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3140" tabRatio="951" firstSheet="1" activeTab="2"/>
  </bookViews>
  <sheets>
    <sheet name="مجمع " sheetId="43" state="hidden" r:id="rId1"/>
    <sheet name="مجمع  (2)" sheetId="59" r:id="rId2"/>
    <sheet name="صورت سود و زيان" sheetId="21" r:id="rId3"/>
    <sheet name="صورت وضعیت مالی" sheetId="22" r:id="rId4"/>
    <sheet name="صورت تغییرات در حقوق مالکانه" sheetId="72" r:id="rId5"/>
    <sheet name="صورت جريان های نقدی" sheetId="20" r:id="rId6"/>
    <sheet name="تاريخچه ص6" sheetId="51" r:id="rId7"/>
    <sheet name="Sheet3" sheetId="64" state="hidden" r:id="rId8"/>
    <sheet name="اهم رویه ها ص8و7" sheetId="65" r:id="rId9"/>
    <sheet name="5" sheetId="13" r:id="rId10"/>
    <sheet name="5-1  5-2  5-3" sheetId="14" r:id="rId11"/>
    <sheet name="5-5" sheetId="53" r:id="rId12"/>
    <sheet name="6" sheetId="61" r:id="rId13"/>
    <sheet name="7-8" sheetId="60" r:id="rId14"/>
    <sheet name="9-11" sheetId="16" r:id="rId15"/>
    <sheet name="دارایی ثابت 1" sheetId="73" r:id="rId16"/>
    <sheet name="12" sheetId="5" r:id="rId17"/>
    <sheet name="13" sheetId="69" r:id="rId18"/>
    <sheet name="14" sheetId="1" r:id="rId19"/>
    <sheet name="14-1-3" sheetId="2" r:id="rId20"/>
    <sheet name="14-2" sheetId="66" r:id="rId21"/>
    <sheet name="15-19" sheetId="4" r:id="rId22"/>
    <sheet name="20-22" sheetId="70" r:id="rId23"/>
    <sheet name="23" sheetId="6" r:id="rId24"/>
    <sheet name="23-1-2" sheetId="7" r:id="rId25"/>
    <sheet name="23.2" sheetId="9" r:id="rId26"/>
    <sheet name="24" sheetId="52" r:id="rId27"/>
    <sheet name="25-26" sheetId="11" r:id="rId28"/>
    <sheet name="27-28" sheetId="27" r:id="rId29"/>
    <sheet name="29" sheetId="80" r:id="rId30"/>
    <sheet name="مدیریت س و ریسک" sheetId="75" r:id="rId31"/>
    <sheet name="31" sheetId="44" r:id="rId32"/>
    <sheet name="32" sheetId="28" r:id="rId33"/>
    <sheet name="پ 1" sheetId="25" r:id="rId34"/>
    <sheet name="پیوست یک" sheetId="24" r:id="rId35"/>
    <sheet name="صورت وضعیت مالی طرحها" sheetId="50" r:id="rId36"/>
    <sheet name="پ 301" sheetId="78" state="hidden" r:id="rId37"/>
    <sheet name="پ302" sheetId="77" state="hidden" r:id="rId38"/>
    <sheet name="گردش وجوه نقد 99" sheetId="76" state="hidden" r:id="rId39"/>
    <sheet name="گردش وجوه نقد 98" sheetId="71" state="hidden" r:id="rId40"/>
    <sheet name="صورت تغییرات در حقوق مالکانه 1" sheetId="68" state="hidden" r:id="rId41"/>
    <sheet name="21" sheetId="30" state="hidden" r:id="rId42"/>
    <sheet name="پیوست 2-1" sheetId="56" state="hidden" r:id="rId43"/>
    <sheet name="اصلاح ق ت ک 1" sheetId="33" state="hidden" r:id="rId44"/>
    <sheet name="اصلاح ق ت ک 2 " sheetId="41" state="hidden" r:id="rId45"/>
    <sheet name="اصلاح ق ت ک 2  (2)" sheetId="55" state="hidden" r:id="rId46"/>
    <sheet name="27 " sheetId="26" state="hidden" r:id="rId47"/>
    <sheet name="28 (2)" sheetId="47" state="hidden" r:id="rId48"/>
    <sheet name="28 (3)" sheetId="48" state="hidden" r:id="rId49"/>
    <sheet name="پیوست 1" sheetId="46" state="hidden" r:id="rId50"/>
    <sheet name="ترازنامه1 (2)" sheetId="31" state="hidden" r:id="rId51"/>
    <sheet name="ترازنامه1 (3)" sheetId="62" state="hidden" r:id="rId52"/>
    <sheet name="Sheet1" sheetId="35" state="hidden" r:id="rId53"/>
    <sheet name="سایر" sheetId="45" state="hidden" r:id="rId54"/>
    <sheet name="Sheet2" sheetId="63" state="hidden" r:id="rId55"/>
    <sheet name="Sheet4" sheetId="67" state="hidden" r:id="rId56"/>
    <sheet name="دارایی ثابت" sheetId="23" state="hidden" r:id="rId57"/>
    <sheet name="22 (2)" sheetId="74" state="hidden" r:id="rId58"/>
    <sheet name="Sheet5" sheetId="79" state="hidden" r:id="rId59"/>
  </sheets>
  <externalReferences>
    <externalReference r:id="rId60"/>
    <externalReference r:id="rId61"/>
  </externalReferences>
  <definedNames>
    <definedName name="_xlnm.Print_Area" localSheetId="16">'12'!$A$1:$P$47</definedName>
    <definedName name="_xlnm.Print_Area" localSheetId="17">'13'!$A$1:$L$48</definedName>
    <definedName name="_xlnm.Print_Area" localSheetId="18">'14'!$A$1:$L$54</definedName>
    <definedName name="_xlnm.Print_Area" localSheetId="19">'14-1-3'!$A$1:$K$36</definedName>
    <definedName name="_xlnm.Print_Area" localSheetId="20">'14-2'!$A$1:$H$39</definedName>
    <definedName name="_xlnm.Print_Area" localSheetId="21">'15-19'!$A$1:$H$43</definedName>
    <definedName name="_xlnm.Print_Area" localSheetId="22">'20-22'!$A$1:$L$40</definedName>
    <definedName name="_xlnm.Print_Area" localSheetId="41">'21'!$A$1:$O$36</definedName>
    <definedName name="_xlnm.Print_Area" localSheetId="57">'22 (2)'!$A$1:$X$34</definedName>
    <definedName name="_xlnm.Print_Area" localSheetId="23">'23'!$A$1:$K$52</definedName>
    <definedName name="_xlnm.Print_Area" localSheetId="25">'23.2'!$A$1:$L$35</definedName>
    <definedName name="_xlnm.Print_Area" localSheetId="24">'23-1-2'!$A$1:$J$43</definedName>
    <definedName name="_xlnm.Print_Area" localSheetId="26">'24'!$A$1:$L$36</definedName>
    <definedName name="_xlnm.Print_Area" localSheetId="27">'25-26'!$A$1:$V$36</definedName>
    <definedName name="_xlnm.Print_Area" localSheetId="46">'27 '!$A$1:$J$42</definedName>
    <definedName name="_xlnm.Print_Area" localSheetId="28">'27-28'!$A$1:$R$68</definedName>
    <definedName name="_xlnm.Print_Area" localSheetId="48">'28 (3)'!$A$1:$F$44</definedName>
    <definedName name="_xlnm.Print_Area" localSheetId="29">'29'!$A$1:$W$29</definedName>
    <definedName name="_xlnm.Print_Area" localSheetId="31">'31'!$A$1:$I$42</definedName>
    <definedName name="_xlnm.Print_Area" localSheetId="32">'32'!$A$1:$P$39</definedName>
    <definedName name="_xlnm.Print_Area" localSheetId="9">'5'!$A$1:$N$54</definedName>
    <definedName name="_xlnm.Print_Area" localSheetId="10">'5-1  5-2  5-3'!$A$1:$N$51</definedName>
    <definedName name="_xlnm.Print_Area" localSheetId="11">'5-5'!$A$1:$S$29</definedName>
    <definedName name="_xlnm.Print_Area" localSheetId="12">'6'!$A$1:$V$44</definedName>
    <definedName name="_xlnm.Print_Area" localSheetId="13">'7-8'!$A$1:$I$43</definedName>
    <definedName name="_xlnm.Print_Area" localSheetId="14">'9-11'!$A$1:$J$35</definedName>
    <definedName name="_xlnm.Print_Area" localSheetId="43">'اصلاح ق ت ک 1'!$A$1:$K$31</definedName>
    <definedName name="_xlnm.Print_Area" localSheetId="44">'اصلاح ق ت ک 2 '!$A$1:$G$36</definedName>
    <definedName name="_xlnm.Print_Area" localSheetId="45">'اصلاح ق ت ک 2  (2)'!$A$1:$G$37</definedName>
    <definedName name="_xlnm.Print_Area" localSheetId="8">'اهم رویه ها ص8و7'!$A$1:$M$86</definedName>
    <definedName name="_xlnm.Print_Area" localSheetId="33">'پ 1'!$A$1:$L$46</definedName>
    <definedName name="_xlnm.Print_Area" localSheetId="36">'پ 301'!$A$1:$U$26</definedName>
    <definedName name="_xlnm.Print_Area" localSheetId="37">پ302!$A$1:$U$27</definedName>
    <definedName name="_xlnm.Print_Area" localSheetId="49">'پیوست 1'!$A$1:$L$42</definedName>
    <definedName name="_xlnm.Print_Area" localSheetId="42">'پیوست 2-1'!$A$1:$G$56</definedName>
    <definedName name="_xlnm.Print_Area" localSheetId="34">'پیوست یک'!$A$1:$I$36</definedName>
    <definedName name="_xlnm.Print_Area" localSheetId="6">'تاريخچه ص6'!$A$1:$M$35</definedName>
    <definedName name="_xlnm.Print_Area" localSheetId="50">'ترازنامه1 (2)'!$A$1:$Q$30</definedName>
    <definedName name="_xlnm.Print_Area" localSheetId="51">'ترازنامه1 (3)'!$A$1:$Q$31</definedName>
    <definedName name="_xlnm.Print_Area" localSheetId="56">'دارایی ثابت'!$A$1:$N$39</definedName>
    <definedName name="_xlnm.Print_Area" localSheetId="15">'دارایی ثابت 1'!$A$1:$X$40</definedName>
    <definedName name="_xlnm.Print_Area" localSheetId="53">سایر!$A$1:$N$45</definedName>
    <definedName name="_xlnm.Print_Area" localSheetId="4">'صورت تغییرات در حقوق مالکانه'!$A$1:$Q$32</definedName>
    <definedName name="_xlnm.Print_Area" localSheetId="40">'صورت تغییرات در حقوق مالکانه 1'!$A$1:$I$21</definedName>
    <definedName name="_xlnm.Print_Area" localSheetId="5">'صورت جريان های نقدی'!$A$1:$J$38</definedName>
    <definedName name="_xlnm.Print_Area" localSheetId="2">'صورت سود و زيان'!$A$1:$J$33</definedName>
    <definedName name="_xlnm.Print_Area" localSheetId="3">'صورت وضعیت مالی'!$A$1:$K$49</definedName>
    <definedName name="_xlnm.Print_Area" localSheetId="35">'صورت وضعیت مالی طرحها'!$A$1:$M$27</definedName>
    <definedName name="_xlnm.Print_Area" localSheetId="39">'گردش وجوه نقد 98'!$A$1:$I$55</definedName>
    <definedName name="_xlnm.Print_Area" localSheetId="38">'گردش وجوه نقد 99'!$A$1:$L$62</definedName>
    <definedName name="_xlnm.Print_Area" localSheetId="0">'مجمع '!$A$1:$K$33</definedName>
    <definedName name="_xlnm.Print_Area" localSheetId="1">'مجمع  (2)'!$A$1:$L$27</definedName>
    <definedName name="_xlnm.Print_Area" localSheetId="30">'مدیریت س و ریسک'!$A$1:$N$65</definedName>
    <definedName name="_xlnm.Print_Titles" localSheetId="8">'اهم رویه ها ص8و7'!$1:$3</definedName>
    <definedName name="_xlnm.Print_Titles" localSheetId="6">'تاريخچه ص6'!$1:$3</definedName>
    <definedName name="_xlnm.Print_Titles" localSheetId="4">'صورت تغییرات در حقوق مالکانه'!$1:$6</definedName>
    <definedName name="_xlnm.Print_Titles" localSheetId="38">'گردش وجوه نقد 99'!$1:$4</definedName>
    <definedName name="_xlnm.Print_Titles" localSheetId="30">'مدیریت س و ریسک'!$1:$3</definedName>
  </definedNames>
  <calcPr calcId="181029"/>
  <fileRecoveryPr autoRecover="0"/>
</workbook>
</file>

<file path=xl/calcChain.xml><?xml version="1.0" encoding="utf-8"?>
<calcChain xmlns="http://schemas.openxmlformats.org/spreadsheetml/2006/main">
  <c r="J22" i="80" l="1"/>
  <c r="F43" i="22"/>
  <c r="F36" i="22"/>
  <c r="J39" i="22"/>
  <c r="J35" i="22"/>
  <c r="J41" i="22"/>
  <c r="H43" i="22"/>
  <c r="J25" i="6"/>
  <c r="J29" i="6"/>
  <c r="G27" i="27"/>
  <c r="G42" i="27"/>
  <c r="J15" i="22"/>
  <c r="N11" i="72"/>
  <c r="U15" i="27"/>
  <c r="N7" i="72"/>
  <c r="G28" i="27"/>
  <c r="Q28" i="27"/>
  <c r="S28" i="27"/>
  <c r="U28" i="27"/>
  <c r="W28" i="27"/>
  <c r="Y28" i="27"/>
  <c r="G29" i="27"/>
  <c r="Q29" i="27"/>
  <c r="S29" i="27"/>
  <c r="W29" i="27"/>
  <c r="Y29" i="27"/>
  <c r="G30" i="27"/>
  <c r="Q30" i="27" s="1"/>
  <c r="S30" i="27"/>
  <c r="W30" i="27"/>
  <c r="Y30" i="27"/>
  <c r="G26" i="27"/>
  <c r="J38" i="22"/>
  <c r="J33" i="22"/>
  <c r="O46" i="27"/>
  <c r="M46" i="27"/>
  <c r="Y45" i="27"/>
  <c r="X45" i="27"/>
  <c r="W45" i="27"/>
  <c r="V45" i="27"/>
  <c r="U45" i="27"/>
  <c r="Q45" i="27"/>
  <c r="I8" i="21"/>
  <c r="Q44" i="27"/>
  <c r="G43" i="27" l="1"/>
  <c r="Q43" i="27" s="1"/>
  <c r="Y43" i="27"/>
  <c r="W43" i="27"/>
  <c r="U43" i="27"/>
  <c r="S43" i="27"/>
  <c r="J27" i="22"/>
  <c r="N9" i="72"/>
  <c r="P8" i="72"/>
  <c r="S7" i="72"/>
  <c r="H23" i="80"/>
  <c r="H22" i="80"/>
  <c r="H13" i="80"/>
  <c r="R12" i="80"/>
  <c r="R11" i="80"/>
  <c r="I31" i="27" l="1"/>
  <c r="O31" i="27"/>
  <c r="M31" i="27"/>
  <c r="I42" i="27"/>
  <c r="I46" i="27" s="1"/>
  <c r="K39" i="27"/>
  <c r="K46" i="27" s="1"/>
  <c r="K24" i="27"/>
  <c r="S20" i="27"/>
  <c r="F25" i="25"/>
  <c r="C25" i="25"/>
  <c r="S27" i="11"/>
  <c r="Q27" i="11"/>
  <c r="Q11" i="27"/>
  <c r="K27" i="27"/>
  <c r="S27" i="27" s="1"/>
  <c r="Q24" i="27"/>
  <c r="J7" i="72"/>
  <c r="I50" i="22"/>
  <c r="N10" i="72"/>
  <c r="K13" i="70"/>
  <c r="K9" i="9"/>
  <c r="S25" i="27"/>
  <c r="K31" i="27" l="1"/>
  <c r="Q26" i="27"/>
  <c r="Q27" i="27"/>
  <c r="S24" i="27"/>
  <c r="S26" i="27"/>
  <c r="P9" i="72"/>
  <c r="M10" i="9"/>
  <c r="M11" i="9"/>
  <c r="M12" i="9"/>
  <c r="U11" i="11"/>
  <c r="U9" i="11"/>
  <c r="AB5" i="11"/>
  <c r="Z5" i="11"/>
  <c r="Z3" i="11"/>
  <c r="AB2" i="11"/>
  <c r="J23" i="6"/>
  <c r="H23" i="6"/>
  <c r="F25" i="24"/>
  <c r="F24" i="24"/>
  <c r="F23" i="24"/>
  <c r="M18" i="28"/>
  <c r="M17" i="28"/>
  <c r="H18" i="44"/>
  <c r="F18" i="44"/>
  <c r="H21" i="80"/>
  <c r="N21" i="80" s="1"/>
  <c r="H20" i="80"/>
  <c r="T20" i="80" s="1"/>
  <c r="R24" i="80"/>
  <c r="P24" i="80"/>
  <c r="T23" i="80"/>
  <c r="V23" i="80" s="1"/>
  <c r="N23" i="80"/>
  <c r="J23" i="80"/>
  <c r="T22" i="80"/>
  <c r="V22" i="80" s="1"/>
  <c r="N22" i="80"/>
  <c r="R19" i="80"/>
  <c r="V19" i="80" s="1"/>
  <c r="F10" i="78"/>
  <c r="F9" i="78"/>
  <c r="H12" i="80"/>
  <c r="H11" i="80"/>
  <c r="Y40" i="27"/>
  <c r="X40" i="27"/>
  <c r="W40" i="27"/>
  <c r="V40" i="27"/>
  <c r="U40" i="27"/>
  <c r="Q40" i="27"/>
  <c r="Y44" i="27"/>
  <c r="X44" i="27"/>
  <c r="W44" i="27"/>
  <c r="V44" i="27"/>
  <c r="U44" i="27"/>
  <c r="Y42" i="27"/>
  <c r="X42" i="27"/>
  <c r="W42" i="27"/>
  <c r="V42" i="27"/>
  <c r="U42" i="27"/>
  <c r="Q42" i="27"/>
  <c r="Y39" i="27"/>
  <c r="X39" i="27"/>
  <c r="W39" i="27"/>
  <c r="V39" i="27"/>
  <c r="U39" i="27"/>
  <c r="Q39" i="27"/>
  <c r="Y38" i="27"/>
  <c r="X38" i="27"/>
  <c r="W38" i="27"/>
  <c r="V38" i="27"/>
  <c r="U38" i="27"/>
  <c r="L13" i="53"/>
  <c r="L12" i="53"/>
  <c r="L11" i="53"/>
  <c r="D13" i="53"/>
  <c r="D12" i="53"/>
  <c r="D11" i="53"/>
  <c r="M13" i="14"/>
  <c r="K13" i="14"/>
  <c r="I13" i="14"/>
  <c r="G13" i="14"/>
  <c r="P5" i="14"/>
  <c r="O5" i="14"/>
  <c r="U12" i="11" l="1"/>
  <c r="AB6" i="11"/>
  <c r="Z2" i="11" s="1"/>
  <c r="Z6" i="11" s="1"/>
  <c r="J20" i="80"/>
  <c r="N20" i="80"/>
  <c r="V20" i="80"/>
  <c r="J21" i="80"/>
  <c r="T21" i="80"/>
  <c r="V21" i="80" s="1"/>
  <c r="K15" i="70"/>
  <c r="O27" i="13"/>
  <c r="P27" i="13"/>
  <c r="O28" i="13"/>
  <c r="P28" i="13"/>
  <c r="G25" i="13"/>
  <c r="G29" i="13"/>
  <c r="I27" i="13" s="1"/>
  <c r="K29" i="13"/>
  <c r="M27" i="13" s="1"/>
  <c r="V24" i="80" l="1"/>
  <c r="G18" i="21" s="1"/>
  <c r="T24" i="80"/>
  <c r="I28" i="13"/>
  <c r="M28" i="13"/>
  <c r="T11" i="80"/>
  <c r="R15" i="80"/>
  <c r="P15" i="80"/>
  <c r="T14" i="80"/>
  <c r="V14" i="80" s="1"/>
  <c r="N14" i="80"/>
  <c r="J14" i="80"/>
  <c r="T13" i="80"/>
  <c r="V13" i="80" s="1"/>
  <c r="N13" i="80"/>
  <c r="J13" i="80"/>
  <c r="N12" i="80"/>
  <c r="R10" i="80"/>
  <c r="V10" i="80" s="1"/>
  <c r="J12" i="80" l="1"/>
  <c r="T12" i="80"/>
  <c r="V12" i="80" s="1"/>
  <c r="V11" i="80"/>
  <c r="N11" i="80"/>
  <c r="J11" i="80"/>
  <c r="V15" i="80" l="1"/>
  <c r="E18" i="21" s="1"/>
  <c r="T15" i="80"/>
  <c r="I29" i="14" l="1"/>
  <c r="H15" i="2"/>
  <c r="M13" i="70"/>
  <c r="O57" i="27" l="1"/>
  <c r="P6" i="52" l="1"/>
  <c r="I19" i="28"/>
  <c r="M19" i="28" s="1"/>
  <c r="G17" i="73" l="1"/>
  <c r="I17" i="73"/>
  <c r="G12" i="76"/>
  <c r="S11" i="73" l="1"/>
  <c r="W11" i="73" s="1"/>
  <c r="AA11" i="73"/>
  <c r="AB11" i="73"/>
  <c r="AC11" i="73"/>
  <c r="AD11" i="73"/>
  <c r="AE11" i="73"/>
  <c r="AF11" i="73"/>
  <c r="AG11" i="73"/>
  <c r="AH11" i="73"/>
  <c r="AI11" i="73"/>
  <c r="AJ11" i="73"/>
  <c r="AK11" i="73"/>
  <c r="AL11" i="73"/>
  <c r="AM11" i="73"/>
  <c r="AN11" i="73"/>
  <c r="AP11" i="73"/>
  <c r="AQ11" i="73"/>
  <c r="AR11" i="73"/>
  <c r="AT11" i="73"/>
  <c r="AU11" i="73"/>
  <c r="AV11" i="73"/>
  <c r="S12" i="73"/>
  <c r="W12" i="73" s="1"/>
  <c r="AS12" i="73" s="1"/>
  <c r="AA12" i="73"/>
  <c r="AB12" i="73"/>
  <c r="AC12" i="73"/>
  <c r="AD12" i="73"/>
  <c r="AE12" i="73"/>
  <c r="AF12" i="73"/>
  <c r="AG12" i="73"/>
  <c r="AH12" i="73"/>
  <c r="AI12" i="73"/>
  <c r="AJ12" i="73"/>
  <c r="AK12" i="73"/>
  <c r="AL12" i="73"/>
  <c r="AM12" i="73"/>
  <c r="AN12" i="73"/>
  <c r="AP12" i="73"/>
  <c r="AQ12" i="73"/>
  <c r="AR12" i="73"/>
  <c r="AT12" i="73"/>
  <c r="AU12" i="73"/>
  <c r="AV12" i="73"/>
  <c r="K13" i="73"/>
  <c r="M13" i="73"/>
  <c r="AA13" i="73"/>
  <c r="AB13" i="73"/>
  <c r="AC13" i="73"/>
  <c r="AD13" i="73"/>
  <c r="AE13" i="73"/>
  <c r="AF13" i="73"/>
  <c r="AG13" i="73"/>
  <c r="AH13" i="73"/>
  <c r="AJ13" i="73"/>
  <c r="AK13" i="73"/>
  <c r="AL13" i="73"/>
  <c r="AM13" i="73"/>
  <c r="AN13" i="73"/>
  <c r="AP13" i="73"/>
  <c r="AQ13" i="73"/>
  <c r="AR13" i="73"/>
  <c r="AT13" i="73"/>
  <c r="AU13" i="73"/>
  <c r="AV13" i="73"/>
  <c r="I14" i="73"/>
  <c r="S14" i="73" s="1"/>
  <c r="AA14" i="73"/>
  <c r="AB14" i="73"/>
  <c r="AC14" i="73"/>
  <c r="AD14" i="73"/>
  <c r="AF14" i="73"/>
  <c r="AG14" i="73"/>
  <c r="AH14" i="73"/>
  <c r="AI14" i="73"/>
  <c r="AJ14" i="73"/>
  <c r="AK14" i="73"/>
  <c r="AL14" i="73"/>
  <c r="AM14" i="73"/>
  <c r="AN14" i="73"/>
  <c r="AP14" i="73"/>
  <c r="AQ14" i="73"/>
  <c r="AR14" i="73"/>
  <c r="AT14" i="73"/>
  <c r="AU14" i="73"/>
  <c r="AV14" i="73"/>
  <c r="G15" i="73"/>
  <c r="S15" i="73" s="1"/>
  <c r="W15" i="73" s="1"/>
  <c r="AS15" i="73" s="1"/>
  <c r="AA15" i="73"/>
  <c r="AB15" i="73"/>
  <c r="AD15" i="73"/>
  <c r="AE15" i="73"/>
  <c r="AF15" i="73"/>
  <c r="AG15" i="73"/>
  <c r="AH15" i="73"/>
  <c r="AI15" i="73"/>
  <c r="AJ15" i="73"/>
  <c r="AK15" i="73"/>
  <c r="AL15" i="73"/>
  <c r="AM15" i="73"/>
  <c r="AN15" i="73"/>
  <c r="AP15" i="73"/>
  <c r="AQ15" i="73"/>
  <c r="AR15" i="73"/>
  <c r="AT15" i="73"/>
  <c r="AU15" i="73"/>
  <c r="AV15" i="73"/>
  <c r="E16" i="73"/>
  <c r="AA16" i="73" s="1"/>
  <c r="K16" i="73"/>
  <c r="AG16" i="73" s="1"/>
  <c r="O16" i="73"/>
  <c r="AK16" i="73" s="1"/>
  <c r="Q16" i="73"/>
  <c r="U16" i="73"/>
  <c r="AB16" i="73"/>
  <c r="AD16" i="73"/>
  <c r="AF16" i="73"/>
  <c r="AH16" i="73"/>
  <c r="AJ16" i="73"/>
  <c r="AL16" i="73"/>
  <c r="AM16" i="73"/>
  <c r="AN16" i="73"/>
  <c r="AP16" i="73"/>
  <c r="AR16" i="73"/>
  <c r="AT16" i="73"/>
  <c r="AU16" i="73"/>
  <c r="AV16" i="73"/>
  <c r="E17" i="73"/>
  <c r="O17" i="73"/>
  <c r="AK17" i="73" s="1"/>
  <c r="Q17" i="73"/>
  <c r="AM17" i="73" s="1"/>
  <c r="U17" i="73"/>
  <c r="AA17" i="73"/>
  <c r="AB17" i="73"/>
  <c r="AC17" i="73"/>
  <c r="AD17" i="73"/>
  <c r="AE17" i="73"/>
  <c r="AF17" i="73"/>
  <c r="AG17" i="73"/>
  <c r="AH17" i="73"/>
  <c r="AI17" i="73"/>
  <c r="AJ17" i="73"/>
  <c r="AL17" i="73"/>
  <c r="AN17" i="73"/>
  <c r="AP17" i="73"/>
  <c r="AQ17" i="73"/>
  <c r="AR17" i="73"/>
  <c r="AT17" i="73"/>
  <c r="AU17" i="73"/>
  <c r="AV17" i="73"/>
  <c r="S18" i="73"/>
  <c r="W18" i="73" s="1"/>
  <c r="AS18" i="73" s="1"/>
  <c r="AA18" i="73"/>
  <c r="AB18" i="73"/>
  <c r="AC18" i="73"/>
  <c r="AD18" i="73"/>
  <c r="AE18" i="73"/>
  <c r="AF18" i="73"/>
  <c r="AG18" i="73"/>
  <c r="AH18" i="73"/>
  <c r="AI18" i="73"/>
  <c r="AJ18" i="73"/>
  <c r="AK18" i="73"/>
  <c r="AL18" i="73"/>
  <c r="AM18" i="73"/>
  <c r="AN18" i="73"/>
  <c r="AP18" i="73"/>
  <c r="AQ18" i="73"/>
  <c r="AR18" i="73"/>
  <c r="AT18" i="73"/>
  <c r="AU18" i="73"/>
  <c r="AV18" i="73"/>
  <c r="S19" i="73"/>
  <c r="W19" i="73" s="1"/>
  <c r="AS19" i="73" s="1"/>
  <c r="AA19" i="73"/>
  <c r="AB19" i="73"/>
  <c r="AC19" i="73"/>
  <c r="AD19" i="73"/>
  <c r="AE19" i="73"/>
  <c r="AF19" i="73"/>
  <c r="AG19" i="73"/>
  <c r="AH19" i="73"/>
  <c r="AI19" i="73"/>
  <c r="AJ19" i="73"/>
  <c r="AK19" i="73"/>
  <c r="AL19" i="73"/>
  <c r="AM19" i="73"/>
  <c r="AN19" i="73"/>
  <c r="AP19" i="73"/>
  <c r="AQ19" i="73"/>
  <c r="AR19" i="73"/>
  <c r="AT19" i="73"/>
  <c r="AU19" i="73"/>
  <c r="AV19" i="73"/>
  <c r="S20" i="73"/>
  <c r="W20" i="73" s="1"/>
  <c r="AS20" i="73" s="1"/>
  <c r="AA20" i="73"/>
  <c r="AB20" i="73"/>
  <c r="AC20" i="73"/>
  <c r="AD20" i="73"/>
  <c r="AE20" i="73"/>
  <c r="AF20" i="73"/>
  <c r="AG20" i="73"/>
  <c r="AH20" i="73"/>
  <c r="AI20" i="73"/>
  <c r="AJ20" i="73"/>
  <c r="AK20" i="73"/>
  <c r="AL20" i="73"/>
  <c r="AM20" i="73"/>
  <c r="AN20" i="73"/>
  <c r="AP20" i="73"/>
  <c r="AQ20" i="73"/>
  <c r="AR20" i="73"/>
  <c r="AT20" i="73"/>
  <c r="AU20" i="73"/>
  <c r="AV20" i="73"/>
  <c r="AB21" i="73"/>
  <c r="AD21" i="73"/>
  <c r="AF21" i="73"/>
  <c r="AH21" i="73"/>
  <c r="AJ21" i="73"/>
  <c r="AL21" i="73"/>
  <c r="AN21" i="73"/>
  <c r="AP21" i="73"/>
  <c r="AR21" i="73"/>
  <c r="AT21" i="73"/>
  <c r="AU21" i="73"/>
  <c r="AV21" i="73"/>
  <c r="AA22" i="73"/>
  <c r="AB22" i="73"/>
  <c r="AC22" i="73"/>
  <c r="AD22" i="73"/>
  <c r="AE22" i="73"/>
  <c r="AF22" i="73"/>
  <c r="AG22" i="73"/>
  <c r="AH22" i="73"/>
  <c r="AI22" i="73"/>
  <c r="AJ22" i="73"/>
  <c r="AK22" i="73"/>
  <c r="AL22" i="73"/>
  <c r="AM22" i="73"/>
  <c r="AN22" i="73"/>
  <c r="AO22" i="73"/>
  <c r="AP22" i="73"/>
  <c r="AQ22" i="73"/>
  <c r="AR22" i="73"/>
  <c r="AS22" i="73"/>
  <c r="AT22" i="73"/>
  <c r="AU22" i="73"/>
  <c r="AV22" i="73"/>
  <c r="AA23" i="73"/>
  <c r="AB23" i="73"/>
  <c r="AC23" i="73"/>
  <c r="AD23" i="73"/>
  <c r="AE23" i="73"/>
  <c r="AF23" i="73"/>
  <c r="AG23" i="73"/>
  <c r="AH23" i="73"/>
  <c r="AI23" i="73"/>
  <c r="AJ23" i="73"/>
  <c r="AK23" i="73"/>
  <c r="AL23" i="73"/>
  <c r="AM23" i="73"/>
  <c r="AN23" i="73"/>
  <c r="AO23" i="73"/>
  <c r="AP23" i="73"/>
  <c r="AQ23" i="73"/>
  <c r="AR23" i="73"/>
  <c r="AS23" i="73"/>
  <c r="AT23" i="73"/>
  <c r="AU23" i="73"/>
  <c r="AV23" i="73"/>
  <c r="S24" i="73"/>
  <c r="W24" i="73" s="1"/>
  <c r="AA24" i="73"/>
  <c r="AB24" i="73"/>
  <c r="AC24" i="73"/>
  <c r="AD24" i="73"/>
  <c r="AE24" i="73"/>
  <c r="AF24" i="73"/>
  <c r="AG24" i="73"/>
  <c r="AH24" i="73"/>
  <c r="AI24" i="73"/>
  <c r="AJ24" i="73"/>
  <c r="AK24" i="73"/>
  <c r="AL24" i="73"/>
  <c r="AM24" i="73"/>
  <c r="AN24" i="73"/>
  <c r="AP24" i="73"/>
  <c r="AQ24" i="73"/>
  <c r="AR24" i="73"/>
  <c r="AT24" i="73"/>
  <c r="AV24" i="73"/>
  <c r="S25" i="73"/>
  <c r="W25" i="73" s="1"/>
  <c r="Y25" i="73" s="1"/>
  <c r="AU25" i="73" s="1"/>
  <c r="AA25" i="73"/>
  <c r="AB25" i="73"/>
  <c r="AC25" i="73"/>
  <c r="AD25" i="73"/>
  <c r="AE25" i="73"/>
  <c r="AF25" i="73"/>
  <c r="AG25" i="73"/>
  <c r="AH25" i="73"/>
  <c r="AI25" i="73"/>
  <c r="AJ25" i="73"/>
  <c r="AK25" i="73"/>
  <c r="AL25" i="73"/>
  <c r="AM25" i="73"/>
  <c r="AN25" i="73"/>
  <c r="AP25" i="73"/>
  <c r="AQ25" i="73"/>
  <c r="AR25" i="73"/>
  <c r="AT25" i="73"/>
  <c r="AV25" i="73"/>
  <c r="S26" i="73"/>
  <c r="W26" i="73" s="1"/>
  <c r="AA26" i="73"/>
  <c r="AB26" i="73"/>
  <c r="AC26" i="73"/>
  <c r="AD26" i="73"/>
  <c r="AE26" i="73"/>
  <c r="AF26" i="73"/>
  <c r="AG26" i="73"/>
  <c r="AH26" i="73"/>
  <c r="AI26" i="73"/>
  <c r="AJ26" i="73"/>
  <c r="AK26" i="73"/>
  <c r="AL26" i="73"/>
  <c r="AM26" i="73"/>
  <c r="AN26" i="73"/>
  <c r="AP26" i="73"/>
  <c r="AQ26" i="73"/>
  <c r="AR26" i="73"/>
  <c r="AT26" i="73"/>
  <c r="AV26" i="73"/>
  <c r="G27" i="73"/>
  <c r="AC27" i="73" s="1"/>
  <c r="I27" i="73"/>
  <c r="AE27" i="73" s="1"/>
  <c r="K27" i="73"/>
  <c r="AG27" i="73" s="1"/>
  <c r="M27" i="73"/>
  <c r="AI27" i="73" s="1"/>
  <c r="O27" i="73"/>
  <c r="AK27" i="73" s="1"/>
  <c r="Q27" i="73"/>
  <c r="AM27" i="73" s="1"/>
  <c r="U27" i="73"/>
  <c r="AQ27" i="73" s="1"/>
  <c r="AA27" i="73"/>
  <c r="AB27" i="73"/>
  <c r="AD27" i="73"/>
  <c r="AF27" i="73"/>
  <c r="AH27" i="73"/>
  <c r="AJ27" i="73"/>
  <c r="AL27" i="73"/>
  <c r="AN27" i="73"/>
  <c r="AP27" i="73"/>
  <c r="AR27" i="73"/>
  <c r="AT27" i="73"/>
  <c r="AU27" i="73"/>
  <c r="AV27" i="73"/>
  <c r="S28" i="73"/>
  <c r="W28" i="73" s="1"/>
  <c r="AS28" i="73" s="1"/>
  <c r="AA28" i="73"/>
  <c r="AB28" i="73"/>
  <c r="AC28" i="73"/>
  <c r="AD28" i="73"/>
  <c r="AE28" i="73"/>
  <c r="AF28" i="73"/>
  <c r="AG28" i="73"/>
  <c r="AH28" i="73"/>
  <c r="AI28" i="73"/>
  <c r="AJ28" i="73"/>
  <c r="AK28" i="73"/>
  <c r="AL28" i="73"/>
  <c r="AM28" i="73"/>
  <c r="AN28" i="73"/>
  <c r="AP28" i="73"/>
  <c r="AQ28" i="73"/>
  <c r="AR28" i="73"/>
  <c r="AT28" i="73"/>
  <c r="AU28" i="73"/>
  <c r="AV28" i="73"/>
  <c r="S29" i="73"/>
  <c r="W29" i="73" s="1"/>
  <c r="AS29" i="73" s="1"/>
  <c r="AA29" i="73"/>
  <c r="AB29" i="73"/>
  <c r="AC29" i="73"/>
  <c r="AD29" i="73"/>
  <c r="AE29" i="73"/>
  <c r="AF29" i="73"/>
  <c r="AG29" i="73"/>
  <c r="AH29" i="73"/>
  <c r="AI29" i="73"/>
  <c r="AJ29" i="73"/>
  <c r="AK29" i="73"/>
  <c r="AL29" i="73"/>
  <c r="AM29" i="73"/>
  <c r="AN29" i="73"/>
  <c r="AP29" i="73"/>
  <c r="AQ29" i="73"/>
  <c r="AR29" i="73"/>
  <c r="AT29" i="73"/>
  <c r="AU29" i="73"/>
  <c r="AV29" i="73"/>
  <c r="E30" i="73"/>
  <c r="AA30" i="73" s="1"/>
  <c r="U30" i="73"/>
  <c r="AQ30" i="73" s="1"/>
  <c r="AB30" i="73"/>
  <c r="AD30" i="73"/>
  <c r="AF30" i="73"/>
  <c r="AH30" i="73"/>
  <c r="AJ30" i="73"/>
  <c r="AL30" i="73"/>
  <c r="AN30" i="73"/>
  <c r="AP30" i="73"/>
  <c r="AR30" i="73"/>
  <c r="AT30" i="73"/>
  <c r="AU30" i="73"/>
  <c r="AV30" i="73"/>
  <c r="AB31" i="73"/>
  <c r="AD31" i="73"/>
  <c r="AF31" i="73"/>
  <c r="AH31" i="73"/>
  <c r="AJ31" i="73"/>
  <c r="AL31" i="73"/>
  <c r="AN31" i="73"/>
  <c r="AP31" i="73"/>
  <c r="AR31" i="73"/>
  <c r="AT31" i="73"/>
  <c r="AU31" i="73"/>
  <c r="AV31" i="73"/>
  <c r="AB32" i="73"/>
  <c r="AD32" i="73"/>
  <c r="AF32" i="73"/>
  <c r="AH32" i="73"/>
  <c r="AJ32" i="73"/>
  <c r="AL32" i="73"/>
  <c r="AN32" i="73"/>
  <c r="AP32" i="73"/>
  <c r="AR32" i="73"/>
  <c r="AT32" i="73"/>
  <c r="AU32" i="73"/>
  <c r="AV32" i="73"/>
  <c r="AA33" i="73"/>
  <c r="AB33" i="73"/>
  <c r="AC33" i="73"/>
  <c r="AD33" i="73"/>
  <c r="AE33" i="73"/>
  <c r="AF33" i="73"/>
  <c r="AG33" i="73"/>
  <c r="AH33" i="73"/>
  <c r="AI33" i="73"/>
  <c r="AJ33" i="73"/>
  <c r="AK33" i="73"/>
  <c r="AL33" i="73"/>
  <c r="AM33" i="73"/>
  <c r="AN33" i="73"/>
  <c r="AO33" i="73"/>
  <c r="AP33" i="73"/>
  <c r="AQ33" i="73"/>
  <c r="AR33" i="73"/>
  <c r="AS33" i="73"/>
  <c r="AT33" i="73"/>
  <c r="AU33" i="73"/>
  <c r="AV33" i="73"/>
  <c r="AA40" i="73"/>
  <c r="AB40" i="73"/>
  <c r="AC40" i="73"/>
  <c r="AD40" i="73"/>
  <c r="AE40" i="73"/>
  <c r="AF40" i="73"/>
  <c r="AG40" i="73"/>
  <c r="AH40" i="73"/>
  <c r="AI40" i="73"/>
  <c r="AJ40" i="73"/>
  <c r="AK40" i="73"/>
  <c r="AL40" i="73"/>
  <c r="AM40" i="73"/>
  <c r="AN40" i="73"/>
  <c r="AO40" i="73"/>
  <c r="AP40" i="73"/>
  <c r="AQ40" i="73"/>
  <c r="AR40" i="73"/>
  <c r="AS40" i="73"/>
  <c r="AT40" i="73"/>
  <c r="AU40" i="73"/>
  <c r="AV40" i="73"/>
  <c r="AA41" i="73"/>
  <c r="AB41" i="73"/>
  <c r="AC41" i="73"/>
  <c r="AD41" i="73"/>
  <c r="AE41" i="73"/>
  <c r="AF41" i="73"/>
  <c r="AG41" i="73"/>
  <c r="AH41" i="73"/>
  <c r="AI41" i="73"/>
  <c r="AJ41" i="73"/>
  <c r="AK41" i="73"/>
  <c r="AL41" i="73"/>
  <c r="AM41" i="73"/>
  <c r="AN41" i="73"/>
  <c r="AO41" i="73"/>
  <c r="AP41" i="73"/>
  <c r="AQ41" i="73"/>
  <c r="AR41" i="73"/>
  <c r="AS41" i="73"/>
  <c r="AT41" i="73"/>
  <c r="AU41" i="73"/>
  <c r="AV41" i="73"/>
  <c r="AA42" i="73"/>
  <c r="AB42" i="73"/>
  <c r="AC42" i="73"/>
  <c r="AD42" i="73"/>
  <c r="AE42" i="73"/>
  <c r="AF42" i="73"/>
  <c r="AG42" i="73"/>
  <c r="AH42" i="73"/>
  <c r="AI42" i="73"/>
  <c r="AJ42" i="73"/>
  <c r="AK42" i="73"/>
  <c r="AL42" i="73"/>
  <c r="AM42" i="73"/>
  <c r="AN42" i="73"/>
  <c r="AO42" i="73"/>
  <c r="AP42" i="73"/>
  <c r="AQ42" i="73"/>
  <c r="AR42" i="73"/>
  <c r="AS42" i="73"/>
  <c r="AT42" i="73"/>
  <c r="AU42" i="73"/>
  <c r="AV42" i="73"/>
  <c r="AA43" i="73"/>
  <c r="AB43" i="73"/>
  <c r="AC43" i="73"/>
  <c r="AD43" i="73"/>
  <c r="AE43" i="73"/>
  <c r="AF43" i="73"/>
  <c r="AG43" i="73"/>
  <c r="AH43" i="73"/>
  <c r="AI43" i="73"/>
  <c r="AJ43" i="73"/>
  <c r="AK43" i="73"/>
  <c r="AL43" i="73"/>
  <c r="AM43" i="73"/>
  <c r="AN43" i="73"/>
  <c r="AO43" i="73"/>
  <c r="AP43" i="73"/>
  <c r="AQ43" i="73"/>
  <c r="AR43" i="73"/>
  <c r="AS43" i="73"/>
  <c r="AT43" i="73"/>
  <c r="AU43" i="73"/>
  <c r="AV43" i="73"/>
  <c r="AA44" i="73"/>
  <c r="AB44" i="73"/>
  <c r="AC44" i="73"/>
  <c r="AD44" i="73"/>
  <c r="AE44" i="73"/>
  <c r="AF44" i="73"/>
  <c r="AG44" i="73"/>
  <c r="AH44" i="73"/>
  <c r="AI44" i="73"/>
  <c r="AJ44" i="73"/>
  <c r="AK44" i="73"/>
  <c r="AL44" i="73"/>
  <c r="AM44" i="73"/>
  <c r="AN44" i="73"/>
  <c r="AO44" i="73"/>
  <c r="AP44" i="73"/>
  <c r="AQ44" i="73"/>
  <c r="AR44" i="73"/>
  <c r="AS44" i="73"/>
  <c r="AT44" i="73"/>
  <c r="AU44" i="73"/>
  <c r="AV44" i="73"/>
  <c r="AA45" i="73"/>
  <c r="AB45" i="73"/>
  <c r="AC45" i="73"/>
  <c r="AD45" i="73"/>
  <c r="AE45" i="73"/>
  <c r="AF45" i="73"/>
  <c r="AG45" i="73"/>
  <c r="AH45" i="73"/>
  <c r="AI45" i="73"/>
  <c r="AJ45" i="73"/>
  <c r="AK45" i="73"/>
  <c r="AL45" i="73"/>
  <c r="AM45" i="73"/>
  <c r="AN45" i="73"/>
  <c r="AO45" i="73"/>
  <c r="AP45" i="73"/>
  <c r="AQ45" i="73"/>
  <c r="AR45" i="73"/>
  <c r="AS45" i="73"/>
  <c r="AT45" i="73"/>
  <c r="AU45" i="73"/>
  <c r="AV45" i="73"/>
  <c r="AA46" i="73"/>
  <c r="AB46" i="73"/>
  <c r="AC46" i="73"/>
  <c r="AD46" i="73"/>
  <c r="AE46" i="73"/>
  <c r="AF46" i="73"/>
  <c r="AG46" i="73"/>
  <c r="AH46" i="73"/>
  <c r="AI46" i="73"/>
  <c r="AJ46" i="73"/>
  <c r="AK46" i="73"/>
  <c r="AL46" i="73"/>
  <c r="AM46" i="73"/>
  <c r="AN46" i="73"/>
  <c r="AO46" i="73"/>
  <c r="AP46" i="73"/>
  <c r="AQ46" i="73"/>
  <c r="AR46" i="73"/>
  <c r="AS46" i="73"/>
  <c r="AT46" i="73"/>
  <c r="AU46" i="73"/>
  <c r="AV46" i="73"/>
  <c r="AA47" i="73"/>
  <c r="AB47" i="73"/>
  <c r="AC47" i="73"/>
  <c r="AD47" i="73"/>
  <c r="AE47" i="73"/>
  <c r="AF47" i="73"/>
  <c r="AG47" i="73"/>
  <c r="AH47" i="73"/>
  <c r="AI47" i="73"/>
  <c r="AJ47" i="73"/>
  <c r="AK47" i="73"/>
  <c r="AL47" i="73"/>
  <c r="AM47" i="73"/>
  <c r="AN47" i="73"/>
  <c r="AO47" i="73"/>
  <c r="AP47" i="73"/>
  <c r="AQ47" i="73"/>
  <c r="AR47" i="73"/>
  <c r="AS47" i="73"/>
  <c r="AT47" i="73"/>
  <c r="AU47" i="73"/>
  <c r="AV47" i="73"/>
  <c r="AA48" i="73"/>
  <c r="AB48" i="73"/>
  <c r="AC48" i="73"/>
  <c r="AD48" i="73"/>
  <c r="AE48" i="73"/>
  <c r="AF48" i="73"/>
  <c r="AG48" i="73"/>
  <c r="AH48" i="73"/>
  <c r="AI48" i="73"/>
  <c r="AJ48" i="73"/>
  <c r="AK48" i="73"/>
  <c r="AL48" i="73"/>
  <c r="AM48" i="73"/>
  <c r="AN48" i="73"/>
  <c r="AO48" i="73"/>
  <c r="AP48" i="73"/>
  <c r="AQ48" i="73"/>
  <c r="AR48" i="73"/>
  <c r="AS48" i="73"/>
  <c r="AT48" i="73"/>
  <c r="AU48" i="73"/>
  <c r="AV48" i="73"/>
  <c r="AA49" i="73"/>
  <c r="AB49" i="73"/>
  <c r="AC49" i="73"/>
  <c r="AD49" i="73"/>
  <c r="AE49" i="73"/>
  <c r="AF49" i="73"/>
  <c r="AG49" i="73"/>
  <c r="AH49" i="73"/>
  <c r="AI49" i="73"/>
  <c r="AJ49" i="73"/>
  <c r="AK49" i="73"/>
  <c r="AL49" i="73"/>
  <c r="AM49" i="73"/>
  <c r="AN49" i="73"/>
  <c r="AO49" i="73"/>
  <c r="AP49" i="73"/>
  <c r="AQ49" i="73"/>
  <c r="AR49" i="73"/>
  <c r="AS49" i="73"/>
  <c r="AT49" i="73"/>
  <c r="AU49" i="73"/>
  <c r="AV49" i="73"/>
  <c r="AA50" i="73"/>
  <c r="AB50" i="73"/>
  <c r="AC50" i="73"/>
  <c r="AD50" i="73"/>
  <c r="AE50" i="73"/>
  <c r="AF50" i="73"/>
  <c r="AG50" i="73"/>
  <c r="AH50" i="73"/>
  <c r="AI50" i="73"/>
  <c r="AJ50" i="73"/>
  <c r="AK50" i="73"/>
  <c r="AL50" i="73"/>
  <c r="AM50" i="73"/>
  <c r="AN50" i="73"/>
  <c r="AO50" i="73"/>
  <c r="AP50" i="73"/>
  <c r="AQ50" i="73"/>
  <c r="AR50" i="73"/>
  <c r="AS50" i="73"/>
  <c r="AT50" i="73"/>
  <c r="AU50" i="73"/>
  <c r="AV50" i="73"/>
  <c r="AB51" i="73"/>
  <c r="AC51" i="73"/>
  <c r="AD51" i="73"/>
  <c r="AE51" i="73"/>
  <c r="AF51" i="73"/>
  <c r="AG51" i="73"/>
  <c r="AH51" i="73"/>
  <c r="AI51" i="73"/>
  <c r="AJ51" i="73"/>
  <c r="AK51" i="73"/>
  <c r="AL51" i="73"/>
  <c r="AM51" i="73"/>
  <c r="AN51" i="73"/>
  <c r="AO51" i="73"/>
  <c r="AP51" i="73"/>
  <c r="AQ51" i="73"/>
  <c r="AR51" i="73"/>
  <c r="AS51" i="73"/>
  <c r="AT51" i="73"/>
  <c r="AU51" i="73"/>
  <c r="AV51" i="73"/>
  <c r="AB52" i="73"/>
  <c r="AC52" i="73"/>
  <c r="AD52" i="73"/>
  <c r="AE52" i="73"/>
  <c r="AF52" i="73"/>
  <c r="AG52" i="73"/>
  <c r="AH52" i="73"/>
  <c r="AI52" i="73"/>
  <c r="AJ52" i="73"/>
  <c r="AK52" i="73"/>
  <c r="AL52" i="73"/>
  <c r="AM52" i="73"/>
  <c r="AN52" i="73"/>
  <c r="AO52" i="73"/>
  <c r="AP52" i="73"/>
  <c r="AQ52" i="73"/>
  <c r="AR52" i="73"/>
  <c r="AS52" i="73"/>
  <c r="AT52" i="73"/>
  <c r="AU52" i="73"/>
  <c r="AV52" i="73"/>
  <c r="K30" i="73" l="1"/>
  <c r="AG30" i="73" s="1"/>
  <c r="S13" i="73"/>
  <c r="AO13" i="73" s="1"/>
  <c r="AO12" i="73"/>
  <c r="O30" i="73"/>
  <c r="AK30" i="73" s="1"/>
  <c r="G30" i="73"/>
  <c r="AC30" i="73" s="1"/>
  <c r="Q21" i="73"/>
  <c r="E32" i="73"/>
  <c r="AA32" i="73" s="1"/>
  <c r="E21" i="73"/>
  <c r="AA21" i="73" s="1"/>
  <c r="U21" i="73"/>
  <c r="AQ21" i="73" s="1"/>
  <c r="I16" i="73"/>
  <c r="AE16" i="73" s="1"/>
  <c r="Q32" i="73"/>
  <c r="AM32" i="73" s="1"/>
  <c r="Q30" i="73"/>
  <c r="AM30" i="73" s="1"/>
  <c r="M30" i="73"/>
  <c r="AI30" i="73" s="1"/>
  <c r="I30" i="73"/>
  <c r="AE30" i="73" s="1"/>
  <c r="AO25" i="73"/>
  <c r="AM21" i="73"/>
  <c r="AC15" i="73"/>
  <c r="I32" i="73"/>
  <c r="AE32" i="73" s="1"/>
  <c r="AQ16" i="73"/>
  <c r="G16" i="73"/>
  <c r="AC16" i="73" s="1"/>
  <c r="O32" i="73"/>
  <c r="AK32" i="73" s="1"/>
  <c r="K32" i="73"/>
  <c r="AG32" i="73" s="1"/>
  <c r="O21" i="73"/>
  <c r="K21" i="73"/>
  <c r="M16" i="73"/>
  <c r="AI13" i="73"/>
  <c r="S17" i="73"/>
  <c r="AO17" i="73" s="1"/>
  <c r="U32" i="73"/>
  <c r="AQ32" i="73" s="1"/>
  <c r="AO29" i="73"/>
  <c r="AO28" i="73"/>
  <c r="S27" i="73"/>
  <c r="AO26" i="73"/>
  <c r="AS25" i="73"/>
  <c r="AO24" i="73"/>
  <c r="AO20" i="73"/>
  <c r="AO19" i="73"/>
  <c r="AO18" i="73"/>
  <c r="AO15" i="73"/>
  <c r="AO11" i="73"/>
  <c r="Y26" i="73"/>
  <c r="AU26" i="73" s="1"/>
  <c r="AS26" i="73"/>
  <c r="Y24" i="73"/>
  <c r="AU24" i="73" s="1"/>
  <c r="AS24" i="73"/>
  <c r="W27" i="73"/>
  <c r="W14" i="73"/>
  <c r="AS14" i="73" s="1"/>
  <c r="AO14" i="73"/>
  <c r="AS11" i="73"/>
  <c r="AE14" i="73"/>
  <c r="S16" i="73" l="1"/>
  <c r="W13" i="73"/>
  <c r="AS13" i="73" s="1"/>
  <c r="I21" i="73"/>
  <c r="I31" i="73" s="1"/>
  <c r="AE31" i="73" s="1"/>
  <c r="U31" i="73"/>
  <c r="AQ31" i="73" s="1"/>
  <c r="G21" i="73"/>
  <c r="G31" i="73" s="1"/>
  <c r="AC31" i="73" s="1"/>
  <c r="G32" i="73"/>
  <c r="AC32" i="73" s="1"/>
  <c r="E31" i="73"/>
  <c r="AA31" i="73" s="1"/>
  <c r="W17" i="73"/>
  <c r="AS17" i="73" s="1"/>
  <c r="Q31" i="73"/>
  <c r="AM31" i="73" s="1"/>
  <c r="W16" i="73"/>
  <c r="AS16" i="73" s="1"/>
  <c r="AE21" i="73"/>
  <c r="AC21" i="73"/>
  <c r="O31" i="73"/>
  <c r="AK31" i="73" s="1"/>
  <c r="AK21" i="73"/>
  <c r="AI16" i="73"/>
  <c r="M21" i="73"/>
  <c r="M32" i="73"/>
  <c r="AI32" i="73" s="1"/>
  <c r="K31" i="73"/>
  <c r="AG31" i="73" s="1"/>
  <c r="AG21" i="73"/>
  <c r="AO27" i="73"/>
  <c r="S30" i="73"/>
  <c r="AO30" i="73" s="1"/>
  <c r="W21" i="73"/>
  <c r="AO16" i="73"/>
  <c r="S21" i="73"/>
  <c r="S32" i="73"/>
  <c r="AO32" i="73" s="1"/>
  <c r="AS27" i="73"/>
  <c r="W30" i="73"/>
  <c r="AS30" i="73" s="1"/>
  <c r="W32" i="73" l="1"/>
  <c r="AS32" i="73" s="1"/>
  <c r="AI21" i="73"/>
  <c r="M31" i="73"/>
  <c r="AI31" i="73" s="1"/>
  <c r="AS21" i="73"/>
  <c r="W31" i="73"/>
  <c r="AS31" i="73" s="1"/>
  <c r="AO21" i="73"/>
  <c r="S31" i="73"/>
  <c r="AO31" i="73" s="1"/>
  <c r="N6" i="52" l="1"/>
  <c r="I13" i="21" l="1"/>
  <c r="I12" i="21"/>
  <c r="I9" i="21"/>
  <c r="I10" i="21"/>
  <c r="I14" i="21" s="1"/>
  <c r="I17" i="21" s="1"/>
  <c r="I49" i="13" l="1"/>
  <c r="N15" i="72" l="1"/>
  <c r="D4" i="78" l="1"/>
  <c r="N22" i="77"/>
  <c r="R21" i="77"/>
  <c r="R22" i="77" s="1"/>
  <c r="L21" i="77"/>
  <c r="H21" i="77"/>
  <c r="J21" i="77" s="1"/>
  <c r="P21" i="77" s="1"/>
  <c r="L20" i="77"/>
  <c r="J20" i="77" s="1"/>
  <c r="P20" i="77" s="1"/>
  <c r="T20" i="77" s="1"/>
  <c r="H20" i="77"/>
  <c r="L19" i="77"/>
  <c r="J19" i="77" s="1"/>
  <c r="P19" i="77" s="1"/>
  <c r="T19" i="77" s="1"/>
  <c r="H19" i="77"/>
  <c r="L18" i="77"/>
  <c r="J18" i="77" s="1"/>
  <c r="P18" i="77" s="1"/>
  <c r="H18" i="77"/>
  <c r="R17" i="77"/>
  <c r="T17" i="77" s="1"/>
  <c r="R12" i="77"/>
  <c r="H12" i="77" s="1"/>
  <c r="J12" i="77" s="1"/>
  <c r="P12" i="77" s="1"/>
  <c r="T12" i="77" s="1"/>
  <c r="N12" i="77"/>
  <c r="L12" i="77" s="1"/>
  <c r="N11" i="77"/>
  <c r="L11" i="77" s="1"/>
  <c r="J11" i="77" s="1"/>
  <c r="P11" i="77" s="1"/>
  <c r="T11" i="77" s="1"/>
  <c r="H11" i="77"/>
  <c r="L10" i="77"/>
  <c r="J10" i="77" s="1"/>
  <c r="P10" i="77" s="1"/>
  <c r="T10" i="77" s="1"/>
  <c r="H10" i="77"/>
  <c r="L9" i="77"/>
  <c r="J9" i="77" s="1"/>
  <c r="P9" i="77" s="1"/>
  <c r="H9" i="77"/>
  <c r="R8" i="77"/>
  <c r="T8" i="77" s="1"/>
  <c r="D4" i="77"/>
  <c r="R22" i="78"/>
  <c r="N22" i="78"/>
  <c r="L21" i="78"/>
  <c r="H21" i="78"/>
  <c r="J21" i="78" s="1"/>
  <c r="P21" i="78" s="1"/>
  <c r="T21" i="78" s="1"/>
  <c r="L20" i="78"/>
  <c r="J20" i="78" s="1"/>
  <c r="P20" i="78" s="1"/>
  <c r="T20" i="78" s="1"/>
  <c r="H20" i="78"/>
  <c r="L19" i="78"/>
  <c r="J19" i="78" s="1"/>
  <c r="P19" i="78" s="1"/>
  <c r="T19" i="78" s="1"/>
  <c r="H19" i="78"/>
  <c r="L18" i="78"/>
  <c r="J18" i="78" s="1"/>
  <c r="P18" i="78" s="1"/>
  <c r="H18" i="78"/>
  <c r="R17" i="78"/>
  <c r="T17" i="78" s="1"/>
  <c r="R13" i="78"/>
  <c r="N13" i="78"/>
  <c r="L12" i="78"/>
  <c r="H12" i="78"/>
  <c r="J12" i="78" s="1"/>
  <c r="P12" i="78" s="1"/>
  <c r="T12" i="78" s="1"/>
  <c r="L11" i="78"/>
  <c r="J11" i="78" s="1"/>
  <c r="P11" i="78" s="1"/>
  <c r="T11" i="78" s="1"/>
  <c r="H11" i="78"/>
  <c r="L10" i="78"/>
  <c r="J10" i="78" s="1"/>
  <c r="P10" i="78" s="1"/>
  <c r="T10" i="78" s="1"/>
  <c r="H10" i="78"/>
  <c r="L9" i="78"/>
  <c r="J9" i="78" s="1"/>
  <c r="P9" i="78" s="1"/>
  <c r="H9" i="78"/>
  <c r="R8" i="78"/>
  <c r="T8" i="78" s="1"/>
  <c r="K39" i="6"/>
  <c r="K18" i="6"/>
  <c r="J24" i="6"/>
  <c r="K24" i="11"/>
  <c r="F24" i="11"/>
  <c r="P13" i="77" l="1"/>
  <c r="T9" i="77"/>
  <c r="T13" i="77" s="1"/>
  <c r="P22" i="77"/>
  <c r="T18" i="77"/>
  <c r="T22" i="77" s="1"/>
  <c r="N13" i="77"/>
  <c r="R13" i="77"/>
  <c r="P13" i="78"/>
  <c r="T9" i="78"/>
  <c r="T13" i="78" s="1"/>
  <c r="P22" i="78"/>
  <c r="T18" i="78"/>
  <c r="T22" i="78" s="1"/>
  <c r="N12" i="72"/>
  <c r="J29" i="22" s="1"/>
  <c r="I22" i="7"/>
  <c r="P48" i="22" l="1"/>
  <c r="I44" i="1"/>
  <c r="I45" i="1"/>
  <c r="N7" i="52" l="1"/>
  <c r="P3" i="52"/>
  <c r="E26" i="24"/>
  <c r="E22" i="24"/>
  <c r="P11" i="72" l="1"/>
  <c r="K20" i="28" l="1"/>
  <c r="I20" i="28"/>
  <c r="G37" i="44"/>
  <c r="F30" i="44"/>
  <c r="F31" i="44"/>
  <c r="F37" i="44" l="1"/>
  <c r="G52" i="75"/>
  <c r="J44" i="6"/>
  <c r="K26" i="70"/>
  <c r="I22" i="70" s="1"/>
  <c r="I25" i="70" s="1"/>
  <c r="G16" i="4"/>
  <c r="I26" i="70" l="1"/>
  <c r="K45" i="1"/>
  <c r="K44" i="1"/>
  <c r="P20" i="72" l="1"/>
  <c r="K16" i="70" l="1"/>
  <c r="I16" i="70"/>
  <c r="I26" i="1" l="1"/>
  <c r="I27" i="1"/>
  <c r="O58" i="27" l="1"/>
  <c r="O59" i="27"/>
  <c r="O13" i="61"/>
  <c r="S22" i="61"/>
  <c r="U20" i="61"/>
  <c r="Q19" i="61"/>
  <c r="U19" i="61" s="1"/>
  <c r="U18" i="61"/>
  <c r="Q17" i="61"/>
  <c r="S14" i="61"/>
  <c r="J34" i="22" l="1"/>
  <c r="J40" i="22"/>
  <c r="J28" i="22"/>
  <c r="L7" i="72" s="1"/>
  <c r="J26" i="22"/>
  <c r="H7" i="72" s="1"/>
  <c r="J25" i="22"/>
  <c r="F7" i="72" s="1"/>
  <c r="J23" i="22"/>
  <c r="J18" i="22"/>
  <c r="J17" i="22"/>
  <c r="J16" i="22"/>
  <c r="J9" i="22"/>
  <c r="J10" i="22"/>
  <c r="J11" i="22"/>
  <c r="J8" i="22"/>
  <c r="D15" i="50"/>
  <c r="D21" i="50" s="1"/>
  <c r="F15" i="50"/>
  <c r="F21" i="50" s="1"/>
  <c r="J15" i="50"/>
  <c r="J21" i="50" s="1"/>
  <c r="L15" i="50"/>
  <c r="L21" i="50" s="1"/>
  <c r="L42" i="50"/>
  <c r="J42" i="50"/>
  <c r="F42" i="50"/>
  <c r="D42" i="50"/>
  <c r="K10" i="52"/>
  <c r="G10" i="52"/>
  <c r="G18" i="52" s="1"/>
  <c r="G22" i="52" s="1"/>
  <c r="P7" i="72" l="1"/>
  <c r="J19" i="22"/>
  <c r="P5" i="52"/>
  <c r="P7" i="52" s="1"/>
  <c r="J30" i="22"/>
  <c r="J36" i="22"/>
  <c r="J42" i="22" s="1"/>
  <c r="S11" i="11"/>
  <c r="W10" i="11"/>
  <c r="W11" i="11"/>
  <c r="J43" i="22" l="1"/>
  <c r="W12" i="11"/>
  <c r="G33" i="13" l="1"/>
  <c r="G17" i="13"/>
  <c r="K17" i="13"/>
  <c r="K33" i="13"/>
  <c r="I52" i="75"/>
  <c r="J35" i="72"/>
  <c r="O28" i="70"/>
  <c r="E18" i="20" l="1"/>
  <c r="Q17" i="50" l="1"/>
  <c r="P17" i="50"/>
  <c r="Q16" i="50"/>
  <c r="P16" i="50"/>
  <c r="Q14" i="50"/>
  <c r="P14" i="50"/>
  <c r="Q13" i="50"/>
  <c r="P13" i="50"/>
  <c r="Q12" i="50"/>
  <c r="P12" i="50"/>
  <c r="O13" i="50"/>
  <c r="O14" i="50"/>
  <c r="O16" i="50"/>
  <c r="O17" i="50"/>
  <c r="O12" i="50"/>
  <c r="R52" i="75"/>
  <c r="R51" i="75"/>
  <c r="U55" i="27"/>
  <c r="U56" i="27"/>
  <c r="Y24" i="27"/>
  <c r="X24" i="27"/>
  <c r="W24" i="27"/>
  <c r="V24" i="27"/>
  <c r="U24" i="27"/>
  <c r="Y23" i="27"/>
  <c r="X23" i="27"/>
  <c r="W23" i="27"/>
  <c r="V23" i="27"/>
  <c r="U23" i="27"/>
  <c r="Y27" i="27"/>
  <c r="X27" i="27"/>
  <c r="W27" i="27"/>
  <c r="V27" i="27"/>
  <c r="U27" i="27"/>
  <c r="Y26" i="27"/>
  <c r="X26" i="27"/>
  <c r="W26" i="27"/>
  <c r="V26" i="27"/>
  <c r="U26" i="27"/>
  <c r="W12" i="27"/>
  <c r="W11" i="27"/>
  <c r="U12" i="27"/>
  <c r="U11" i="27"/>
  <c r="Z24" i="11"/>
  <c r="Y24" i="11"/>
  <c r="X24" i="11"/>
  <c r="Z50" i="11"/>
  <c r="Y50" i="11"/>
  <c r="X50" i="11"/>
  <c r="Z49" i="11"/>
  <c r="Y49" i="11"/>
  <c r="X49" i="11"/>
  <c r="Z48" i="11"/>
  <c r="Y48" i="11"/>
  <c r="X48" i="11"/>
  <c r="Z11" i="11"/>
  <c r="Z10" i="11"/>
  <c r="Z9" i="11"/>
  <c r="X10" i="11"/>
  <c r="X11" i="11"/>
  <c r="P11" i="9"/>
  <c r="P10" i="9"/>
  <c r="P9" i="9"/>
  <c r="O19" i="9"/>
  <c r="O12" i="9"/>
  <c r="O10" i="9"/>
  <c r="O11" i="9"/>
  <c r="O9" i="9"/>
  <c r="O44" i="6"/>
  <c r="N44" i="6"/>
  <c r="M44" i="6"/>
  <c r="O42" i="6"/>
  <c r="N42" i="6"/>
  <c r="M42" i="6"/>
  <c r="O43" i="6"/>
  <c r="N43" i="6"/>
  <c r="M43" i="6"/>
  <c r="O61" i="6"/>
  <c r="N61" i="6"/>
  <c r="M61" i="6"/>
  <c r="O60" i="6"/>
  <c r="N60" i="6"/>
  <c r="M60" i="6"/>
  <c r="O40" i="6"/>
  <c r="N40" i="6"/>
  <c r="M40" i="6"/>
  <c r="O18" i="6"/>
  <c r="N18" i="6"/>
  <c r="M18" i="6"/>
  <c r="O41" i="6"/>
  <c r="N41" i="6"/>
  <c r="M41" i="6"/>
  <c r="O59" i="6"/>
  <c r="N59" i="6"/>
  <c r="M59" i="6"/>
  <c r="O39" i="6"/>
  <c r="N39" i="6"/>
  <c r="M39" i="6"/>
  <c r="O38" i="6"/>
  <c r="N38" i="6"/>
  <c r="M38" i="6"/>
  <c r="N20" i="7"/>
  <c r="N19" i="7"/>
  <c r="O20" i="7"/>
  <c r="O19" i="7"/>
  <c r="O18" i="7"/>
  <c r="P28" i="6"/>
  <c r="O28" i="6"/>
  <c r="N28" i="6"/>
  <c r="P27" i="6"/>
  <c r="O27" i="6"/>
  <c r="N27" i="6"/>
  <c r="P26" i="6"/>
  <c r="O26" i="6"/>
  <c r="N26" i="6"/>
  <c r="P24" i="6"/>
  <c r="O24" i="6"/>
  <c r="N24" i="6"/>
  <c r="P22" i="6"/>
  <c r="O22" i="6"/>
  <c r="N22" i="6"/>
  <c r="P21" i="6"/>
  <c r="O21" i="6"/>
  <c r="N21" i="6"/>
  <c r="P20" i="6"/>
  <c r="O20" i="6"/>
  <c r="N20" i="6"/>
  <c r="P56" i="6"/>
  <c r="O56" i="6"/>
  <c r="N56" i="6"/>
  <c r="P19" i="6"/>
  <c r="O19" i="6"/>
  <c r="N19" i="6"/>
  <c r="O17" i="6"/>
  <c r="P55" i="6"/>
  <c r="O55" i="6"/>
  <c r="N55" i="6"/>
  <c r="O13" i="6"/>
  <c r="N13" i="6"/>
  <c r="M13" i="6"/>
  <c r="O12" i="6"/>
  <c r="N12" i="6"/>
  <c r="M12" i="6"/>
  <c r="Q14" i="70"/>
  <c r="P14" i="70"/>
  <c r="O14" i="70"/>
  <c r="Q13" i="70"/>
  <c r="P13" i="70"/>
  <c r="O13" i="70"/>
  <c r="L32" i="4"/>
  <c r="K32" i="4"/>
  <c r="J32" i="4"/>
  <c r="L31" i="4"/>
  <c r="K31" i="4"/>
  <c r="J31" i="4"/>
  <c r="L30" i="4"/>
  <c r="K30" i="4"/>
  <c r="J30" i="4"/>
  <c r="L29" i="4"/>
  <c r="K29" i="4"/>
  <c r="J29" i="4"/>
  <c r="L16" i="4"/>
  <c r="K16" i="4"/>
  <c r="J16" i="4"/>
  <c r="L15" i="4"/>
  <c r="K15" i="4"/>
  <c r="J15" i="4"/>
  <c r="L14" i="4"/>
  <c r="K14" i="4"/>
  <c r="J14" i="4"/>
  <c r="L13" i="4"/>
  <c r="K13" i="4"/>
  <c r="J13" i="4"/>
  <c r="L12" i="4"/>
  <c r="K12" i="4"/>
  <c r="J12" i="4"/>
  <c r="L11" i="4"/>
  <c r="K11" i="4"/>
  <c r="J11" i="4"/>
  <c r="L10" i="4"/>
  <c r="K10" i="4"/>
  <c r="J10" i="4"/>
  <c r="L9" i="4"/>
  <c r="K9" i="4"/>
  <c r="J9" i="4"/>
  <c r="N28" i="66"/>
  <c r="L27" i="66"/>
  <c r="L28" i="66"/>
  <c r="L30" i="66"/>
  <c r="L31" i="66"/>
  <c r="N26" i="66"/>
  <c r="L26" i="66"/>
  <c r="O27" i="2"/>
  <c r="N27" i="2"/>
  <c r="M27" i="2"/>
  <c r="O24" i="2"/>
  <c r="N24" i="2"/>
  <c r="M24" i="2"/>
  <c r="O23" i="2"/>
  <c r="N23" i="2"/>
  <c r="M23" i="2"/>
  <c r="O21" i="2"/>
  <c r="N21" i="2"/>
  <c r="M21" i="2"/>
  <c r="O22" i="2"/>
  <c r="N22" i="2"/>
  <c r="M22" i="2"/>
  <c r="O26" i="2"/>
  <c r="N26" i="2"/>
  <c r="M26" i="2"/>
  <c r="O25" i="2"/>
  <c r="N25" i="2"/>
  <c r="M25" i="2"/>
  <c r="O20" i="2"/>
  <c r="N20" i="2"/>
  <c r="M20" i="2"/>
  <c r="O19" i="2"/>
  <c r="N19" i="2"/>
  <c r="M19" i="2"/>
  <c r="O18" i="2"/>
  <c r="N18" i="2"/>
  <c r="M18" i="2"/>
  <c r="O17" i="2"/>
  <c r="N17" i="2"/>
  <c r="M17" i="2"/>
  <c r="O16" i="2"/>
  <c r="N16" i="2"/>
  <c r="M16" i="2"/>
  <c r="O15" i="2"/>
  <c r="N15" i="2"/>
  <c r="M15" i="2"/>
  <c r="O14" i="2"/>
  <c r="N14" i="2"/>
  <c r="M14" i="2"/>
  <c r="P45" i="1"/>
  <c r="P44" i="1"/>
  <c r="N45" i="1"/>
  <c r="N44" i="1"/>
  <c r="R32" i="1" l="1"/>
  <c r="R31" i="1"/>
  <c r="R30" i="1"/>
  <c r="R29" i="1"/>
  <c r="R28" i="1"/>
  <c r="R25" i="1"/>
  <c r="N31" i="1"/>
  <c r="N30" i="1"/>
  <c r="N29" i="1"/>
  <c r="N28" i="1"/>
  <c r="N25" i="1"/>
  <c r="R17" i="1"/>
  <c r="R16" i="1"/>
  <c r="R15" i="1"/>
  <c r="R14" i="1"/>
  <c r="P17" i="1"/>
  <c r="O17" i="1"/>
  <c r="N17" i="1"/>
  <c r="P16" i="1"/>
  <c r="O16" i="1"/>
  <c r="N16" i="1"/>
  <c r="P15" i="1"/>
  <c r="O15" i="1"/>
  <c r="N15" i="1"/>
  <c r="P14" i="1"/>
  <c r="O14" i="1"/>
  <c r="N14" i="1"/>
  <c r="N21" i="69"/>
  <c r="P35" i="69"/>
  <c r="P36" i="69"/>
  <c r="P37" i="69"/>
  <c r="P38" i="69"/>
  <c r="P39" i="69"/>
  <c r="P40" i="69"/>
  <c r="P34" i="69"/>
  <c r="P33" i="69"/>
  <c r="X11" i="69"/>
  <c r="W11" i="69"/>
  <c r="AH11" i="69" s="1"/>
  <c r="U11" i="69"/>
  <c r="AF11" i="69" s="1"/>
  <c r="T11" i="69"/>
  <c r="AE11" i="69" s="1"/>
  <c r="S11" i="69"/>
  <c r="AD11" i="69" s="1"/>
  <c r="R11" i="69"/>
  <c r="AC11" i="69" s="1"/>
  <c r="Q11" i="69"/>
  <c r="AB11" i="69" s="1"/>
  <c r="P11" i="69"/>
  <c r="AA11" i="69" s="1"/>
  <c r="O11" i="69"/>
  <c r="Z11" i="69" s="1"/>
  <c r="N11" i="69"/>
  <c r="Y11" i="69" s="1"/>
  <c r="X10" i="69"/>
  <c r="W10" i="69"/>
  <c r="AH10" i="69" s="1"/>
  <c r="U10" i="69"/>
  <c r="AF10" i="69" s="1"/>
  <c r="T10" i="69"/>
  <c r="AE10" i="69" s="1"/>
  <c r="S10" i="69"/>
  <c r="AD10" i="69" s="1"/>
  <c r="R10" i="69"/>
  <c r="AC10" i="69" s="1"/>
  <c r="Q10" i="69"/>
  <c r="AB10" i="69" s="1"/>
  <c r="P10" i="69"/>
  <c r="AA10" i="69" s="1"/>
  <c r="O10" i="69"/>
  <c r="Z10" i="69" s="1"/>
  <c r="N10" i="69"/>
  <c r="Y10" i="69" s="1"/>
  <c r="X9" i="69"/>
  <c r="W9" i="69"/>
  <c r="AH9" i="69" s="1"/>
  <c r="V9" i="69"/>
  <c r="AG9" i="69" s="1"/>
  <c r="U9" i="69"/>
  <c r="AF9" i="69" s="1"/>
  <c r="T9" i="69"/>
  <c r="AE9" i="69" s="1"/>
  <c r="S9" i="69"/>
  <c r="AD9" i="69" s="1"/>
  <c r="R9" i="69"/>
  <c r="AC9" i="69" s="1"/>
  <c r="Q9" i="69"/>
  <c r="AB9" i="69" s="1"/>
  <c r="P9" i="69"/>
  <c r="AA9" i="69" s="1"/>
  <c r="O9" i="69"/>
  <c r="Z9" i="69" s="1"/>
  <c r="N9" i="69"/>
  <c r="Y9" i="69" s="1"/>
  <c r="R31" i="5" l="1"/>
  <c r="R30" i="5"/>
  <c r="R29" i="5"/>
  <c r="G27" i="25" l="1"/>
  <c r="E27" i="5"/>
  <c r="L10" i="16" l="1"/>
  <c r="L22" i="16"/>
  <c r="I9" i="16"/>
  <c r="N32" i="60"/>
  <c r="N35" i="60"/>
  <c r="N34" i="60"/>
  <c r="N33" i="60"/>
  <c r="L17" i="60"/>
  <c r="L16" i="60"/>
  <c r="L15" i="60"/>
  <c r="L14" i="60"/>
  <c r="L13" i="60"/>
  <c r="L12" i="60"/>
  <c r="L11" i="60"/>
  <c r="L10" i="60"/>
  <c r="L9" i="60"/>
  <c r="J9" i="60"/>
  <c r="T26" i="14"/>
  <c r="P49" i="13"/>
  <c r="P50" i="13"/>
  <c r="Q42" i="13"/>
  <c r="Q41" i="13"/>
  <c r="Q40" i="13"/>
  <c r="Q39" i="13"/>
  <c r="Q38" i="13"/>
  <c r="Q37" i="13"/>
  <c r="Q36" i="13"/>
  <c r="Q35" i="13"/>
  <c r="Q34" i="13"/>
  <c r="Q33" i="13"/>
  <c r="Q32" i="13"/>
  <c r="O49" i="13"/>
  <c r="Q31" i="13"/>
  <c r="P13" i="60" l="1"/>
  <c r="P15" i="60" s="1"/>
  <c r="Q25" i="2" l="1"/>
  <c r="F19" i="25" l="1"/>
  <c r="I11" i="16" l="1"/>
  <c r="G15" i="44" l="1"/>
  <c r="G14" i="44"/>
  <c r="G18" i="44" s="1"/>
  <c r="L24" i="7" l="1"/>
  <c r="M20" i="7"/>
  <c r="Q19" i="2"/>
  <c r="N24" i="52" l="1"/>
  <c r="G9" i="16" l="1"/>
  <c r="G11" i="16" s="1"/>
  <c r="G24" i="25" s="1"/>
  <c r="H24" i="25" s="1"/>
  <c r="E13" i="21" l="1"/>
  <c r="P22" i="72" l="1"/>
  <c r="P15" i="72" l="1"/>
  <c r="G25" i="24" l="1"/>
  <c r="G24" i="24"/>
  <c r="G23" i="24"/>
  <c r="E27" i="44" l="1"/>
  <c r="E28" i="44"/>
  <c r="K51" i="76"/>
  <c r="K54" i="76"/>
  <c r="K59" i="76"/>
  <c r="K60" i="76"/>
  <c r="K61" i="76"/>
  <c r="K62" i="76"/>
  <c r="K46" i="76"/>
  <c r="K43" i="76"/>
  <c r="K42" i="76"/>
  <c r="K40" i="76"/>
  <c r="K39" i="76"/>
  <c r="K37" i="76"/>
  <c r="K20" i="76"/>
  <c r="K17" i="76"/>
  <c r="K13" i="76"/>
  <c r="K34" i="76"/>
  <c r="K33" i="76"/>
  <c r="K32" i="76"/>
  <c r="K30" i="76"/>
  <c r="H12" i="76"/>
  <c r="H19" i="76"/>
  <c r="H45" i="76"/>
  <c r="H50" i="76"/>
  <c r="H55" i="76"/>
  <c r="H45" i="6"/>
  <c r="K21" i="9"/>
  <c r="E37" i="44" l="1"/>
  <c r="H21" i="76"/>
  <c r="H56" i="76"/>
  <c r="H57" i="76" s="1"/>
  <c r="E22" i="76" l="1"/>
  <c r="H36" i="25" l="1"/>
  <c r="I36" i="25" s="1"/>
  <c r="K5" i="7" l="1"/>
  <c r="E7" i="4"/>
  <c r="E27" i="4" s="1"/>
  <c r="I11" i="70" s="1"/>
  <c r="G7" i="16"/>
  <c r="G19" i="16" s="1"/>
  <c r="H32" i="25"/>
  <c r="I32" i="25" s="1"/>
  <c r="H34" i="25"/>
  <c r="I34" i="25" s="1"/>
  <c r="H35" i="25"/>
  <c r="I35" i="25" s="1"/>
  <c r="H31" i="25"/>
  <c r="I31" i="25" s="1"/>
  <c r="F37" i="25"/>
  <c r="H8" i="6" l="1"/>
  <c r="H36" i="6" s="1"/>
  <c r="G16" i="7" s="1"/>
  <c r="I20" i="70"/>
  <c r="F38" i="25"/>
  <c r="F26" i="25"/>
  <c r="F28" i="25" s="1"/>
  <c r="F30" i="24"/>
  <c r="G30" i="24" s="1"/>
  <c r="F29" i="24"/>
  <c r="G29" i="24" s="1"/>
  <c r="F28" i="24"/>
  <c r="G28" i="24" s="1"/>
  <c r="F27" i="24"/>
  <c r="G27" i="24" s="1"/>
  <c r="P40" i="22"/>
  <c r="P37" i="22"/>
  <c r="P31" i="22"/>
  <c r="P28" i="22"/>
  <c r="P26" i="22"/>
  <c r="P25" i="22"/>
  <c r="P24" i="22"/>
  <c r="P23" i="22"/>
  <c r="P21" i="22"/>
  <c r="P17" i="22"/>
  <c r="P14" i="22"/>
  <c r="P13" i="22"/>
  <c r="E20" i="20"/>
  <c r="U14" i="52" l="1"/>
  <c r="T14" i="52"/>
  <c r="S14" i="52"/>
  <c r="R14" i="52"/>
  <c r="Q14" i="52"/>
  <c r="P14" i="52"/>
  <c r="O14" i="52"/>
  <c r="N14" i="52"/>
  <c r="Q50" i="27" l="1"/>
  <c r="O50" i="27"/>
  <c r="K26" i="51"/>
  <c r="K28" i="51" s="1"/>
  <c r="P16" i="72" l="1"/>
  <c r="I31" i="44"/>
  <c r="I33" i="44"/>
  <c r="I32" i="44"/>
  <c r="I30" i="44"/>
  <c r="Q13" i="27"/>
  <c r="K18" i="52"/>
  <c r="G53" i="76"/>
  <c r="G29" i="66"/>
  <c r="G33" i="66" s="1"/>
  <c r="I37" i="44" l="1"/>
  <c r="K22" i="52"/>
  <c r="G48" i="76" s="1"/>
  <c r="G51" i="75"/>
  <c r="I53" i="75"/>
  <c r="Q57" i="27"/>
  <c r="U65" i="27"/>
  <c r="T65" i="27"/>
  <c r="S65" i="27"/>
  <c r="U64" i="27"/>
  <c r="T64" i="27"/>
  <c r="S64" i="27"/>
  <c r="T63" i="27"/>
  <c r="U61" i="27"/>
  <c r="T61" i="27"/>
  <c r="S61" i="27"/>
  <c r="U62" i="27"/>
  <c r="T62" i="27"/>
  <c r="S62" i="27"/>
  <c r="T55" i="27"/>
  <c r="S55" i="27"/>
  <c r="U54" i="27"/>
  <c r="T54" i="27"/>
  <c r="Q74" i="27"/>
  <c r="K74" i="27"/>
  <c r="O13" i="27"/>
  <c r="G53" i="75" l="1"/>
  <c r="S63" i="27"/>
  <c r="U63" i="27"/>
  <c r="K24" i="9"/>
  <c r="I19" i="9" s="1"/>
  <c r="I24" i="9" s="1"/>
  <c r="I9" i="9" s="1"/>
  <c r="M9" i="9" s="1"/>
  <c r="K24" i="69"/>
  <c r="G23" i="69"/>
  <c r="G25" i="69" s="1"/>
  <c r="K22" i="69"/>
  <c r="O32" i="5"/>
  <c r="M32" i="5"/>
  <c r="S31" i="5" s="1"/>
  <c r="K32" i="5"/>
  <c r="L19" i="22"/>
  <c r="G13" i="21"/>
  <c r="L9" i="16"/>
  <c r="O31" i="13"/>
  <c r="O32" i="13"/>
  <c r="L13" i="21" l="1"/>
  <c r="E33" i="1" l="1"/>
  <c r="S21" i="74" l="1"/>
  <c r="W21" i="74" s="1"/>
  <c r="S20" i="74"/>
  <c r="W20" i="74" s="1"/>
  <c r="S19" i="74"/>
  <c r="W19" i="74" s="1"/>
  <c r="S18" i="74"/>
  <c r="W18" i="74" s="1"/>
  <c r="S17" i="74"/>
  <c r="W17" i="74" s="1"/>
  <c r="S16" i="74"/>
  <c r="W16" i="74" s="1"/>
  <c r="S15" i="74"/>
  <c r="W15" i="74" s="1"/>
  <c r="S14" i="74"/>
  <c r="W14" i="74" s="1"/>
  <c r="S13" i="74"/>
  <c r="W13" i="74" s="1"/>
  <c r="Y13" i="74" s="1"/>
  <c r="S12" i="74"/>
  <c r="W12" i="74" s="1"/>
  <c r="Y12" i="74" s="1"/>
  <c r="S11" i="74"/>
  <c r="W11" i="74" s="1"/>
  <c r="Y11" i="74" s="1"/>
  <c r="S10" i="74"/>
  <c r="W10" i="74" s="1"/>
  <c r="Y10" i="74" s="1"/>
  <c r="S9" i="74"/>
  <c r="W9" i="74" s="1"/>
  <c r="Y9" i="74" s="1"/>
  <c r="S8" i="74"/>
  <c r="W8" i="74" s="1"/>
  <c r="Y8" i="74" s="1"/>
  <c r="S7" i="74"/>
  <c r="W7" i="74" s="1"/>
  <c r="Y7" i="74" s="1"/>
  <c r="L41" i="22"/>
  <c r="L36" i="22"/>
  <c r="L30" i="22"/>
  <c r="L12" i="22"/>
  <c r="J12" i="22" s="1"/>
  <c r="J20" i="22" s="1"/>
  <c r="J50" i="22" s="1"/>
  <c r="K10" i="21"/>
  <c r="K14" i="21" s="1"/>
  <c r="K17" i="21" s="1"/>
  <c r="H33" i="25" l="1"/>
  <c r="I33" i="25" s="1"/>
  <c r="K76" i="27"/>
  <c r="L42" i="22"/>
  <c r="L43" i="22" s="1"/>
  <c r="L20" i="22"/>
  <c r="O54" i="27" l="1"/>
  <c r="S54" i="27" s="1"/>
  <c r="H8" i="22"/>
  <c r="L50" i="22"/>
  <c r="J28" i="2" l="1"/>
  <c r="H28" i="2"/>
  <c r="F8" i="22" l="1"/>
  <c r="P8" i="22" s="1"/>
  <c r="E8" i="76"/>
  <c r="K8" i="76" s="1"/>
  <c r="F18" i="60"/>
  <c r="G23" i="25" s="1"/>
  <c r="N12" i="60" l="1"/>
  <c r="E11" i="21"/>
  <c r="I26" i="51"/>
  <c r="I28" i="51" s="1"/>
  <c r="K27" i="23" l="1"/>
  <c r="K25" i="23"/>
  <c r="E17" i="71" l="1"/>
  <c r="D33" i="44"/>
  <c r="D32" i="44"/>
  <c r="D37" i="44" l="1"/>
  <c r="P21" i="72"/>
  <c r="U16" i="52" l="1"/>
  <c r="T16" i="52"/>
  <c r="S16" i="52"/>
  <c r="R16" i="52"/>
  <c r="Q16" i="52"/>
  <c r="P16" i="52"/>
  <c r="O16" i="52"/>
  <c r="N16" i="52"/>
  <c r="O40" i="13" l="1"/>
  <c r="U14" i="53" l="1"/>
  <c r="L10" i="72"/>
  <c r="L12" i="72" s="1"/>
  <c r="H10" i="72"/>
  <c r="H12" i="72" s="1"/>
  <c r="F10" i="72"/>
  <c r="F12" i="72" l="1"/>
  <c r="H17" i="72"/>
  <c r="H23" i="72" s="1"/>
  <c r="L17" i="72"/>
  <c r="L23" i="72" s="1"/>
  <c r="F17" i="72"/>
  <c r="F23" i="72" s="1"/>
  <c r="H8" i="68" l="1"/>
  <c r="K33" i="1"/>
  <c r="K41" i="69"/>
  <c r="I12" i="69"/>
  <c r="G12" i="69"/>
  <c r="E12" i="69"/>
  <c r="C12" i="69"/>
  <c r="I18" i="23" l="1"/>
  <c r="N18" i="23" s="1"/>
  <c r="I12" i="23"/>
  <c r="N12" i="23" s="1"/>
  <c r="I13" i="23"/>
  <c r="N13" i="23" s="1"/>
  <c r="I14" i="23"/>
  <c r="N14" i="23" s="1"/>
  <c r="I15" i="23"/>
  <c r="I16" i="23"/>
  <c r="N16" i="23" s="1"/>
  <c r="I11" i="23"/>
  <c r="N11" i="23" s="1"/>
  <c r="P13" i="53"/>
  <c r="P12" i="53"/>
  <c r="R12" i="53" s="1"/>
  <c r="P11" i="53"/>
  <c r="N15" i="23" l="1"/>
  <c r="H23" i="25"/>
  <c r="I23" i="25" s="1"/>
  <c r="H34" i="22" l="1"/>
  <c r="H39" i="22"/>
  <c r="K11" i="69"/>
  <c r="V11" i="69" s="1"/>
  <c r="AG11" i="69" s="1"/>
  <c r="K10" i="69"/>
  <c r="V10" i="69" s="1"/>
  <c r="AG10" i="69" s="1"/>
  <c r="H33" i="23"/>
  <c r="K33" i="23" s="1"/>
  <c r="H26" i="23"/>
  <c r="K26" i="23" s="1"/>
  <c r="H28" i="23"/>
  <c r="K28" i="23" s="1"/>
  <c r="H29" i="23"/>
  <c r="K29" i="23" s="1"/>
  <c r="H30" i="23"/>
  <c r="K30" i="23" s="1"/>
  <c r="H31" i="23"/>
  <c r="K31" i="23" s="1"/>
  <c r="H25" i="23"/>
  <c r="H32" i="23" l="1"/>
  <c r="L33" i="23"/>
  <c r="M30" i="23"/>
  <c r="M27" i="23"/>
  <c r="L27" i="23"/>
  <c r="M29" i="23"/>
  <c r="L29" i="23"/>
  <c r="K12" i="69"/>
  <c r="M17" i="23"/>
  <c r="M19" i="23" s="1"/>
  <c r="L17" i="23"/>
  <c r="K17" i="23"/>
  <c r="K19" i="23" s="1"/>
  <c r="J17" i="23"/>
  <c r="J19" i="23" s="1"/>
  <c r="J32" i="23"/>
  <c r="J34" i="23" s="1"/>
  <c r="I32" i="23"/>
  <c r="G32" i="23"/>
  <c r="F32" i="23"/>
  <c r="F34" i="23" s="1"/>
  <c r="E32" i="23"/>
  <c r="E34" i="23" s="1"/>
  <c r="D32" i="23"/>
  <c r="C32" i="23"/>
  <c r="C34" i="23" s="1"/>
  <c r="R13" i="53"/>
  <c r="R11" i="53"/>
  <c r="K32" i="23" l="1"/>
  <c r="L19" i="23"/>
  <c r="D34" i="23"/>
  <c r="H34" i="23" s="1"/>
  <c r="I34" i="23"/>
  <c r="I47" i="71"/>
  <c r="I33" i="71"/>
  <c r="I35" i="71"/>
  <c r="I36" i="71"/>
  <c r="I32" i="71"/>
  <c r="I30" i="71"/>
  <c r="I17" i="71"/>
  <c r="G43" i="71"/>
  <c r="G11" i="71"/>
  <c r="L44" i="1"/>
  <c r="M44" i="1"/>
  <c r="L45" i="1"/>
  <c r="M45" i="1"/>
  <c r="I46" i="1"/>
  <c r="K46" i="1"/>
  <c r="K13" i="9"/>
  <c r="G47" i="76" s="1"/>
  <c r="I13" i="9"/>
  <c r="K7" i="9"/>
  <c r="K17" i="9" s="1"/>
  <c r="I7" i="9"/>
  <c r="I17" i="9" s="1"/>
  <c r="J17" i="6"/>
  <c r="P17" i="6" s="1"/>
  <c r="K38" i="6"/>
  <c r="K43" i="6"/>
  <c r="K42" i="6"/>
  <c r="K44" i="6"/>
  <c r="J45" i="6"/>
  <c r="M13" i="9" l="1"/>
  <c r="M15" i="9"/>
  <c r="H27" i="22"/>
  <c r="G41" i="76"/>
  <c r="E34" i="71"/>
  <c r="E41" i="76"/>
  <c r="K41" i="76" s="1"/>
  <c r="E40" i="71"/>
  <c r="I40" i="71" s="1"/>
  <c r="E47" i="76"/>
  <c r="K47" i="76" s="1"/>
  <c r="K34" i="23"/>
  <c r="H33" i="22"/>
  <c r="G34" i="71"/>
  <c r="G18" i="7"/>
  <c r="F27" i="22"/>
  <c r="P27" i="22" s="1"/>
  <c r="G22" i="7" l="1"/>
  <c r="H17" i="6" s="1"/>
  <c r="J10" i="72"/>
  <c r="I34" i="71"/>
  <c r="E33" i="4"/>
  <c r="G33" i="4"/>
  <c r="E29" i="66"/>
  <c r="E33" i="66" s="1"/>
  <c r="I41" i="69"/>
  <c r="G41" i="69"/>
  <c r="G10" i="71"/>
  <c r="E50" i="66"/>
  <c r="E11" i="76" s="1"/>
  <c r="K11" i="76" s="1"/>
  <c r="G50" i="66"/>
  <c r="J12" i="72" l="1"/>
  <c r="P10" i="72"/>
  <c r="P12" i="72" s="1"/>
  <c r="N17" i="6"/>
  <c r="H25" i="6"/>
  <c r="H29" i="6" s="1"/>
  <c r="J17" i="72"/>
  <c r="J23" i="72" s="1"/>
  <c r="L33" i="66"/>
  <c r="L29" i="66"/>
  <c r="G19" i="71"/>
  <c r="G18" i="76"/>
  <c r="E19" i="71"/>
  <c r="E18" i="76"/>
  <c r="K18" i="76" s="1"/>
  <c r="E11" i="71"/>
  <c r="I11" i="71" s="1"/>
  <c r="E10" i="71"/>
  <c r="I10" i="71" s="1"/>
  <c r="I21" i="69"/>
  <c r="P11" i="22"/>
  <c r="E12" i="71"/>
  <c r="G12" i="71"/>
  <c r="Q25" i="61"/>
  <c r="N14" i="53" s="1"/>
  <c r="O25" i="61"/>
  <c r="G25" i="61"/>
  <c r="I19" i="71" l="1"/>
  <c r="E10" i="76"/>
  <c r="K10" i="76" s="1"/>
  <c r="K21" i="69"/>
  <c r="K23" i="69" s="1"/>
  <c r="I23" i="69"/>
  <c r="I25" i="69" s="1"/>
  <c r="I12" i="71"/>
  <c r="F13" i="53"/>
  <c r="F11" i="53"/>
  <c r="F12" i="53"/>
  <c r="G21" i="25" l="1"/>
  <c r="K25" i="69"/>
  <c r="E9" i="76" s="1"/>
  <c r="H9" i="22"/>
  <c r="P14" i="9"/>
  <c r="N14" i="9"/>
  <c r="H21" i="25" l="1"/>
  <c r="F9" i="22"/>
  <c r="P9" i="22" s="1"/>
  <c r="K9" i="76"/>
  <c r="E12" i="76"/>
  <c r="G21" i="20"/>
  <c r="I21" i="25" l="1"/>
  <c r="D22" i="24"/>
  <c r="F22" i="24"/>
  <c r="I30" i="6" l="1"/>
  <c r="F17" i="67" l="1"/>
  <c r="E17" i="67"/>
  <c r="N50" i="7"/>
  <c r="M50" i="7"/>
  <c r="L50" i="7"/>
  <c r="L51" i="7"/>
  <c r="M51" i="7"/>
  <c r="N51" i="7"/>
  <c r="J12" i="2" l="1"/>
  <c r="H10" i="22"/>
  <c r="F10" i="22"/>
  <c r="I20" i="64"/>
  <c r="I23" i="64" s="1"/>
  <c r="G20" i="64"/>
  <c r="G23" i="64" s="1"/>
  <c r="P10" i="22" l="1"/>
  <c r="H30" i="60" l="1"/>
  <c r="F30" i="60"/>
  <c r="H27" i="44" l="1"/>
  <c r="U7" i="11"/>
  <c r="S7" i="11"/>
  <c r="F17" i="23"/>
  <c r="F19" i="23" s="1"/>
  <c r="M26" i="23"/>
  <c r="I10" i="23"/>
  <c r="N10" i="23" s="1"/>
  <c r="K17" i="5"/>
  <c r="K18" i="5"/>
  <c r="K19" i="5"/>
  <c r="K16" i="5"/>
  <c r="G17" i="23"/>
  <c r="L23" i="16"/>
  <c r="M23" i="16"/>
  <c r="N23" i="16"/>
  <c r="O23" i="16"/>
  <c r="L24" i="16"/>
  <c r="M24" i="16"/>
  <c r="N24" i="16"/>
  <c r="O24" i="16"/>
  <c r="M21" i="16"/>
  <c r="N21" i="16"/>
  <c r="O21" i="16"/>
  <c r="L21" i="16"/>
  <c r="L33" i="60"/>
  <c r="L34" i="60"/>
  <c r="L35" i="60"/>
  <c r="L32" i="60"/>
  <c r="AF13" i="61"/>
  <c r="AG13" i="61"/>
  <c r="AH13" i="61"/>
  <c r="AI13" i="61"/>
  <c r="AF14" i="61"/>
  <c r="AG14" i="61"/>
  <c r="AH14" i="61"/>
  <c r="AI14" i="61"/>
  <c r="AF15" i="61"/>
  <c r="AG15" i="61"/>
  <c r="AH15" i="61"/>
  <c r="AI15" i="61"/>
  <c r="AF16" i="61"/>
  <c r="AG16" i="61"/>
  <c r="AH16" i="61"/>
  <c r="AI16" i="61"/>
  <c r="AF17" i="61"/>
  <c r="AG17" i="61"/>
  <c r="AH17" i="61"/>
  <c r="AI17" i="61"/>
  <c r="AF18" i="61"/>
  <c r="AG18" i="61"/>
  <c r="AH18" i="61"/>
  <c r="AI18" i="61"/>
  <c r="AF19" i="61"/>
  <c r="AG19" i="61"/>
  <c r="AH19" i="61"/>
  <c r="AI19" i="61"/>
  <c r="AF20" i="61"/>
  <c r="AG20" i="61"/>
  <c r="AH20" i="61"/>
  <c r="AI20" i="61"/>
  <c r="AF21" i="61"/>
  <c r="AG21" i="61"/>
  <c r="AH21" i="61"/>
  <c r="AI21" i="61"/>
  <c r="AF22" i="61"/>
  <c r="AG22" i="61"/>
  <c r="AH22" i="61"/>
  <c r="AI22" i="61"/>
  <c r="AF23" i="61"/>
  <c r="AG23" i="61"/>
  <c r="AH23" i="61"/>
  <c r="AI23" i="61"/>
  <c r="AF24" i="61"/>
  <c r="AG24" i="61"/>
  <c r="AH24" i="61"/>
  <c r="AI24" i="61"/>
  <c r="AE14" i="61"/>
  <c r="AE15" i="61"/>
  <c r="AE16" i="61"/>
  <c r="AE17" i="61"/>
  <c r="AE18" i="61"/>
  <c r="AE19" i="61"/>
  <c r="AE20" i="61"/>
  <c r="AE21" i="61"/>
  <c r="AE22" i="61"/>
  <c r="AE23" i="61"/>
  <c r="AE24" i="61"/>
  <c r="AE13" i="61"/>
  <c r="W24" i="61"/>
  <c r="W23" i="61"/>
  <c r="S47" i="14"/>
  <c r="Q47" i="14"/>
  <c r="T46" i="14"/>
  <c r="S46" i="14"/>
  <c r="R46" i="14"/>
  <c r="Q46" i="14"/>
  <c r="P46" i="14"/>
  <c r="T45" i="14"/>
  <c r="S45" i="14"/>
  <c r="R45" i="14"/>
  <c r="Q45" i="14"/>
  <c r="P45" i="14"/>
  <c r="T44" i="14"/>
  <c r="S44" i="14"/>
  <c r="R44" i="14"/>
  <c r="Q44" i="14"/>
  <c r="P44" i="14"/>
  <c r="Q26" i="14"/>
  <c r="R26" i="14"/>
  <c r="S26" i="14"/>
  <c r="U26" i="14"/>
  <c r="Q27" i="14"/>
  <c r="R27" i="14"/>
  <c r="S27" i="14"/>
  <c r="T27" i="14"/>
  <c r="U27" i="14"/>
  <c r="Q28" i="14"/>
  <c r="R28" i="14"/>
  <c r="S28" i="14"/>
  <c r="T28" i="14"/>
  <c r="U28" i="14"/>
  <c r="Q29" i="14"/>
  <c r="R29" i="14"/>
  <c r="S29" i="14"/>
  <c r="T29" i="14"/>
  <c r="U29" i="14"/>
  <c r="P27" i="14"/>
  <c r="P28" i="14"/>
  <c r="P29" i="14"/>
  <c r="P26" i="14"/>
  <c r="O50" i="13"/>
  <c r="O33" i="13"/>
  <c r="O34" i="13"/>
  <c r="O35" i="13"/>
  <c r="O36" i="13"/>
  <c r="O37" i="13"/>
  <c r="O38" i="13"/>
  <c r="O39" i="13"/>
  <c r="O41" i="13"/>
  <c r="N11" i="52"/>
  <c r="O11" i="52"/>
  <c r="P11" i="52"/>
  <c r="Q11" i="52"/>
  <c r="R11" i="52"/>
  <c r="S11" i="52"/>
  <c r="T11" i="52"/>
  <c r="U11" i="52"/>
  <c r="N12" i="52"/>
  <c r="O12" i="52"/>
  <c r="P12" i="52"/>
  <c r="Q12" i="52"/>
  <c r="R12" i="52"/>
  <c r="S12" i="52"/>
  <c r="T12" i="52"/>
  <c r="U12" i="52"/>
  <c r="N13" i="52"/>
  <c r="O13" i="52"/>
  <c r="P13" i="52"/>
  <c r="Q13" i="52"/>
  <c r="R13" i="52"/>
  <c r="S13" i="52"/>
  <c r="T13" i="52"/>
  <c r="U13" i="52"/>
  <c r="N15" i="52"/>
  <c r="O15" i="52"/>
  <c r="P15" i="52"/>
  <c r="Q15" i="52"/>
  <c r="R15" i="52"/>
  <c r="S15" i="52"/>
  <c r="T15" i="52"/>
  <c r="U15" i="52"/>
  <c r="N17" i="52"/>
  <c r="O17" i="52"/>
  <c r="P17" i="52"/>
  <c r="Q17" i="52"/>
  <c r="R17" i="52"/>
  <c r="S17" i="52"/>
  <c r="T17" i="52"/>
  <c r="U17" i="52"/>
  <c r="O18" i="52"/>
  <c r="Q18" i="52"/>
  <c r="S18" i="52"/>
  <c r="U18" i="52"/>
  <c r="N19" i="52"/>
  <c r="O19" i="52"/>
  <c r="P19" i="52"/>
  <c r="Q19" i="52"/>
  <c r="R19" i="52"/>
  <c r="S19" i="52"/>
  <c r="T19" i="52"/>
  <c r="U19" i="52"/>
  <c r="N20" i="52"/>
  <c r="O20" i="52"/>
  <c r="P20" i="52"/>
  <c r="Q20" i="52"/>
  <c r="R20" i="52"/>
  <c r="S20" i="52"/>
  <c r="T20" i="52"/>
  <c r="U20" i="52"/>
  <c r="O22" i="52"/>
  <c r="Q22" i="52"/>
  <c r="S22" i="52"/>
  <c r="U22" i="52"/>
  <c r="O10" i="52"/>
  <c r="P10" i="52"/>
  <c r="Q10" i="52"/>
  <c r="R10" i="52"/>
  <c r="S10" i="52"/>
  <c r="T10" i="52"/>
  <c r="U10" i="52"/>
  <c r="N10" i="52"/>
  <c r="M25" i="23" l="1"/>
  <c r="I17" i="23"/>
  <c r="N17" i="23" s="1"/>
  <c r="M33" i="23"/>
  <c r="L30" i="23"/>
  <c r="L25" i="23"/>
  <c r="L31" i="23"/>
  <c r="M31" i="23"/>
  <c r="L28" i="23"/>
  <c r="M28" i="23"/>
  <c r="L26" i="23"/>
  <c r="G42" i="14"/>
  <c r="K42" i="14"/>
  <c r="D66" i="23"/>
  <c r="H66" i="23"/>
  <c r="J59" i="23"/>
  <c r="K59" i="23"/>
  <c r="M59" i="23"/>
  <c r="J60" i="23"/>
  <c r="K60" i="23"/>
  <c r="M60" i="23"/>
  <c r="J61" i="23"/>
  <c r="K61" i="23"/>
  <c r="M61" i="23"/>
  <c r="J62" i="23"/>
  <c r="K62" i="23"/>
  <c r="M62" i="23"/>
  <c r="J63" i="23"/>
  <c r="K63" i="23"/>
  <c r="M63" i="23"/>
  <c r="J64" i="23"/>
  <c r="K64" i="23"/>
  <c r="M64" i="23"/>
  <c r="K58" i="23"/>
  <c r="M58" i="23"/>
  <c r="J58" i="23"/>
  <c r="C59" i="23"/>
  <c r="D59" i="23"/>
  <c r="E59" i="23"/>
  <c r="H59" i="23"/>
  <c r="C60" i="23"/>
  <c r="D60" i="23"/>
  <c r="E60" i="23"/>
  <c r="H60" i="23"/>
  <c r="C61" i="23"/>
  <c r="D61" i="23"/>
  <c r="E61" i="23"/>
  <c r="H61" i="23"/>
  <c r="C62" i="23"/>
  <c r="D62" i="23"/>
  <c r="E62" i="23"/>
  <c r="H62" i="23"/>
  <c r="C63" i="23"/>
  <c r="D63" i="23"/>
  <c r="E63" i="23"/>
  <c r="H63" i="23"/>
  <c r="C64" i="23"/>
  <c r="D64" i="23"/>
  <c r="E64" i="23"/>
  <c r="H64" i="23"/>
  <c r="D58" i="23"/>
  <c r="E58" i="23"/>
  <c r="H58" i="23"/>
  <c r="C66" i="23"/>
  <c r="C58" i="23"/>
  <c r="I19" i="23" l="1"/>
  <c r="N19" i="23" s="1"/>
  <c r="M32" i="23"/>
  <c r="I59" i="23"/>
  <c r="I63" i="23"/>
  <c r="I61" i="23"/>
  <c r="K65" i="23"/>
  <c r="K67" i="23" s="1"/>
  <c r="D65" i="23"/>
  <c r="D67" i="23" s="1"/>
  <c r="M65" i="23"/>
  <c r="M67" i="23" s="1"/>
  <c r="C65" i="23"/>
  <c r="C67" i="23" s="1"/>
  <c r="H65" i="23"/>
  <c r="H67" i="23" s="1"/>
  <c r="I60" i="23"/>
  <c r="N64" i="23"/>
  <c r="N63" i="23"/>
  <c r="N62" i="23"/>
  <c r="N61" i="23"/>
  <c r="N60" i="23"/>
  <c r="I66" i="23"/>
  <c r="E65" i="23"/>
  <c r="E67" i="23" s="1"/>
  <c r="I58" i="23"/>
  <c r="N59" i="23"/>
  <c r="J65" i="23"/>
  <c r="J67" i="23" s="1"/>
  <c r="N58" i="23"/>
  <c r="I62" i="23"/>
  <c r="I64" i="23"/>
  <c r="M20" i="61"/>
  <c r="L16" i="21"/>
  <c r="G37" i="25"/>
  <c r="G38" i="25" s="1"/>
  <c r="C37" i="25"/>
  <c r="C38" i="25" s="1"/>
  <c r="N65" i="23" l="1"/>
  <c r="N67" i="23" s="1"/>
  <c r="I65" i="23"/>
  <c r="I67" i="23" s="1"/>
  <c r="H12" i="2"/>
  <c r="G44" i="66" l="1"/>
  <c r="E44" i="66"/>
  <c r="O27" i="63" l="1"/>
  <c r="P26" i="63"/>
  <c r="O26" i="63"/>
  <c r="N26" i="63"/>
  <c r="P25" i="63"/>
  <c r="O25" i="63"/>
  <c r="N25" i="63"/>
  <c r="O24" i="63"/>
  <c r="M24" i="63"/>
  <c r="L24" i="63"/>
  <c r="K24" i="63"/>
  <c r="J24" i="63"/>
  <c r="O23" i="63"/>
  <c r="Q23" i="63"/>
  <c r="O22" i="63"/>
  <c r="N22" i="63"/>
  <c r="P21" i="63"/>
  <c r="O21" i="63"/>
  <c r="N21" i="63"/>
  <c r="Q20" i="63"/>
  <c r="O16" i="63"/>
  <c r="O15" i="63"/>
  <c r="O14" i="63"/>
  <c r="Q11" i="63"/>
  <c r="O10" i="63"/>
  <c r="M10" i="63"/>
  <c r="L10" i="63"/>
  <c r="K10" i="63"/>
  <c r="J10" i="63"/>
  <c r="G10" i="63"/>
  <c r="E10" i="63"/>
  <c r="Q28" i="44"/>
  <c r="P28" i="44"/>
  <c r="N28" i="44"/>
  <c r="M28" i="44"/>
  <c r="L28" i="44"/>
  <c r="K28" i="44"/>
  <c r="R28" i="44" s="1"/>
  <c r="H28" i="44"/>
  <c r="H29" i="44"/>
  <c r="Q36" i="44"/>
  <c r="P36" i="44"/>
  <c r="N36" i="44"/>
  <c r="M36" i="44"/>
  <c r="L36" i="44"/>
  <c r="K36" i="44"/>
  <c r="R36" i="44" s="1"/>
  <c r="H36" i="44"/>
  <c r="O36" i="44" s="1"/>
  <c r="Q35" i="44"/>
  <c r="P35" i="44"/>
  <c r="N35" i="44"/>
  <c r="M35" i="44"/>
  <c r="L35" i="44"/>
  <c r="K35" i="44"/>
  <c r="H35" i="44"/>
  <c r="O35" i="44" s="1"/>
  <c r="Q34" i="44"/>
  <c r="P34" i="44"/>
  <c r="N34" i="44"/>
  <c r="M34" i="44"/>
  <c r="L34" i="44"/>
  <c r="K34" i="44"/>
  <c r="R34" i="44" s="1"/>
  <c r="H34" i="44"/>
  <c r="O34" i="44" s="1"/>
  <c r="Q33" i="44"/>
  <c r="P33" i="44"/>
  <c r="N33" i="44"/>
  <c r="M33" i="44"/>
  <c r="L33" i="44"/>
  <c r="K33" i="44"/>
  <c r="R33" i="44" s="1"/>
  <c r="H33" i="44"/>
  <c r="O33" i="44" s="1"/>
  <c r="Q32" i="44"/>
  <c r="P32" i="44"/>
  <c r="N32" i="44"/>
  <c r="M32" i="44"/>
  <c r="L32" i="44"/>
  <c r="K32" i="44"/>
  <c r="R32" i="44" s="1"/>
  <c r="H32" i="44"/>
  <c r="O32" i="44" s="1"/>
  <c r="Q31" i="44"/>
  <c r="P31" i="44"/>
  <c r="N31" i="44"/>
  <c r="M31" i="44"/>
  <c r="L31" i="44"/>
  <c r="K31" i="44"/>
  <c r="R31" i="44" s="1"/>
  <c r="H31" i="44"/>
  <c r="O31" i="44" s="1"/>
  <c r="Q30" i="44"/>
  <c r="P30" i="44"/>
  <c r="N30" i="44"/>
  <c r="M30" i="44"/>
  <c r="L30" i="44"/>
  <c r="K30" i="44"/>
  <c r="R30" i="44" s="1"/>
  <c r="H30" i="44"/>
  <c r="L12" i="44"/>
  <c r="K12" i="44"/>
  <c r="L17" i="44"/>
  <c r="K17" i="44"/>
  <c r="L16" i="44"/>
  <c r="K16" i="44"/>
  <c r="L15" i="44"/>
  <c r="K15" i="44"/>
  <c r="L14" i="44"/>
  <c r="K14" i="44"/>
  <c r="L13" i="44"/>
  <c r="K13" i="44"/>
  <c r="G33" i="1"/>
  <c r="I32" i="1"/>
  <c r="I31" i="1"/>
  <c r="I30" i="1"/>
  <c r="I29" i="1"/>
  <c r="I28" i="1"/>
  <c r="I25" i="1"/>
  <c r="G22" i="1"/>
  <c r="K18" i="1"/>
  <c r="G18" i="1"/>
  <c r="E18" i="1"/>
  <c r="I17" i="1"/>
  <c r="I15" i="1"/>
  <c r="I14" i="1"/>
  <c r="O28" i="44" l="1"/>
  <c r="H37" i="44"/>
  <c r="Q26" i="2"/>
  <c r="Q26" i="63"/>
  <c r="Q25" i="63"/>
  <c r="I33" i="1"/>
  <c r="Q21" i="63"/>
  <c r="N28" i="63"/>
  <c r="H10" i="63"/>
  <c r="G23" i="1"/>
  <c r="I18" i="1"/>
  <c r="Q22" i="63"/>
  <c r="O30" i="44"/>
  <c r="G34" i="1" l="1"/>
  <c r="N23" i="62"/>
  <c r="Q23" i="62" s="1"/>
  <c r="O23" i="62"/>
  <c r="K21" i="1" l="1"/>
  <c r="E21" i="1"/>
  <c r="E20" i="1"/>
  <c r="I20" i="1" l="1"/>
  <c r="I21" i="1"/>
  <c r="E22" i="1"/>
  <c r="E17" i="5"/>
  <c r="O17" i="5" s="1"/>
  <c r="G17" i="4"/>
  <c r="E17" i="4"/>
  <c r="C19" i="25"/>
  <c r="I22" i="1" l="1"/>
  <c r="E16" i="71"/>
  <c r="E16" i="76"/>
  <c r="G16" i="71"/>
  <c r="G16" i="76"/>
  <c r="C26" i="25"/>
  <c r="E23" i="1"/>
  <c r="E34" i="1" s="1"/>
  <c r="I16" i="71" l="1"/>
  <c r="K16" i="76"/>
  <c r="I23" i="1"/>
  <c r="K20" i="13" l="1"/>
  <c r="I34" i="1"/>
  <c r="H12" i="53"/>
  <c r="J12" i="53" s="1"/>
  <c r="C17" i="23"/>
  <c r="C19" i="23" s="1"/>
  <c r="O27" i="62"/>
  <c r="P26" i="62"/>
  <c r="O26" i="62"/>
  <c r="N26" i="62"/>
  <c r="P25" i="62"/>
  <c r="O25" i="62"/>
  <c r="N25" i="62"/>
  <c r="O24" i="62"/>
  <c r="M24" i="62"/>
  <c r="L24" i="62"/>
  <c r="K24" i="62"/>
  <c r="J24" i="62"/>
  <c r="O22" i="62"/>
  <c r="N22" i="62"/>
  <c r="P21" i="62"/>
  <c r="O21" i="62"/>
  <c r="N21" i="62"/>
  <c r="Q20" i="62"/>
  <c r="O16" i="62"/>
  <c r="O15" i="62"/>
  <c r="O14" i="62"/>
  <c r="Q11" i="62"/>
  <c r="O10" i="62"/>
  <c r="M10" i="62"/>
  <c r="L10" i="62"/>
  <c r="K10" i="62"/>
  <c r="J10" i="62"/>
  <c r="G10" i="62"/>
  <c r="E10" i="62"/>
  <c r="E18" i="71" l="1"/>
  <c r="E20" i="71" s="1"/>
  <c r="E15" i="76"/>
  <c r="Q26" i="62"/>
  <c r="Q21" i="62"/>
  <c r="T22" i="52"/>
  <c r="T18" i="52"/>
  <c r="P22" i="52"/>
  <c r="P18" i="52"/>
  <c r="Q25" i="62"/>
  <c r="Q22" i="62"/>
  <c r="H10" i="62"/>
  <c r="D26" i="25"/>
  <c r="E26" i="25"/>
  <c r="C28" i="25"/>
  <c r="H27" i="25"/>
  <c r="F36" i="60"/>
  <c r="G18" i="25" s="1"/>
  <c r="H36" i="60"/>
  <c r="G12" i="21" s="1"/>
  <c r="W17" i="61"/>
  <c r="M14" i="61"/>
  <c r="AC14" i="61" s="1"/>
  <c r="M15" i="61"/>
  <c r="AC15" i="61" s="1"/>
  <c r="M17" i="61"/>
  <c r="AC17" i="61" s="1"/>
  <c r="M18" i="61"/>
  <c r="AC18" i="61" s="1"/>
  <c r="M19" i="61"/>
  <c r="AC19" i="61" s="1"/>
  <c r="AC20" i="61"/>
  <c r="M21" i="61"/>
  <c r="M22" i="61"/>
  <c r="AC22" i="61" s="1"/>
  <c r="M13" i="61"/>
  <c r="AC13" i="61" s="1"/>
  <c r="S25" i="61"/>
  <c r="U24" i="61"/>
  <c r="U23" i="61"/>
  <c r="U22" i="61"/>
  <c r="U21" i="61"/>
  <c r="U17" i="61"/>
  <c r="U15" i="61"/>
  <c r="U14" i="61"/>
  <c r="U13" i="61"/>
  <c r="M24" i="61"/>
  <c r="AC24" i="61" s="1"/>
  <c r="M23" i="61"/>
  <c r="AC23" i="61" s="1"/>
  <c r="K25" i="61"/>
  <c r="F15" i="53" s="1"/>
  <c r="I25" i="61"/>
  <c r="F14" i="53" s="1"/>
  <c r="AD24" i="61"/>
  <c r="AB24" i="61"/>
  <c r="AA24" i="61"/>
  <c r="Z24" i="61"/>
  <c r="Y24" i="61"/>
  <c r="X24" i="61"/>
  <c r="AD23" i="61"/>
  <c r="AB23" i="61"/>
  <c r="AA23" i="61"/>
  <c r="Z23" i="61"/>
  <c r="Y23" i="61"/>
  <c r="X23" i="61"/>
  <c r="AD22" i="61"/>
  <c r="AB22" i="61"/>
  <c r="AA22" i="61"/>
  <c r="Z22" i="61"/>
  <c r="Y22" i="61"/>
  <c r="X22" i="61"/>
  <c r="W22" i="61"/>
  <c r="AD21" i="61"/>
  <c r="AB21" i="61"/>
  <c r="AA21" i="61"/>
  <c r="Z21" i="61"/>
  <c r="Y21" i="61"/>
  <c r="X21" i="61"/>
  <c r="W21" i="61"/>
  <c r="AD20" i="61"/>
  <c r="AB20" i="61"/>
  <c r="AA20" i="61"/>
  <c r="Z20" i="61"/>
  <c r="Y20" i="61"/>
  <c r="X20" i="61"/>
  <c r="W20" i="61"/>
  <c r="AD19" i="61"/>
  <c r="AB19" i="61"/>
  <c r="AA19" i="61"/>
  <c r="Z19" i="61"/>
  <c r="Y19" i="61"/>
  <c r="X19" i="61"/>
  <c r="W19" i="61"/>
  <c r="AD18" i="61"/>
  <c r="AB18" i="61"/>
  <c r="AA18" i="61"/>
  <c r="Z18" i="61"/>
  <c r="Y18" i="61"/>
  <c r="X18" i="61"/>
  <c r="W18" i="61"/>
  <c r="AD17" i="61"/>
  <c r="AB17" i="61"/>
  <c r="AA17" i="61"/>
  <c r="Z17" i="61"/>
  <c r="Y17" i="61"/>
  <c r="X17" i="61"/>
  <c r="AD15" i="61"/>
  <c r="AB15" i="61"/>
  <c r="AA15" i="61"/>
  <c r="Z15" i="61"/>
  <c r="Y15" i="61"/>
  <c r="X15" i="61"/>
  <c r="W15" i="61"/>
  <c r="AD14" i="61"/>
  <c r="AB14" i="61"/>
  <c r="AA14" i="61"/>
  <c r="Z14" i="61"/>
  <c r="Y14" i="61"/>
  <c r="X14" i="61"/>
  <c r="W14" i="61"/>
  <c r="AD13" i="61"/>
  <c r="AB13" i="61"/>
  <c r="AA13" i="61"/>
  <c r="Z13" i="61"/>
  <c r="Y13" i="61"/>
  <c r="X13" i="61"/>
  <c r="W13" i="61"/>
  <c r="H18" i="60"/>
  <c r="G11" i="21" s="1"/>
  <c r="J17" i="60"/>
  <c r="J16" i="60"/>
  <c r="J15" i="60"/>
  <c r="J14" i="60"/>
  <c r="J13" i="60"/>
  <c r="J12" i="60"/>
  <c r="J11" i="60"/>
  <c r="J10" i="60"/>
  <c r="D37" i="25"/>
  <c r="D38" i="25" s="1"/>
  <c r="E37" i="25"/>
  <c r="E38" i="25" s="1"/>
  <c r="K47" i="14"/>
  <c r="K12" i="13" s="1"/>
  <c r="G47" i="14"/>
  <c r="G12" i="13" s="1"/>
  <c r="K30" i="14"/>
  <c r="K11" i="13" s="1"/>
  <c r="G30" i="14"/>
  <c r="G11" i="13" s="1"/>
  <c r="Q5" i="14"/>
  <c r="J14" i="6"/>
  <c r="J15" i="6" s="1"/>
  <c r="D17" i="23"/>
  <c r="D19" i="23" s="1"/>
  <c r="G36" i="63" s="1"/>
  <c r="K20" i="1"/>
  <c r="K22" i="1" s="1"/>
  <c r="K23" i="1" s="1"/>
  <c r="K34" i="1" s="1"/>
  <c r="Q10" i="30"/>
  <c r="R10" i="30"/>
  <c r="S10" i="30"/>
  <c r="T10" i="30"/>
  <c r="U10" i="30"/>
  <c r="V10" i="30"/>
  <c r="X10" i="30"/>
  <c r="Y10" i="30"/>
  <c r="Z10" i="30"/>
  <c r="Q11" i="30"/>
  <c r="R11" i="30"/>
  <c r="S11" i="30"/>
  <c r="T11" i="30"/>
  <c r="U11" i="30"/>
  <c r="V11" i="30"/>
  <c r="X11" i="30"/>
  <c r="Y11" i="30"/>
  <c r="Z11" i="30"/>
  <c r="Q12" i="30"/>
  <c r="R12" i="30"/>
  <c r="S12" i="30"/>
  <c r="T12" i="30"/>
  <c r="U12" i="30"/>
  <c r="V12" i="30"/>
  <c r="X12" i="30"/>
  <c r="Y12" i="30"/>
  <c r="Z12" i="30"/>
  <c r="Q13" i="30"/>
  <c r="R13" i="30"/>
  <c r="S13" i="30"/>
  <c r="T13" i="30"/>
  <c r="U13" i="30"/>
  <c r="V13" i="30"/>
  <c r="X13" i="30"/>
  <c r="Y13" i="30"/>
  <c r="Z13" i="30"/>
  <c r="Q14" i="30"/>
  <c r="R14" i="30"/>
  <c r="S14" i="30"/>
  <c r="T14" i="30"/>
  <c r="U14" i="30"/>
  <c r="V14" i="30"/>
  <c r="X14" i="30"/>
  <c r="Y14" i="30"/>
  <c r="Z14" i="30"/>
  <c r="Q15" i="30"/>
  <c r="R15" i="30"/>
  <c r="S15" i="30"/>
  <c r="T15" i="30"/>
  <c r="U15" i="30"/>
  <c r="V15" i="30"/>
  <c r="X15" i="30"/>
  <c r="Y15" i="30"/>
  <c r="Z15" i="30"/>
  <c r="Q16" i="30"/>
  <c r="R16" i="30"/>
  <c r="S16" i="30"/>
  <c r="T16" i="30"/>
  <c r="U16" i="30"/>
  <c r="V16" i="30"/>
  <c r="X16" i="30"/>
  <c r="Y16" i="30"/>
  <c r="Z16" i="30"/>
  <c r="Q17" i="30"/>
  <c r="R17" i="30"/>
  <c r="S17" i="30"/>
  <c r="T17" i="30"/>
  <c r="U17" i="30"/>
  <c r="V17" i="30"/>
  <c r="X17" i="30"/>
  <c r="Y17" i="30"/>
  <c r="Z17" i="30"/>
  <c r="Q18" i="30"/>
  <c r="R18" i="30"/>
  <c r="S18" i="30"/>
  <c r="T18" i="30"/>
  <c r="U18" i="30"/>
  <c r="V18" i="30"/>
  <c r="X18" i="30"/>
  <c r="Y18" i="30"/>
  <c r="Z18" i="30"/>
  <c r="Q19" i="30"/>
  <c r="R19" i="30"/>
  <c r="S19" i="30"/>
  <c r="T19" i="30"/>
  <c r="U19" i="30"/>
  <c r="V19" i="30"/>
  <c r="X19" i="30"/>
  <c r="Y19" i="30"/>
  <c r="Z19" i="30"/>
  <c r="R9" i="30"/>
  <c r="S9" i="30"/>
  <c r="T9" i="30"/>
  <c r="U9" i="30"/>
  <c r="V9" i="30"/>
  <c r="X9" i="30"/>
  <c r="Y9" i="30"/>
  <c r="Z9" i="30"/>
  <c r="Q9" i="30"/>
  <c r="M49" i="7"/>
  <c r="N49" i="7"/>
  <c r="L49" i="7"/>
  <c r="I21" i="20"/>
  <c r="P10" i="62"/>
  <c r="F18" i="22"/>
  <c r="L27" i="20" s="1"/>
  <c r="M18" i="30"/>
  <c r="W18" i="30" s="1"/>
  <c r="Q11" i="31"/>
  <c r="K10" i="31"/>
  <c r="L10" i="31"/>
  <c r="M10" i="31"/>
  <c r="O10" i="31"/>
  <c r="J10" i="31"/>
  <c r="H11" i="53"/>
  <c r="J11" i="53" s="1"/>
  <c r="I18" i="52"/>
  <c r="I22" i="52" s="1"/>
  <c r="E18" i="52"/>
  <c r="H16" i="22"/>
  <c r="G11" i="31" s="1"/>
  <c r="G23" i="56"/>
  <c r="F23" i="56"/>
  <c r="E22" i="56"/>
  <c r="E20" i="56"/>
  <c r="F20" i="56" s="1"/>
  <c r="E19" i="56"/>
  <c r="F19" i="56" s="1"/>
  <c r="E18" i="56"/>
  <c r="F18" i="56" s="1"/>
  <c r="E17" i="56"/>
  <c r="F17" i="56" s="1"/>
  <c r="E16" i="56"/>
  <c r="E15" i="56"/>
  <c r="F15" i="56" s="1"/>
  <c r="E14" i="56"/>
  <c r="F14" i="56" s="1"/>
  <c r="D13" i="56"/>
  <c r="D21" i="56" s="1"/>
  <c r="D23" i="56" s="1"/>
  <c r="C13" i="56"/>
  <c r="C21" i="56" s="1"/>
  <c r="C23" i="56" s="1"/>
  <c r="E12" i="56"/>
  <c r="F12" i="56" s="1"/>
  <c r="G23" i="55"/>
  <c r="F23" i="55"/>
  <c r="E22" i="55"/>
  <c r="E20" i="55"/>
  <c r="F20" i="55" s="1"/>
  <c r="E19" i="55"/>
  <c r="F19" i="55" s="1"/>
  <c r="E18" i="55"/>
  <c r="F18" i="55" s="1"/>
  <c r="E17" i="55"/>
  <c r="F17" i="55" s="1"/>
  <c r="E16" i="55"/>
  <c r="E15" i="55"/>
  <c r="F15" i="55" s="1"/>
  <c r="E14" i="55"/>
  <c r="F14" i="55" s="1"/>
  <c r="D13" i="55"/>
  <c r="D21" i="55" s="1"/>
  <c r="D23" i="55" s="1"/>
  <c r="C13" i="55"/>
  <c r="C21" i="55" s="1"/>
  <c r="C23" i="55" s="1"/>
  <c r="E12" i="55"/>
  <c r="F12" i="55" s="1"/>
  <c r="G58" i="76"/>
  <c r="E58" i="76"/>
  <c r="G21" i="63"/>
  <c r="E21" i="63"/>
  <c r="H13" i="53"/>
  <c r="J13" i="53" s="1"/>
  <c r="G25" i="16"/>
  <c r="E15" i="21" s="1"/>
  <c r="G22" i="76"/>
  <c r="M20" i="5"/>
  <c r="I20" i="5"/>
  <c r="G20" i="5"/>
  <c r="D20" i="5"/>
  <c r="C20" i="5"/>
  <c r="E19" i="5"/>
  <c r="O19" i="5" s="1"/>
  <c r="E18" i="5"/>
  <c r="O18" i="5" s="1"/>
  <c r="E16" i="5"/>
  <c r="O16" i="5" s="1"/>
  <c r="D13" i="41"/>
  <c r="D21" i="41" s="1"/>
  <c r="D23" i="41" s="1"/>
  <c r="C13" i="41"/>
  <c r="C21" i="41" s="1"/>
  <c r="C23" i="41" s="1"/>
  <c r="E20" i="41"/>
  <c r="F20" i="41" s="1"/>
  <c r="L37" i="46"/>
  <c r="F37" i="46"/>
  <c r="G49" i="76"/>
  <c r="G50" i="76" s="1"/>
  <c r="H17" i="23"/>
  <c r="M34" i="23"/>
  <c r="I25" i="16"/>
  <c r="G15" i="21" s="1"/>
  <c r="F42" i="48"/>
  <c r="E42" i="48"/>
  <c r="D42" i="48"/>
  <c r="C42" i="48"/>
  <c r="F53" i="47"/>
  <c r="E53" i="47"/>
  <c r="G52" i="47"/>
  <c r="G51" i="47"/>
  <c r="G50" i="47"/>
  <c r="G49" i="47"/>
  <c r="G48" i="47"/>
  <c r="G47" i="47"/>
  <c r="G46" i="47"/>
  <c r="G45" i="47"/>
  <c r="H44" i="47"/>
  <c r="H43" i="47"/>
  <c r="H42" i="47"/>
  <c r="H41" i="47"/>
  <c r="G40" i="47"/>
  <c r="H39" i="47"/>
  <c r="G38" i="47"/>
  <c r="G37" i="47"/>
  <c r="G36" i="47"/>
  <c r="G35" i="47"/>
  <c r="G34" i="47"/>
  <c r="H33" i="47"/>
  <c r="G32" i="47"/>
  <c r="G31" i="47"/>
  <c r="G30" i="47"/>
  <c r="H29" i="47"/>
  <c r="G28" i="47"/>
  <c r="G27" i="47"/>
  <c r="G26" i="47"/>
  <c r="G25" i="47"/>
  <c r="G24" i="47"/>
  <c r="H23" i="47"/>
  <c r="H22" i="47"/>
  <c r="H21" i="47"/>
  <c r="H20" i="47"/>
  <c r="G19" i="47"/>
  <c r="H18" i="47"/>
  <c r="G17" i="47"/>
  <c r="G16" i="47"/>
  <c r="H15" i="47"/>
  <c r="G14" i="47"/>
  <c r="G13" i="47"/>
  <c r="G12" i="47"/>
  <c r="H11" i="47"/>
  <c r="G10" i="47"/>
  <c r="H9" i="47"/>
  <c r="F23" i="41"/>
  <c r="G23" i="41"/>
  <c r="R9" i="45"/>
  <c r="R10" i="45"/>
  <c r="R11" i="45"/>
  <c r="R12" i="45"/>
  <c r="R13" i="45"/>
  <c r="R14" i="45"/>
  <c r="R15" i="45"/>
  <c r="R16" i="45"/>
  <c r="R8" i="45"/>
  <c r="Q19" i="45"/>
  <c r="P19" i="45"/>
  <c r="N19" i="45"/>
  <c r="R17" i="45"/>
  <c r="M42" i="45"/>
  <c r="K19" i="45"/>
  <c r="I19" i="45"/>
  <c r="G19" i="45"/>
  <c r="M18" i="45"/>
  <c r="M17" i="45"/>
  <c r="M16" i="45"/>
  <c r="M15" i="45"/>
  <c r="M14" i="45"/>
  <c r="M13" i="45"/>
  <c r="M12" i="45"/>
  <c r="M11" i="45"/>
  <c r="M10" i="45"/>
  <c r="M9" i="45"/>
  <c r="M8" i="45"/>
  <c r="K23" i="31"/>
  <c r="L23" i="31"/>
  <c r="M23" i="31"/>
  <c r="O23" i="31"/>
  <c r="J23" i="31"/>
  <c r="M19" i="30"/>
  <c r="W19" i="30" s="1"/>
  <c r="E22" i="41"/>
  <c r="I27" i="33"/>
  <c r="M17" i="30"/>
  <c r="W17" i="30" s="1"/>
  <c r="H18" i="22"/>
  <c r="H11" i="33"/>
  <c r="G11" i="33"/>
  <c r="C18" i="33"/>
  <c r="D11" i="33"/>
  <c r="C11" i="33"/>
  <c r="D26" i="24"/>
  <c r="N24" i="31"/>
  <c r="O24" i="31"/>
  <c r="P24" i="31"/>
  <c r="N25" i="31"/>
  <c r="O25" i="31"/>
  <c r="P25" i="31"/>
  <c r="O26" i="31"/>
  <c r="N22" i="31"/>
  <c r="Q22" i="31" s="1"/>
  <c r="O22" i="31"/>
  <c r="P21" i="31"/>
  <c r="N21" i="31"/>
  <c r="O15" i="31"/>
  <c r="O16" i="31"/>
  <c r="O14" i="31"/>
  <c r="E10" i="31"/>
  <c r="G10" i="31"/>
  <c r="J39" i="26"/>
  <c r="I39" i="26"/>
  <c r="J38" i="26"/>
  <c r="I38" i="26"/>
  <c r="J37" i="26"/>
  <c r="I37" i="26"/>
  <c r="J36" i="26"/>
  <c r="I36" i="26"/>
  <c r="J35" i="26"/>
  <c r="I35" i="26"/>
  <c r="J34" i="26"/>
  <c r="I34" i="26"/>
  <c r="J33" i="26"/>
  <c r="I33" i="26"/>
  <c r="J32" i="26"/>
  <c r="I32" i="26"/>
  <c r="H31" i="26"/>
  <c r="G31" i="26"/>
  <c r="F31" i="26"/>
  <c r="E31" i="26"/>
  <c r="D31" i="26"/>
  <c r="C31" i="26"/>
  <c r="J30" i="26"/>
  <c r="I30" i="26"/>
  <c r="J29" i="26"/>
  <c r="I29" i="26"/>
  <c r="J28" i="26"/>
  <c r="I28" i="26"/>
  <c r="J27" i="26"/>
  <c r="I27" i="26"/>
  <c r="J26" i="26"/>
  <c r="I26" i="26"/>
  <c r="J25" i="26"/>
  <c r="I25" i="26"/>
  <c r="J24" i="26"/>
  <c r="I24" i="26"/>
  <c r="J23" i="26"/>
  <c r="I23" i="26"/>
  <c r="J22" i="26"/>
  <c r="I22" i="26"/>
  <c r="J21" i="26"/>
  <c r="I21" i="26"/>
  <c r="J20" i="26"/>
  <c r="I20" i="26"/>
  <c r="J19" i="26"/>
  <c r="I19" i="26"/>
  <c r="J18" i="26"/>
  <c r="I18" i="26"/>
  <c r="J17" i="26"/>
  <c r="I17" i="26"/>
  <c r="J16" i="26"/>
  <c r="I16" i="26"/>
  <c r="J15" i="26"/>
  <c r="I15" i="26"/>
  <c r="J14" i="26"/>
  <c r="I14" i="26"/>
  <c r="J13" i="26"/>
  <c r="I13" i="26"/>
  <c r="J12" i="26"/>
  <c r="I12" i="26"/>
  <c r="J11" i="26"/>
  <c r="I11" i="26"/>
  <c r="J10" i="26"/>
  <c r="I10" i="26"/>
  <c r="J9" i="26"/>
  <c r="I9" i="26"/>
  <c r="J8" i="26"/>
  <c r="I8" i="26"/>
  <c r="J7" i="26"/>
  <c r="I7" i="26"/>
  <c r="E19" i="41"/>
  <c r="F19" i="41" s="1"/>
  <c r="E18" i="41"/>
  <c r="F18" i="41" s="1"/>
  <c r="E17" i="41"/>
  <c r="F17" i="41" s="1"/>
  <c r="E16" i="41"/>
  <c r="E15" i="41"/>
  <c r="F15" i="41" s="1"/>
  <c r="E14" i="41"/>
  <c r="F14" i="41" s="1"/>
  <c r="E12" i="41"/>
  <c r="F12" i="41" s="1"/>
  <c r="K29" i="33"/>
  <c r="J29" i="33"/>
  <c r="F29" i="33"/>
  <c r="I28" i="33"/>
  <c r="I25" i="33"/>
  <c r="J25" i="33" s="1"/>
  <c r="E25" i="33"/>
  <c r="F25" i="33" s="1"/>
  <c r="I24" i="33"/>
  <c r="J24" i="33" s="1"/>
  <c r="E24" i="33"/>
  <c r="F24" i="33" s="1"/>
  <c r="I23" i="33"/>
  <c r="J23" i="33" s="1"/>
  <c r="E23" i="33"/>
  <c r="F23" i="33" s="1"/>
  <c r="I22" i="33"/>
  <c r="J22" i="33" s="1"/>
  <c r="E22" i="33"/>
  <c r="F22" i="33" s="1"/>
  <c r="I21" i="33"/>
  <c r="J21" i="33" s="1"/>
  <c r="E21" i="33"/>
  <c r="F21" i="33" s="1"/>
  <c r="I20" i="33"/>
  <c r="J20" i="33" s="1"/>
  <c r="E20" i="33"/>
  <c r="F20" i="33" s="1"/>
  <c r="I19" i="33"/>
  <c r="J19" i="33" s="1"/>
  <c r="E19" i="33"/>
  <c r="F19" i="33" s="1"/>
  <c r="H18" i="33"/>
  <c r="G18" i="33"/>
  <c r="D18" i="33"/>
  <c r="D26" i="33" s="1"/>
  <c r="D29" i="33" s="1"/>
  <c r="I17" i="33"/>
  <c r="E17" i="33"/>
  <c r="F17" i="33" s="1"/>
  <c r="I16" i="33"/>
  <c r="E16" i="33"/>
  <c r="F16" i="33" s="1"/>
  <c r="I15" i="33"/>
  <c r="E15" i="33"/>
  <c r="F15" i="33" s="1"/>
  <c r="I14" i="33"/>
  <c r="E14" i="33"/>
  <c r="F14" i="33" s="1"/>
  <c r="I13" i="33"/>
  <c r="E13" i="33"/>
  <c r="F13" i="33" s="1"/>
  <c r="I12" i="33"/>
  <c r="E12" i="33"/>
  <c r="F12" i="33" s="1"/>
  <c r="I10" i="33"/>
  <c r="E10" i="33"/>
  <c r="F10" i="33" s="1"/>
  <c r="F26" i="24"/>
  <c r="S9" i="11"/>
  <c r="I10" i="35"/>
  <c r="H17" i="35"/>
  <c r="H10" i="35"/>
  <c r="G17" i="35"/>
  <c r="G10" i="35"/>
  <c r="J24" i="35"/>
  <c r="J23" i="35"/>
  <c r="J22" i="35"/>
  <c r="J21" i="35"/>
  <c r="J20" i="35"/>
  <c r="J19" i="35"/>
  <c r="J18" i="35"/>
  <c r="I17" i="35"/>
  <c r="J16" i="35"/>
  <c r="J15" i="35"/>
  <c r="J14" i="35"/>
  <c r="J13" i="35"/>
  <c r="J12" i="35"/>
  <c r="J11" i="35"/>
  <c r="J9" i="35"/>
  <c r="M16" i="30"/>
  <c r="W16" i="30" s="1"/>
  <c r="M11" i="30"/>
  <c r="W11" i="30" s="1"/>
  <c r="F24" i="35"/>
  <c r="F20" i="35"/>
  <c r="F21" i="35"/>
  <c r="F22" i="35"/>
  <c r="F23" i="35"/>
  <c r="F19" i="35"/>
  <c r="F18" i="35"/>
  <c r="F13" i="35"/>
  <c r="F14" i="35"/>
  <c r="F15" i="35"/>
  <c r="F16" i="35"/>
  <c r="F12" i="35"/>
  <c r="F11" i="35"/>
  <c r="F9" i="35"/>
  <c r="E17" i="35"/>
  <c r="E10" i="35"/>
  <c r="D17" i="35"/>
  <c r="C17" i="35"/>
  <c r="D10" i="35"/>
  <c r="D25" i="35" s="1"/>
  <c r="C10" i="35"/>
  <c r="Q20" i="31"/>
  <c r="G9" i="20"/>
  <c r="M47" i="14"/>
  <c r="I47" i="14"/>
  <c r="I12" i="13" s="1"/>
  <c r="M30" i="14"/>
  <c r="I30" i="14"/>
  <c r="I11" i="13" s="1"/>
  <c r="G17" i="25" s="1"/>
  <c r="O20" i="30"/>
  <c r="I20" i="30"/>
  <c r="G20" i="30"/>
  <c r="M15" i="30"/>
  <c r="W15" i="30" s="1"/>
  <c r="K20" i="30"/>
  <c r="M14" i="30"/>
  <c r="W14" i="30" s="1"/>
  <c r="M13" i="30"/>
  <c r="W13" i="30" s="1"/>
  <c r="M12" i="30"/>
  <c r="W12" i="30" s="1"/>
  <c r="M10" i="30"/>
  <c r="W10" i="30" s="1"/>
  <c r="M9" i="30"/>
  <c r="W9" i="30" s="1"/>
  <c r="M20" i="28"/>
  <c r="G20" i="28"/>
  <c r="G35" i="63"/>
  <c r="E17" i="23"/>
  <c r="E19" i="23" s="1"/>
  <c r="O21" i="31"/>
  <c r="L49" i="13"/>
  <c r="J49" i="13"/>
  <c r="F16" i="22"/>
  <c r="E22" i="52" l="1"/>
  <c r="N8" i="52" s="1"/>
  <c r="N5" i="52"/>
  <c r="N18" i="52"/>
  <c r="H18" i="25"/>
  <c r="I18" i="25" s="1"/>
  <c r="G22" i="25"/>
  <c r="S12" i="11"/>
  <c r="X9" i="11"/>
  <c r="Q50" i="13"/>
  <c r="Y28" i="61" s="1"/>
  <c r="Q49" i="13"/>
  <c r="Y27" i="61" s="1"/>
  <c r="Y29" i="61"/>
  <c r="G15" i="76"/>
  <c r="G19" i="76" s="1"/>
  <c r="G21" i="76" s="1"/>
  <c r="E19" i="76"/>
  <c r="E21" i="76" s="1"/>
  <c r="I31" i="26"/>
  <c r="E11" i="33"/>
  <c r="F11" i="33" s="1"/>
  <c r="J31" i="26"/>
  <c r="AC21" i="61"/>
  <c r="N15" i="60"/>
  <c r="P16" i="60" s="1"/>
  <c r="P17" i="60" s="1"/>
  <c r="E11" i="63"/>
  <c r="P16" i="22"/>
  <c r="K18" i="75"/>
  <c r="P18" i="22"/>
  <c r="G8" i="63"/>
  <c r="M18" i="75"/>
  <c r="E12" i="21"/>
  <c r="G18" i="71"/>
  <c r="G20" i="71" s="1"/>
  <c r="H15" i="22"/>
  <c r="G20" i="13"/>
  <c r="F16" i="53"/>
  <c r="G26" i="33"/>
  <c r="G29" i="33" s="1"/>
  <c r="C26" i="33"/>
  <c r="C29" i="33" s="1"/>
  <c r="J10" i="35"/>
  <c r="H25" i="35"/>
  <c r="L12" i="21"/>
  <c r="G9" i="71"/>
  <c r="M11" i="13"/>
  <c r="L14" i="53"/>
  <c r="M12" i="13"/>
  <c r="L15" i="53"/>
  <c r="D14" i="53"/>
  <c r="H14" i="53" s="1"/>
  <c r="J14" i="53" s="1"/>
  <c r="P47" i="14"/>
  <c r="D15" i="53"/>
  <c r="H15" i="53" s="1"/>
  <c r="J15" i="53" s="1"/>
  <c r="U25" i="61"/>
  <c r="G9" i="21" s="1"/>
  <c r="N15" i="53"/>
  <c r="N16" i="53" s="1"/>
  <c r="H35" i="22"/>
  <c r="H36" i="22" s="1"/>
  <c r="F44" i="22"/>
  <c r="E51" i="71"/>
  <c r="H44" i="22"/>
  <c r="G51" i="71"/>
  <c r="E23" i="71"/>
  <c r="G23" i="71"/>
  <c r="G20" i="63"/>
  <c r="P24" i="63"/>
  <c r="Q24" i="63" s="1"/>
  <c r="F33" i="22"/>
  <c r="P33" i="22" s="1"/>
  <c r="I18" i="33"/>
  <c r="G53" i="47"/>
  <c r="P14" i="63"/>
  <c r="Q14" i="63" s="1"/>
  <c r="H10" i="31"/>
  <c r="P9" i="63"/>
  <c r="M19" i="45"/>
  <c r="G52" i="76"/>
  <c r="G55" i="76" s="1"/>
  <c r="G56" i="76" s="1"/>
  <c r="I11" i="33"/>
  <c r="R19" i="45"/>
  <c r="E18" i="33"/>
  <c r="M20" i="30"/>
  <c r="E25" i="35"/>
  <c r="F10" i="35"/>
  <c r="F17" i="35"/>
  <c r="G25" i="35"/>
  <c r="H26" i="33"/>
  <c r="H29" i="33" s="1"/>
  <c r="L32" i="23"/>
  <c r="I25" i="35"/>
  <c r="J17" i="35"/>
  <c r="H53" i="47"/>
  <c r="K20" i="5"/>
  <c r="E13" i="55"/>
  <c r="E21" i="55" s="1"/>
  <c r="E23" i="55" s="1"/>
  <c r="E13" i="56"/>
  <c r="C25" i="35"/>
  <c r="R47" i="14"/>
  <c r="G19" i="23"/>
  <c r="L34" i="23" s="1"/>
  <c r="T47" i="14"/>
  <c r="Q21" i="31"/>
  <c r="E48" i="76"/>
  <c r="R18" i="52"/>
  <c r="Q24" i="31"/>
  <c r="Q25" i="31"/>
  <c r="H21" i="63"/>
  <c r="E13" i="41"/>
  <c r="F13" i="41" s="1"/>
  <c r="L15" i="21"/>
  <c r="H37" i="25"/>
  <c r="H38" i="25" s="1"/>
  <c r="G37" i="63"/>
  <c r="G18" i="62"/>
  <c r="G18" i="63"/>
  <c r="G11" i="62"/>
  <c r="G11" i="63"/>
  <c r="P10" i="31"/>
  <c r="P10" i="63"/>
  <c r="P15" i="62"/>
  <c r="N23" i="25"/>
  <c r="N21" i="25"/>
  <c r="E8" i="62"/>
  <c r="E8" i="63"/>
  <c r="H14" i="6"/>
  <c r="M19" i="6" s="1"/>
  <c r="M25" i="61"/>
  <c r="E9" i="21" s="1"/>
  <c r="P12" i="21" s="1"/>
  <c r="N23" i="31"/>
  <c r="N24" i="62"/>
  <c r="P23" i="31"/>
  <c r="P24" i="62"/>
  <c r="G21" i="62"/>
  <c r="G21" i="31"/>
  <c r="O20" i="5"/>
  <c r="E20" i="5"/>
  <c r="G18" i="31"/>
  <c r="P9" i="31"/>
  <c r="P14" i="31"/>
  <c r="P14" i="62"/>
  <c r="E21" i="62"/>
  <c r="E21" i="31"/>
  <c r="G20" i="31"/>
  <c r="G20" i="62"/>
  <c r="E11" i="31"/>
  <c r="H11" i="31" s="1"/>
  <c r="E11" i="62"/>
  <c r="E8" i="31"/>
  <c r="G8" i="31"/>
  <c r="G8" i="62"/>
  <c r="P15" i="31"/>
  <c r="F15" i="22"/>
  <c r="F19" i="22" s="1"/>
  <c r="E49" i="76" l="1"/>
  <c r="K49" i="76" s="1"/>
  <c r="F35" i="22"/>
  <c r="H22" i="25"/>
  <c r="G25" i="25"/>
  <c r="E26" i="33"/>
  <c r="E29" i="33" s="1"/>
  <c r="P14" i="53"/>
  <c r="R14" i="53" s="1"/>
  <c r="P15" i="53"/>
  <c r="K15" i="76"/>
  <c r="N15" i="76" s="1"/>
  <c r="P13" i="21"/>
  <c r="N18" i="60" s="1"/>
  <c r="N19" i="60" s="1"/>
  <c r="K48" i="76"/>
  <c r="E50" i="76"/>
  <c r="E46" i="71"/>
  <c r="I46" i="71" s="1"/>
  <c r="E53" i="76"/>
  <c r="N56" i="76" s="1"/>
  <c r="H15" i="6"/>
  <c r="H30" i="6" s="1"/>
  <c r="E52" i="76" s="1"/>
  <c r="K52" i="76" s="1"/>
  <c r="N52" i="76" s="1"/>
  <c r="I18" i="71"/>
  <c r="F13" i="55"/>
  <c r="H11" i="63"/>
  <c r="P15" i="22"/>
  <c r="H19" i="22"/>
  <c r="J25" i="35"/>
  <c r="I26" i="33"/>
  <c r="I29" i="33" s="1"/>
  <c r="E21" i="41"/>
  <c r="E23" i="41" s="1"/>
  <c r="F25" i="35"/>
  <c r="P16" i="31"/>
  <c r="P17" i="31" s="1"/>
  <c r="N18" i="25"/>
  <c r="P16" i="62"/>
  <c r="P17" i="62" s="1"/>
  <c r="L16" i="53"/>
  <c r="G13" i="71"/>
  <c r="G22" i="71" s="1"/>
  <c r="E9" i="71"/>
  <c r="E13" i="71" s="1"/>
  <c r="E22" i="71" s="1"/>
  <c r="H17" i="25"/>
  <c r="I17" i="25" s="1"/>
  <c r="H16" i="53"/>
  <c r="J16" i="53" s="1"/>
  <c r="H38" i="22"/>
  <c r="P8" i="31" s="1"/>
  <c r="P12" i="31" s="1"/>
  <c r="G45" i="71"/>
  <c r="G48" i="71" s="1"/>
  <c r="G49" i="71" s="1"/>
  <c r="E42" i="71"/>
  <c r="I42" i="71" s="1"/>
  <c r="P16" i="63"/>
  <c r="F34" i="22"/>
  <c r="E41" i="71"/>
  <c r="E9" i="63"/>
  <c r="E12" i="63" s="1"/>
  <c r="G9" i="63"/>
  <c r="G12" i="63" s="1"/>
  <c r="I20" i="71"/>
  <c r="E20" i="63"/>
  <c r="H20" i="63" s="1"/>
  <c r="N14" i="62"/>
  <c r="Q14" i="62" s="1"/>
  <c r="H11" i="62"/>
  <c r="N14" i="31"/>
  <c r="Q14" i="31" s="1"/>
  <c r="N22" i="52"/>
  <c r="F39" i="22"/>
  <c r="L9" i="21"/>
  <c r="D16" i="53"/>
  <c r="P9" i="62"/>
  <c r="H21" i="62"/>
  <c r="H21" i="31"/>
  <c r="P15" i="63"/>
  <c r="E21" i="56"/>
  <c r="E23" i="56" s="1"/>
  <c r="F13" i="56"/>
  <c r="R22" i="52"/>
  <c r="Q23" i="31"/>
  <c r="E20" i="31"/>
  <c r="H20" i="31" s="1"/>
  <c r="E20" i="62"/>
  <c r="H20" i="62" s="1"/>
  <c r="L11" i="21"/>
  <c r="N10" i="31"/>
  <c r="Q10" i="31" s="1"/>
  <c r="N10" i="63"/>
  <c r="Q10" i="63" s="1"/>
  <c r="H8" i="63"/>
  <c r="H8" i="31"/>
  <c r="Q24" i="62"/>
  <c r="N10" i="62"/>
  <c r="Q10" i="62" s="1"/>
  <c r="E9" i="62"/>
  <c r="E12" i="62" s="1"/>
  <c r="E9" i="31"/>
  <c r="E12" i="31" s="1"/>
  <c r="G9" i="62"/>
  <c r="G12" i="62" s="1"/>
  <c r="G9" i="31"/>
  <c r="G12" i="31" s="1"/>
  <c r="H8" i="62"/>
  <c r="F42" i="22" l="1"/>
  <c r="I22" i="25"/>
  <c r="H25" i="25"/>
  <c r="I25" i="25" s="1"/>
  <c r="K21" i="76"/>
  <c r="P34" i="22"/>
  <c r="P39" i="22"/>
  <c r="S42" i="22"/>
  <c r="K53" i="76"/>
  <c r="N53" i="76" s="1"/>
  <c r="E55" i="76"/>
  <c r="E56" i="76" s="1"/>
  <c r="N16" i="31"/>
  <c r="Q16" i="31" s="1"/>
  <c r="P35" i="22"/>
  <c r="P19" i="22"/>
  <c r="N17" i="25"/>
  <c r="I13" i="71"/>
  <c r="P17" i="63"/>
  <c r="I9" i="71"/>
  <c r="N22" i="25"/>
  <c r="G19" i="62"/>
  <c r="G22" i="62" s="1"/>
  <c r="G29" i="62" s="1"/>
  <c r="G19" i="63"/>
  <c r="H19" i="63" s="1"/>
  <c r="G39" i="63" s="1"/>
  <c r="G42" i="63" s="1"/>
  <c r="G19" i="31"/>
  <c r="G22" i="31" s="1"/>
  <c r="G28" i="31" s="1"/>
  <c r="R15" i="53"/>
  <c r="P16" i="53"/>
  <c r="R16" i="53" s="1"/>
  <c r="I22" i="71"/>
  <c r="I41" i="71"/>
  <c r="E43" i="71"/>
  <c r="F38" i="22"/>
  <c r="F41" i="22" s="1"/>
  <c r="E45" i="71"/>
  <c r="H9" i="63"/>
  <c r="N16" i="62"/>
  <c r="Q16" i="62" s="1"/>
  <c r="N16" i="63"/>
  <c r="Q16" i="63" s="1"/>
  <c r="F12" i="22"/>
  <c r="H20" i="22"/>
  <c r="P19" i="31"/>
  <c r="P8" i="63"/>
  <c r="P12" i="63" s="1"/>
  <c r="H41" i="22"/>
  <c r="P8" i="62"/>
  <c r="P12" i="62" s="1"/>
  <c r="N15" i="63"/>
  <c r="N15" i="62"/>
  <c r="N15" i="31"/>
  <c r="N9" i="63"/>
  <c r="Q9" i="63" s="1"/>
  <c r="N9" i="31"/>
  <c r="Q9" i="31" s="1"/>
  <c r="N9" i="62"/>
  <c r="Q9" i="62" s="1"/>
  <c r="H9" i="62"/>
  <c r="H9" i="31"/>
  <c r="P36" i="22" l="1"/>
  <c r="F20" i="22"/>
  <c r="P12" i="22"/>
  <c r="P41" i="22"/>
  <c r="P38" i="22"/>
  <c r="P19" i="63"/>
  <c r="G22" i="63"/>
  <c r="G29" i="63" s="1"/>
  <c r="I45" i="71"/>
  <c r="E48" i="71"/>
  <c r="E49" i="71" s="1"/>
  <c r="I49" i="71" s="1"/>
  <c r="E19" i="62"/>
  <c r="H19" i="62" s="1"/>
  <c r="E19" i="31"/>
  <c r="H19" i="31" s="1"/>
  <c r="H42" i="22"/>
  <c r="M17" i="75" s="1"/>
  <c r="M19" i="75" s="1"/>
  <c r="N8" i="63"/>
  <c r="N12" i="63" s="1"/>
  <c r="Q15" i="62"/>
  <c r="N17" i="62"/>
  <c r="Q15" i="31"/>
  <c r="N17" i="31"/>
  <c r="Q15" i="63"/>
  <c r="N17" i="63"/>
  <c r="N8" i="31"/>
  <c r="N12" i="31" s="1"/>
  <c r="N8" i="62"/>
  <c r="N12" i="62" s="1"/>
  <c r="E18" i="31"/>
  <c r="H18" i="31" s="1"/>
  <c r="E18" i="62"/>
  <c r="H18" i="62" s="1"/>
  <c r="E18" i="63"/>
  <c r="P19" i="62"/>
  <c r="P20" i="22" l="1"/>
  <c r="P49" i="22"/>
  <c r="P50" i="22" s="1"/>
  <c r="K17" i="75"/>
  <c r="K19" i="75" s="1"/>
  <c r="E22" i="31"/>
  <c r="E28" i="31" s="1"/>
  <c r="N19" i="62"/>
  <c r="Q8" i="31"/>
  <c r="E22" i="62"/>
  <c r="E29" i="62" s="1"/>
  <c r="Q8" i="63"/>
  <c r="N19" i="31"/>
  <c r="Q8" i="62"/>
  <c r="H29" i="62"/>
  <c r="H28" i="31"/>
  <c r="E22" i="63"/>
  <c r="E29" i="63" s="1"/>
  <c r="H18" i="63"/>
  <c r="H29" i="63" s="1"/>
  <c r="N29" i="63"/>
  <c r="N19" i="63"/>
  <c r="P42" i="22" l="1"/>
  <c r="E32" i="63"/>
  <c r="Q29" i="63" l="1"/>
  <c r="H32" i="63" s="1"/>
  <c r="Q28" i="31" l="1"/>
  <c r="H31" i="31" s="1"/>
  <c r="Q29" i="62" l="1"/>
  <c r="H32" i="62" s="1"/>
  <c r="K49" i="13"/>
  <c r="K10" i="13" s="1"/>
  <c r="G49" i="13"/>
  <c r="G10" i="13" s="1"/>
  <c r="M49" i="13"/>
  <c r="M10" i="13" s="1"/>
  <c r="M13" i="13" s="1"/>
  <c r="I10" i="13"/>
  <c r="G16" i="25" s="1"/>
  <c r="G19" i="25" s="1"/>
  <c r="G8" i="21" l="1"/>
  <c r="G10" i="21" s="1"/>
  <c r="K21" i="13"/>
  <c r="H16" i="25"/>
  <c r="I16" i="25" s="1"/>
  <c r="I13" i="13"/>
  <c r="G21" i="13" s="1"/>
  <c r="L8" i="21" l="1"/>
  <c r="E8" i="21"/>
  <c r="S11" i="21" s="1"/>
  <c r="S15" i="21" s="1"/>
  <c r="K22" i="13"/>
  <c r="M20" i="13" s="1"/>
  <c r="L10" i="21"/>
  <c r="G14" i="21"/>
  <c r="G17" i="21" s="1"/>
  <c r="G26" i="25"/>
  <c r="G28" i="25" s="1"/>
  <c r="E10" i="21" l="1"/>
  <c r="E14" i="21" s="1"/>
  <c r="S13" i="21"/>
  <c r="M21" i="13"/>
  <c r="G22" i="13"/>
  <c r="I20" i="13" s="1"/>
  <c r="N16" i="25"/>
  <c r="H19" i="25"/>
  <c r="I19" i="25" s="1"/>
  <c r="L14" i="21"/>
  <c r="E17" i="21" l="1"/>
  <c r="O52" i="27" s="1"/>
  <c r="O60" i="27" s="1"/>
  <c r="O66" i="27" s="1"/>
  <c r="I21" i="13"/>
  <c r="N19" i="25"/>
  <c r="H26" i="25"/>
  <c r="I26" i="25" s="1"/>
  <c r="D26" i="11" l="1"/>
  <c r="N19" i="72"/>
  <c r="P19" i="72" s="1"/>
  <c r="Q30" i="31"/>
  <c r="Q31" i="62"/>
  <c r="Q31" i="63"/>
  <c r="F5" i="68"/>
  <c r="G8" i="20"/>
  <c r="G22" i="20" s="1"/>
  <c r="G25" i="20" s="1"/>
  <c r="D25" i="11"/>
  <c r="N17" i="72"/>
  <c r="H29" i="22" s="1"/>
  <c r="G44" i="76" s="1"/>
  <c r="G45" i="76" s="1"/>
  <c r="P14" i="72"/>
  <c r="P17" i="72" s="1"/>
  <c r="Q52" i="27"/>
  <c r="Q60" i="27" s="1"/>
  <c r="H28" i="25"/>
  <c r="I28" i="25" s="1"/>
  <c r="L17" i="21"/>
  <c r="H5" i="68"/>
  <c r="H9" i="68" s="1"/>
  <c r="P23" i="72" l="1"/>
  <c r="M20" i="75"/>
  <c r="M21" i="75" s="1"/>
  <c r="N23" i="72"/>
  <c r="S30" i="72" s="1"/>
  <c r="Q66" i="27"/>
  <c r="D6" i="68"/>
  <c r="F8" i="68" s="1"/>
  <c r="F9" i="68" s="1"/>
  <c r="G37" i="71"/>
  <c r="I8" i="20" l="1"/>
  <c r="I22" i="20" s="1"/>
  <c r="I25" i="20" s="1"/>
  <c r="I27" i="20" s="1"/>
  <c r="G38" i="71"/>
  <c r="G50" i="71" s="1"/>
  <c r="G26" i="20" l="1"/>
  <c r="G27" i="20" s="1"/>
  <c r="M27" i="20" s="1"/>
  <c r="O27" i="20"/>
  <c r="G56" i="71"/>
  <c r="Q78" i="27" l="1"/>
  <c r="K78" i="27"/>
  <c r="G57" i="76" l="1"/>
  <c r="G63" i="76" s="1"/>
  <c r="P27" i="63"/>
  <c r="E44" i="76"/>
  <c r="E45" i="76" l="1"/>
  <c r="E57" i="76" s="1"/>
  <c r="E63" i="76" s="1"/>
  <c r="K44" i="76"/>
  <c r="K57" i="76" s="1"/>
  <c r="K63" i="76" s="1"/>
  <c r="P28" i="63"/>
  <c r="P29" i="63" s="1"/>
  <c r="G32" i="63" s="1"/>
  <c r="Q27" i="63"/>
  <c r="Q32" i="63" s="1"/>
  <c r="E37" i="71"/>
  <c r="P26" i="31"/>
  <c r="P27" i="31" s="1"/>
  <c r="P28" i="31" s="1"/>
  <c r="G31" i="31" s="1"/>
  <c r="P27" i="62"/>
  <c r="P28" i="62" s="1"/>
  <c r="P29" i="62" s="1"/>
  <c r="G32" i="62" s="1"/>
  <c r="F29" i="22"/>
  <c r="H30" i="22"/>
  <c r="H50" i="22" s="1"/>
  <c r="P29" i="22" l="1"/>
  <c r="N26" i="31"/>
  <c r="F30" i="22"/>
  <c r="N27" i="62"/>
  <c r="I37" i="71"/>
  <c r="E38" i="71"/>
  <c r="E50" i="71" s="1"/>
  <c r="E56" i="71" l="1"/>
  <c r="I50" i="71"/>
  <c r="L47" i="71"/>
  <c r="Q27" i="62"/>
  <c r="Q32" i="62" s="1"/>
  <c r="N28" i="62"/>
  <c r="N29" i="62" s="1"/>
  <c r="E32" i="62" s="1"/>
  <c r="Q26" i="31"/>
  <c r="Q31" i="31" s="1"/>
  <c r="N27" i="31"/>
  <c r="N28" i="31" s="1"/>
  <c r="E31" i="31" s="1"/>
  <c r="P30" i="22"/>
  <c r="K20" i="75"/>
  <c r="K21" i="75" s="1"/>
  <c r="P43" i="22" l="1"/>
  <c r="O40" i="22"/>
  <c r="F50" i="22"/>
</calcChain>
</file>

<file path=xl/comments1.xml><?xml version="1.0" encoding="utf-8"?>
<comments xmlns="http://schemas.openxmlformats.org/spreadsheetml/2006/main">
  <authors>
    <author>hesabras1</author>
  </authors>
  <commentList>
    <comment ref="G28" authorId="0">
      <text>
        <r>
          <rPr>
            <b/>
            <sz val="9"/>
            <color indexed="81"/>
            <rFont val="Tahoma"/>
            <family val="2"/>
          </rPr>
          <t>hesabras1:</t>
        </r>
        <r>
          <rPr>
            <sz val="9"/>
            <color indexed="81"/>
            <rFont val="Tahoma"/>
            <family val="2"/>
          </rPr>
          <t xml:space="preserve">
28801+1383+2406+96600
</t>
        </r>
      </text>
    </comment>
    <comment ref="I28" authorId="0">
      <text>
        <r>
          <rPr>
            <b/>
            <sz val="9"/>
            <color indexed="81"/>
            <rFont val="Tahoma"/>
            <family val="2"/>
          </rPr>
          <t>hesabras1:</t>
        </r>
        <r>
          <rPr>
            <sz val="9"/>
            <color indexed="81"/>
            <rFont val="Tahoma"/>
            <family val="2"/>
          </rPr>
          <t xml:space="preserve">
1161059+96600
</t>
        </r>
      </text>
    </comment>
  </commentList>
</comments>
</file>

<file path=xl/sharedStrings.xml><?xml version="1.0" encoding="utf-8"?>
<sst xmlns="http://schemas.openxmlformats.org/spreadsheetml/2006/main" count="2879" uniqueCount="1416">
  <si>
    <t>شركت سهامي آب منطقه اي خراسان رضوي</t>
  </si>
  <si>
    <t xml:space="preserve">يادداشتهاي توضيحي صورتهاي مالي </t>
  </si>
  <si>
    <t xml:space="preserve">ريـــال </t>
  </si>
  <si>
    <t xml:space="preserve">بانك تمركز وجوه سپرده </t>
  </si>
  <si>
    <t>يادداشت</t>
  </si>
  <si>
    <t>ساير اشخاص</t>
  </si>
  <si>
    <t>سایر</t>
  </si>
  <si>
    <t xml:space="preserve">ريــــال </t>
  </si>
  <si>
    <t xml:space="preserve">بدهي كاركنان - وام </t>
  </si>
  <si>
    <t xml:space="preserve">اسناد دریافتنی سررسید گذشته </t>
  </si>
  <si>
    <t xml:space="preserve">سپرده هاي پيمانكاران نزد خزانه </t>
  </si>
  <si>
    <t>کسر می شود :</t>
  </si>
  <si>
    <t xml:space="preserve">زمين انبار ملک آباد </t>
  </si>
  <si>
    <t>زمین اداره سرخس</t>
  </si>
  <si>
    <t xml:space="preserve">زمين تربت جام </t>
  </si>
  <si>
    <t>زمين اداره درگز</t>
  </si>
  <si>
    <t>زمين  طرق</t>
  </si>
  <si>
    <t>سپرده پس انداز كاركنان</t>
  </si>
  <si>
    <t>اشخاص وابسته</t>
  </si>
  <si>
    <t>سایر اشخاص</t>
  </si>
  <si>
    <t>سپرده هاي پرداختني</t>
  </si>
  <si>
    <t xml:space="preserve">عنوان </t>
  </si>
  <si>
    <t xml:space="preserve">استهلاك انباشته </t>
  </si>
  <si>
    <t>اثاثه و منصوبات</t>
  </si>
  <si>
    <t>جمع</t>
  </si>
  <si>
    <t>مانده در ابتدای سال</t>
  </si>
  <si>
    <t>كـــــوتـــــاه مـــدت</t>
  </si>
  <si>
    <t>بــلــنــد مــــدت</t>
  </si>
  <si>
    <t xml:space="preserve">ريال </t>
  </si>
  <si>
    <t xml:space="preserve">مانده در ابتدای سال </t>
  </si>
  <si>
    <t>ذخيره تامين شده طی سال</t>
  </si>
  <si>
    <t>پرداخت شده طی سال</t>
  </si>
  <si>
    <t xml:space="preserve">مبلـــــغ </t>
  </si>
  <si>
    <t>----</t>
  </si>
  <si>
    <t xml:space="preserve">سد سنگرد ( بهره برداران روستاها ) </t>
  </si>
  <si>
    <t xml:space="preserve">حقوق و مزاياي كارمندان </t>
  </si>
  <si>
    <t xml:space="preserve">دستمزد و مزاياي كارگران </t>
  </si>
  <si>
    <t xml:space="preserve">آب و بــرق و سوخــــت </t>
  </si>
  <si>
    <t xml:space="preserve">تعميــرات و نگهــــداري </t>
  </si>
  <si>
    <t>مخــابــرات و ارتباطات</t>
  </si>
  <si>
    <t xml:space="preserve">خـــدمـــات قــــــراردادي </t>
  </si>
  <si>
    <t xml:space="preserve">هزينــه هاي استـــــهلاك </t>
  </si>
  <si>
    <t>ساير هزينه ها</t>
  </si>
  <si>
    <t xml:space="preserve">حقوق و مزاياي كارمنـدان </t>
  </si>
  <si>
    <t xml:space="preserve">آب و بــــرق و ســـوخـت </t>
  </si>
  <si>
    <t xml:space="preserve">تعميــرات و نگـــــــهداري </t>
  </si>
  <si>
    <t xml:space="preserve">خــــــدمــات قــــــراردادي </t>
  </si>
  <si>
    <t xml:space="preserve">هزينـــــه هاي استــــــهلاك </t>
  </si>
  <si>
    <t>ســـاير</t>
  </si>
  <si>
    <t>سهم از هزینه های مراکز خدماتی</t>
  </si>
  <si>
    <t xml:space="preserve">درآمد اجاره حق استفاده از دریاچه سدها جهت پرورش ماهی </t>
  </si>
  <si>
    <t>درآمد مجموعه فرهنگي و ورزشي</t>
  </si>
  <si>
    <t>ســـــايـــــــــر</t>
  </si>
  <si>
    <t>-----</t>
  </si>
  <si>
    <t>3 -1-  تعداد کارکنان</t>
  </si>
  <si>
    <t>جمــــع</t>
  </si>
  <si>
    <t xml:space="preserve">دارايــــــــي </t>
  </si>
  <si>
    <t xml:space="preserve">نـــــرخ استهلاك </t>
  </si>
  <si>
    <t xml:space="preserve">روش استهلاك </t>
  </si>
  <si>
    <t xml:space="preserve">ساله </t>
  </si>
  <si>
    <t xml:space="preserve">خــــــط مستقيــــــــم </t>
  </si>
  <si>
    <t xml:space="preserve"> جاده ها</t>
  </si>
  <si>
    <t xml:space="preserve"> لـولـه هـاي اصلي آب </t>
  </si>
  <si>
    <t xml:space="preserve">وسایل نقليه </t>
  </si>
  <si>
    <t xml:space="preserve"> اثاثه و منصوبات </t>
  </si>
  <si>
    <t xml:space="preserve">يادداشت </t>
  </si>
  <si>
    <t xml:space="preserve">زیان خالص </t>
  </si>
  <si>
    <t xml:space="preserve">زیان انباشته در پايان سال </t>
  </si>
  <si>
    <t>شرکت سهامی آب منطقه ای خراسان رضوی</t>
  </si>
  <si>
    <t>ترازنامه</t>
  </si>
  <si>
    <t>داراييها</t>
  </si>
  <si>
    <t xml:space="preserve">بدهيها و حقوق صاحبان سهام </t>
  </si>
  <si>
    <t>دارایيهاي جاري :</t>
  </si>
  <si>
    <t>بدهيهاي جاري  :</t>
  </si>
  <si>
    <t>موجودي نقد</t>
  </si>
  <si>
    <t xml:space="preserve">سایر حسابهای پرداختني </t>
  </si>
  <si>
    <t xml:space="preserve">حسابها واسناد دريافتني تجاري </t>
  </si>
  <si>
    <t>پيش دريافتها</t>
  </si>
  <si>
    <t>جمع بدهي هاي جاري</t>
  </si>
  <si>
    <t>موجودی مواد و کالا</t>
  </si>
  <si>
    <t>بدهيهاي غير جاري  :</t>
  </si>
  <si>
    <t xml:space="preserve">جمع داراييهاي جاري </t>
  </si>
  <si>
    <t xml:space="preserve">حسابهاي پرداختني بلند مدت </t>
  </si>
  <si>
    <t xml:space="preserve">پيش دريافتهای بلند مدت </t>
  </si>
  <si>
    <t xml:space="preserve">ذخيره مزاياي پايان خدمت كاركنان </t>
  </si>
  <si>
    <t>داراييهاي غير جاري :</t>
  </si>
  <si>
    <t xml:space="preserve">جمع  بدهيهاي  غير جاري </t>
  </si>
  <si>
    <t xml:space="preserve">داراييهاي ثابت مشهود </t>
  </si>
  <si>
    <t>جمع بدهيها</t>
  </si>
  <si>
    <t xml:space="preserve">داراييهاي نامشهود </t>
  </si>
  <si>
    <t>حقوق صاحبان سهام و حقوق عمومي  :</t>
  </si>
  <si>
    <t>ساير داراييها</t>
  </si>
  <si>
    <t xml:space="preserve">حقوق عمومي </t>
  </si>
  <si>
    <t xml:space="preserve">جمع داراييهاي غير جاري </t>
  </si>
  <si>
    <t>سرمايه (74،837،845 سهم ده هزار ریالی تمام پرداخت شده )</t>
  </si>
  <si>
    <t xml:space="preserve">سـرمايه گذاري دولـت </t>
  </si>
  <si>
    <t xml:space="preserve">اندوخته قانوني </t>
  </si>
  <si>
    <t xml:space="preserve">سرمايه اهدایي </t>
  </si>
  <si>
    <t xml:space="preserve">زيان انباشته </t>
  </si>
  <si>
    <t xml:space="preserve">جمع حقوق صاحبان سهام و حقوق عمومي </t>
  </si>
  <si>
    <t>جمع  داراييها</t>
  </si>
  <si>
    <t>جمع بدهيها،حقوق صاحبان سهام و حقوق عمومي</t>
  </si>
  <si>
    <t>یادداشتهای توضیحی همراه، جزء لاینفک صورتهای مالی است.</t>
  </si>
  <si>
    <t>شــرح اقلام</t>
  </si>
  <si>
    <t>زمين</t>
  </si>
  <si>
    <t>ساختمان و محوطه سازي</t>
  </si>
  <si>
    <t>تاسيسات</t>
  </si>
  <si>
    <t>ماشين آلات و تجهيزات</t>
  </si>
  <si>
    <t>وسايل نقليه</t>
  </si>
  <si>
    <t>ابزار و لوازم فني</t>
  </si>
  <si>
    <t>دارائي هاي در دست تكميل</t>
  </si>
  <si>
    <t>شرح</t>
  </si>
  <si>
    <t>عملکــرد</t>
  </si>
  <si>
    <t>دلایل انحراف</t>
  </si>
  <si>
    <t xml:space="preserve">الف) بهره برداری آب </t>
  </si>
  <si>
    <t xml:space="preserve">1- کشاورزی </t>
  </si>
  <si>
    <t>2- شـــرب</t>
  </si>
  <si>
    <t>3- صنعتــی</t>
  </si>
  <si>
    <t>ب ) نظارت بر بهره برداری آب</t>
  </si>
  <si>
    <t>4- سایـــر</t>
  </si>
  <si>
    <t>شماره طبقه بندی :</t>
  </si>
  <si>
    <t xml:space="preserve">شرح </t>
  </si>
  <si>
    <t>تغییرات بودجه اصلاحی</t>
  </si>
  <si>
    <t>دلایل</t>
  </si>
  <si>
    <t>مبلغ</t>
  </si>
  <si>
    <t>درصد</t>
  </si>
  <si>
    <t>درآمدهای اصلی آب</t>
  </si>
  <si>
    <t xml:space="preserve">سایر درآمدهای عملیاتی و غیر عملیاتی </t>
  </si>
  <si>
    <t>جمع درآمدها</t>
  </si>
  <si>
    <t>جمع هزینه ها</t>
  </si>
  <si>
    <t>تاسیسات</t>
  </si>
  <si>
    <t>وسایط نقلیه</t>
  </si>
  <si>
    <t>اثاثیه و لوازم اداری</t>
  </si>
  <si>
    <t>لوازم و ابزار فنی</t>
  </si>
  <si>
    <t xml:space="preserve">نحوه تشخیص </t>
  </si>
  <si>
    <t>سال مالی</t>
  </si>
  <si>
    <t>سود ( زیان )</t>
  </si>
  <si>
    <t xml:space="preserve">مــــــا لـــــــیــــــــا ت </t>
  </si>
  <si>
    <t xml:space="preserve">ابرازی </t>
  </si>
  <si>
    <t>تشخیصی</t>
  </si>
  <si>
    <t xml:space="preserve">قطعی </t>
  </si>
  <si>
    <t>یادداشت</t>
  </si>
  <si>
    <t xml:space="preserve">شرکت مديريت منابع آب ايران </t>
  </si>
  <si>
    <t>شرکت آب و فاضلاب مشهد</t>
  </si>
  <si>
    <t>شرکت آب و فاضلاب استان خراسان رضوی</t>
  </si>
  <si>
    <t>زمین اداره جدید</t>
  </si>
  <si>
    <t xml:space="preserve">مجمع  عمومي  عادي  صاحبان  سهام </t>
  </si>
  <si>
    <t xml:space="preserve">با احترام </t>
  </si>
  <si>
    <t>تقدیم مي شود . اجزاي تشكيل دهنده  صورتهاي مالي به قرار زير است :</t>
  </si>
  <si>
    <t xml:space="preserve">شماره  صفحه </t>
  </si>
  <si>
    <t xml:space="preserve"> ترازنامه </t>
  </si>
  <si>
    <t xml:space="preserve"> صورت سود و زيان </t>
  </si>
  <si>
    <t xml:space="preserve"> صورت جريان وجوه نقد </t>
  </si>
  <si>
    <t xml:space="preserve"> يادداشتهاي توضيحي :</t>
  </si>
  <si>
    <t>5</t>
  </si>
  <si>
    <t xml:space="preserve">نام اعضاي  هيأت مديره </t>
  </si>
  <si>
    <t xml:space="preserve">سمت </t>
  </si>
  <si>
    <t>امضا</t>
  </si>
  <si>
    <t xml:space="preserve"> محمد حسین جعفری</t>
  </si>
  <si>
    <t>علیرضا طاهری</t>
  </si>
  <si>
    <t>عضو موظف هیات مدیره</t>
  </si>
  <si>
    <t>1</t>
  </si>
  <si>
    <t>عملکرد</t>
  </si>
  <si>
    <t>دستمزد مستقیم</t>
  </si>
  <si>
    <t>سربار مستقیم</t>
  </si>
  <si>
    <t>هزینه های غیر مستقیم</t>
  </si>
  <si>
    <t>هزینه های جذب نشده تولید</t>
  </si>
  <si>
    <t>سهم هزینه های اداری از مراکز خدماتی</t>
  </si>
  <si>
    <t>رسیدگی به دفاتر</t>
  </si>
  <si>
    <t>1392/12/29</t>
  </si>
  <si>
    <t>در تاریخ 29 اسفند ماه 1392</t>
  </si>
  <si>
    <t>سال مالي منتهي به 29 اسفند مـاه 1392</t>
  </si>
  <si>
    <t>21</t>
  </si>
  <si>
    <t>شرح هزينه</t>
  </si>
  <si>
    <t>قيمت تمام شده 
حاصل از فروش آب</t>
  </si>
  <si>
    <t>قيمت تمام شده حاصل از
 ارائه خدمات و حق‌النظاره</t>
  </si>
  <si>
    <t>عمومي و اداري</t>
  </si>
  <si>
    <t>دستمزد مستقيم</t>
  </si>
  <si>
    <t>سربار مستقيم</t>
  </si>
  <si>
    <t>آب و برق و سوخت</t>
  </si>
  <si>
    <t>تعميرات</t>
  </si>
  <si>
    <t>مخابرات</t>
  </si>
  <si>
    <t>ساير هزينه‌</t>
  </si>
  <si>
    <t>استهلاك</t>
  </si>
  <si>
    <t>سربار غيرمستقيم</t>
  </si>
  <si>
    <t>پرسنلي</t>
  </si>
  <si>
    <t>جمع كل</t>
  </si>
  <si>
    <t>قیمت تمام شده حاصل از فروش آب</t>
  </si>
  <si>
    <t>قیمت تمام شده حاصل از ارائه خدمات و حق النظاره</t>
  </si>
  <si>
    <t>هزینه های توزیع و فروش - اداری و عمومی</t>
  </si>
  <si>
    <t>دلایل انحراف یادداشت</t>
  </si>
  <si>
    <t>خدمات قردادي حقوقي و حقیقی</t>
  </si>
  <si>
    <t>هزینه های جذب نشده</t>
  </si>
  <si>
    <t>علیرضا عامری</t>
  </si>
  <si>
    <t>جمع سطری</t>
  </si>
  <si>
    <t>ارقام به هزارریال</t>
  </si>
  <si>
    <t xml:space="preserve"> گزارش  عملکرد ( اقلام جاری ) به شرح ذیل می باشد:</t>
  </si>
  <si>
    <t xml:space="preserve">شرکت سهامی آب منطقه ای خراسان جنوبی - شرکت گروه </t>
  </si>
  <si>
    <t xml:space="preserve">مانده ابتداي سال </t>
  </si>
  <si>
    <t>نقل و انتقالات</t>
  </si>
  <si>
    <t>هزينه مزاياي پايان خدمت</t>
  </si>
  <si>
    <t>بدهکار</t>
  </si>
  <si>
    <t>شرکت سهامی آب  منطقه ای خراسان جنوبي</t>
  </si>
  <si>
    <t>هزينه هاي عمومي و اداري</t>
  </si>
  <si>
    <t>بودجه اصلاحی</t>
  </si>
  <si>
    <t>حقوق و مزایا</t>
  </si>
  <si>
    <t>سایر هزینه ها</t>
  </si>
  <si>
    <t xml:space="preserve">بانك رد وجوه سپرده </t>
  </si>
  <si>
    <t xml:space="preserve"> در آمد </t>
  </si>
  <si>
    <t>روش شناسایی</t>
  </si>
  <si>
    <t>تعهدی</t>
  </si>
  <si>
    <t>در آمد خدمات کارشناسی</t>
  </si>
  <si>
    <t>پیوست (1)</t>
  </si>
  <si>
    <t>مجمع</t>
  </si>
  <si>
    <t>میلیون متر مکعب</t>
  </si>
  <si>
    <t xml:space="preserve">ارقام به میلیون ریال </t>
  </si>
  <si>
    <t>بودجه اصلاحي مصوب مجمع</t>
  </si>
  <si>
    <t>تغییرات عملکرد نسبت به بودجه اصلاحی</t>
  </si>
  <si>
    <t xml:space="preserve">تغییرات عملکرد نسبت به بودجه اصلاحی </t>
  </si>
  <si>
    <t>بودجه اصلاحي    مصوب مجمع</t>
  </si>
  <si>
    <t>ارقام به میلیون ریال</t>
  </si>
  <si>
    <t>منابع عمومی</t>
  </si>
  <si>
    <t>اعتبار ابلاغی</t>
  </si>
  <si>
    <t>سایر منابع</t>
  </si>
  <si>
    <t xml:space="preserve">بستانکار </t>
  </si>
  <si>
    <t>دستگاه اجرائي</t>
  </si>
  <si>
    <t>اعتبار مصوب</t>
  </si>
  <si>
    <t>تخصيص اعتبار</t>
  </si>
  <si>
    <t>کنترل تخصيص اعتبار</t>
  </si>
  <si>
    <t>دارائي در جريان تكميل و يا ايجاد سالجاري</t>
  </si>
  <si>
    <t>پيش پرداخت سالجاري</t>
  </si>
  <si>
    <t>علي الحساب سالجاري</t>
  </si>
  <si>
    <t>موجودي جنسي سال جاری</t>
  </si>
  <si>
    <t>پيش پرداخت موجودي جنسي و كالا سالجاري</t>
  </si>
  <si>
    <t>دريافتي از خزانه سنوات قبل</t>
  </si>
  <si>
    <t>موجودي جنسي سنواتي</t>
  </si>
  <si>
    <t>علي الحساب سنواتی</t>
  </si>
  <si>
    <t>پيش پرداخت سنواتي</t>
  </si>
  <si>
    <t>دارائي در جريان تكميل و يا ايجاد سنواتي</t>
  </si>
  <si>
    <t>پيش پرداخت موجودي جنسي و كالا سنواتي</t>
  </si>
  <si>
    <t>سپرده هاي دريافتي</t>
  </si>
  <si>
    <t>بانك دريافت وجوه سپرده</t>
  </si>
  <si>
    <t>بانك رد وجوه سپرده</t>
  </si>
  <si>
    <t xml:space="preserve">خزانه تمركز وجوه سپرده </t>
  </si>
  <si>
    <t xml:space="preserve">تنخواه گردان رد وجوه سپرده </t>
  </si>
  <si>
    <t>دريافتي از محل ساير منابع</t>
  </si>
  <si>
    <t>بانك پرداخت تملك دارائي سرمايه اي سايرمنابع</t>
  </si>
  <si>
    <t>کسور ارسالي</t>
  </si>
  <si>
    <t>کسور وصولي</t>
  </si>
  <si>
    <t>ذخيره تامين اعتبارسنواتي</t>
  </si>
  <si>
    <t>تامين اعتبارسنواتي</t>
  </si>
  <si>
    <t xml:space="preserve">ذخيره تامين اعتبار </t>
  </si>
  <si>
    <t xml:space="preserve">تامين اعتبار </t>
  </si>
  <si>
    <t>طرف حساب کنترل قراردادها</t>
  </si>
  <si>
    <t>حساب کنترل قراردادها</t>
  </si>
  <si>
    <t>طرف حساب تضمينات</t>
  </si>
  <si>
    <t>حساب تضمينات</t>
  </si>
  <si>
    <t>1393/12/29</t>
  </si>
  <si>
    <t xml:space="preserve">1 - 1- تاریخچه </t>
  </si>
  <si>
    <t xml:space="preserve">2 - 1 - فعاليت اصلي  </t>
  </si>
  <si>
    <t>کارکنان قراردادی</t>
  </si>
  <si>
    <t>کارکنان شرکت های خدماتی</t>
  </si>
  <si>
    <t xml:space="preserve">2 -  اهم رويه هاي حسابداري </t>
  </si>
  <si>
    <t>2- 2 - موجودي مواد و كالا</t>
  </si>
  <si>
    <t>3- 2 - دارایی های نامشهود</t>
  </si>
  <si>
    <t xml:space="preserve">4 - 2 - دارایي هاي ثابت مشهود </t>
  </si>
  <si>
    <t xml:space="preserve">2-5- ذخاير  </t>
  </si>
  <si>
    <t xml:space="preserve">6 - 2- حقوق عمومی </t>
  </si>
  <si>
    <t>2-7- درآمد عملیاتی</t>
  </si>
  <si>
    <t>خالص</t>
  </si>
  <si>
    <t xml:space="preserve">اسناد دريافتني </t>
  </si>
  <si>
    <t>20 - بهاي تمام شده درآمدهای عملیاتی</t>
  </si>
  <si>
    <t>20-2</t>
  </si>
  <si>
    <t>20-3</t>
  </si>
  <si>
    <t>20-4</t>
  </si>
  <si>
    <t>20-5</t>
  </si>
  <si>
    <t>20-1-با توجه به اصلاح و بازنگری سیستم حسابداری قیمت تمام شده و تعریف مراکز هزینه شرکت در قالب مراکز تولیدی ، خدماتی و اداری و تسهیم مراکز خدماتی به صورت یکطرفه ، سهم مراکز تولیدی و اداری و عمومی از هزینه مراکز خدماتی محاسبه و در یادداشتهای مربوطه انعکاس یافته است.</t>
  </si>
  <si>
    <t>20-5-افزایش مبلغ مذکور ناشی از انتقال داراییهای خاتمه يافته  (ساختمان و تاسیسات ) از طرح تملك داراييهاي سرمايه اي مي باشد .</t>
  </si>
  <si>
    <t>21- هزينه هاي فروش ، اداري و عمومي</t>
  </si>
  <si>
    <t>21-1</t>
  </si>
  <si>
    <t>درآمدهای عملیاتی</t>
  </si>
  <si>
    <t xml:space="preserve"> بهاي تمام شده درآمدهای عملیاتی</t>
  </si>
  <si>
    <t xml:space="preserve">هزينه هاي فروش، اداري و عمومي </t>
  </si>
  <si>
    <t xml:space="preserve">شرکت سهامی آب منطقه ای خراسان  شمالی - شرکت گروه </t>
  </si>
  <si>
    <t>وسایل نقلیه</t>
  </si>
  <si>
    <t>شرکت سهامی آب  منطقه ای خراسان شمالی</t>
  </si>
  <si>
    <t>رئيس هيات مديره و مدیر عامل</t>
  </si>
  <si>
    <t xml:space="preserve">          گردش حساب زيان انباشته </t>
  </si>
  <si>
    <t xml:space="preserve">1 - تاريخچه و فعاليت  </t>
  </si>
  <si>
    <t>7 - 5</t>
  </si>
  <si>
    <t>2-7-1- درآمد عملیاتی حاصل از فروش کالا و درآمد ارائه خدمات به شرح زیر شناسایی می گردد:</t>
  </si>
  <si>
    <t>افزایش</t>
  </si>
  <si>
    <t xml:space="preserve">مانده در ابتدای سال               </t>
  </si>
  <si>
    <t>مخارج انباشته</t>
  </si>
  <si>
    <t>سپرده پس انداز كاركنان نزد بانک صادرات</t>
  </si>
  <si>
    <t>20-2-افزایش مبلغ مذکور نسبت به سال قبل ناشی از افزایش ضریب حقوقی سالیانه برای مشمولین قانون مديريت خدمات كشوري و افزایش سالیانه طبق بخشنامه های وزارت کار  برای مشمولین قانون کار می باشد .</t>
  </si>
  <si>
    <t>20-4-افزایش خدمات قراردادی ،  ناشی از انعقاد قرارداد جهت واگذاری امور خدماتی در سطح استان در راستای برون سپاری وظایف می باشد.</t>
  </si>
  <si>
    <t>20-1</t>
  </si>
  <si>
    <t>21-1-با توجه به اصلاح و بازنگری سیستم حسابداری قیمت تمام شده و تعریف مراکز هزینه شرکت در قالب مراکز تولیدی ، خدماتی و اداری ، هزینه های حقوق و مزایا،آب و برق و خدمات قراردادی هریک از مراکز هزینه به طور دقیق مورد محاسبه و گزارش گردیده است .</t>
  </si>
  <si>
    <t>دریافتنی های تجاری</t>
  </si>
  <si>
    <t>دریافتنی های غیرتجاری</t>
  </si>
  <si>
    <t>پرداختنی های تجاری</t>
  </si>
  <si>
    <t>پرداختنی های غیر تجاری</t>
  </si>
  <si>
    <t>نام شخص وابسته</t>
  </si>
  <si>
    <t>نوع وابستگی</t>
  </si>
  <si>
    <t>مشمول ماده 129</t>
  </si>
  <si>
    <t>خرید کالا و خدمات</t>
  </si>
  <si>
    <t xml:space="preserve">فروش کالا و خدمات </t>
  </si>
  <si>
    <t>وابسته به وزارت نیرو</t>
  </si>
  <si>
    <t xml:space="preserve"> تاريخچه و فعاليت </t>
  </si>
  <si>
    <t xml:space="preserve">  اهم رويه هاي حسابداري </t>
  </si>
  <si>
    <t xml:space="preserve"> يادداشتهاي مربوط به اقلام مندرج در صورتهاي مالي و ساير اطلاعات مالي </t>
  </si>
  <si>
    <t xml:space="preserve">پرداختني های  بلند مدت </t>
  </si>
  <si>
    <t>نفر</t>
  </si>
  <si>
    <t>کارکنان کار معین</t>
  </si>
  <si>
    <t>دریافتنی های بلند مدت</t>
  </si>
  <si>
    <t>درصد تکمیل</t>
  </si>
  <si>
    <t>پرداختی</t>
  </si>
  <si>
    <t xml:space="preserve">مانده پرداختنی </t>
  </si>
  <si>
    <t>گزارش تطبیق عملکرد با بودجه اصلاحی مصوب</t>
  </si>
  <si>
    <t>مسعود محمدی</t>
  </si>
  <si>
    <t>محمدعلی نعمت نژاد</t>
  </si>
  <si>
    <t>سال مالي منتهي به 29 اسفند مـاه 1394</t>
  </si>
  <si>
    <t>1394</t>
  </si>
  <si>
    <t>زمین</t>
  </si>
  <si>
    <t>مالیات پرداختنی</t>
  </si>
  <si>
    <t>20-3- افزایش مبلغ مذکور بابت تغییر تعرفه نرخ برق مصرفی ايستگاه هاي انتقال آب سد دوستي به مشهد و سایر تاسیسات آبی می باشد.</t>
  </si>
  <si>
    <t xml:space="preserve">تولیدی </t>
  </si>
  <si>
    <t>حق النظاره</t>
  </si>
  <si>
    <t>برآورد مخارج تکمیل</t>
  </si>
  <si>
    <t>شرکت سهامی آب  منطقه ای یزد</t>
  </si>
  <si>
    <t>مرکز آموزش تحقیقات آموزش مدیریت تهران</t>
  </si>
  <si>
    <t xml:space="preserve"> صورت وضعیت مالی ترکیبی طرحهای تملک داراییهای سرمایه ای(پیوست1)</t>
  </si>
  <si>
    <t>گزارش تطبیق عملکرد با بودجه اصلاحی مصوب (پیوست 2)</t>
  </si>
  <si>
    <t>پیوست (2)-ادامه</t>
  </si>
  <si>
    <t>2-2-3</t>
  </si>
  <si>
    <t>2-2-4</t>
  </si>
  <si>
    <t>2-2-5</t>
  </si>
  <si>
    <t>2-2-1</t>
  </si>
  <si>
    <t>2-2-2</t>
  </si>
  <si>
    <t>2-2-7</t>
  </si>
  <si>
    <t>2-2-6- وجه خريد اثاثيه و منصوبات طبق پيش بيني بودجه پرداخت و در حسابها منظور شده است . همچنين به دلیل مشکلات نقدینگی، تامین منابع مالی کافی خريد   داراییهای ثابت پیش بینی شده ميسر نگردیده است.</t>
  </si>
  <si>
    <t xml:space="preserve">عنوان حساب </t>
  </si>
  <si>
    <t xml:space="preserve">گردش عملیات </t>
  </si>
  <si>
    <t xml:space="preserve">مانده کل </t>
  </si>
  <si>
    <t xml:space="preserve">بدهکار </t>
  </si>
  <si>
    <t>بستانکار</t>
  </si>
  <si>
    <t xml:space="preserve">اعتبار سرمایه ای بابت پرداخت های غیر قطعی </t>
  </si>
  <si>
    <t xml:space="preserve">اعتبار سرمایه ای تامین شده </t>
  </si>
  <si>
    <t xml:space="preserve">اعتبار سرمایه ای مصرف شده  </t>
  </si>
  <si>
    <t xml:space="preserve">اعتبار مصوب سرمایه ای </t>
  </si>
  <si>
    <t>بانک پرداخت سرمایه  ای</t>
  </si>
  <si>
    <t xml:space="preserve">بانک دریافت وجوه سپرده </t>
  </si>
  <si>
    <t xml:space="preserve">بانک رد وجوه سپرده </t>
  </si>
  <si>
    <t xml:space="preserve">بانک وجوه سایر منابع </t>
  </si>
  <si>
    <t xml:space="preserve">بدهی بابت چکهای بین راهی </t>
  </si>
  <si>
    <t xml:space="preserve">بدهی به خزانه بابت وجه الضمان </t>
  </si>
  <si>
    <t xml:space="preserve">بودجه اعتبار سرمایه ای </t>
  </si>
  <si>
    <t xml:space="preserve">بیمه پرداختی </t>
  </si>
  <si>
    <t xml:space="preserve">پیش پرداخت عملیات سرمایه ای </t>
  </si>
  <si>
    <t xml:space="preserve">پیش پرداخت مواد و کالا </t>
  </si>
  <si>
    <t xml:space="preserve">پیش دریافت اعتبار سرمایه ای </t>
  </si>
  <si>
    <t xml:space="preserve">تنخواه گردان پرداخت بابت عملیات سرمایه ای </t>
  </si>
  <si>
    <t xml:space="preserve">حساب انتظامی کنترل داخلی </t>
  </si>
  <si>
    <t xml:space="preserve">حسابها و اسناد پرداختنی مبادله ای </t>
  </si>
  <si>
    <t>حسابهای انتظامی تضمین دریافتی</t>
  </si>
  <si>
    <t xml:space="preserve">دارایی در جریان تکمیل </t>
  </si>
  <si>
    <t xml:space="preserve">دریافتی از محل سایر منابع </t>
  </si>
  <si>
    <t xml:space="preserve">دریافتی بابت تنخواه گردان رد وجوه سپرده </t>
  </si>
  <si>
    <t xml:space="preserve">دریافتی بابت عملیات سرمایه ای </t>
  </si>
  <si>
    <t xml:space="preserve">سپرده های پرداختی </t>
  </si>
  <si>
    <t xml:space="preserve">طرف حساب انتظامی کنترل داخلی </t>
  </si>
  <si>
    <t xml:space="preserve">طرف حساب های انتظامی تضمین دریافتی </t>
  </si>
  <si>
    <t xml:space="preserve">علی الحساب عملیات سرمایه ای </t>
  </si>
  <si>
    <t xml:space="preserve">مالیات پرداختی </t>
  </si>
  <si>
    <t xml:space="preserve">موجودی کالا انبار </t>
  </si>
  <si>
    <t xml:space="preserve">وجوه ارسالی بابت منابع عمومی </t>
  </si>
  <si>
    <t xml:space="preserve">وجوه چکهای بین راهی انتقالی به خزانه </t>
  </si>
  <si>
    <t xml:space="preserve">وجوه سپرده نزد خزانه </t>
  </si>
  <si>
    <t xml:space="preserve">کنترل اعتبار سرمایه ای </t>
  </si>
  <si>
    <t xml:space="preserve">جمع کل </t>
  </si>
  <si>
    <t xml:space="preserve">اعتبار سرمایه ای تخصیص یافته </t>
  </si>
  <si>
    <t xml:space="preserve"> تعهدی</t>
  </si>
  <si>
    <t>21-2</t>
  </si>
  <si>
    <t>خدمات قراردادي حقوقي</t>
  </si>
  <si>
    <t>کسر می شود:</t>
  </si>
  <si>
    <t>ترازعملیات ترکیبی طرحهای تملک داراییهای سرمایه ای</t>
  </si>
  <si>
    <t xml:space="preserve">2-2-7- افزایش و کاهش هزینه ها در قیمت تمام شده حاصل از فروش آب ،ارائه خدمات و هزینه های عمومی و اداری به دلیل بازنگری مراکز هزینه و احتساب سهم مراکز تولیدی و عمومی و اداری از مراکز خدماتی در بخش قیمت تمام شده فروش آب (به شرح جداول 1-2-2 و 2-2-2 ) بوده ، لیکن سرجمع هزینه های انجام شده متناسب با بودجه پیش بینی شده می باشد .                     </t>
  </si>
  <si>
    <t>جدید</t>
  </si>
  <si>
    <t xml:space="preserve">شرکت سهامی اب منطقه ای خراسان روضوی </t>
  </si>
  <si>
    <t xml:space="preserve">تراز عملیات دفتر کل / معین </t>
  </si>
  <si>
    <t>تراز از اسناد ثبت شده تا تاریخ 94/12/29</t>
  </si>
  <si>
    <t>ارزش خالص</t>
  </si>
  <si>
    <r>
      <t xml:space="preserve">اعتبار </t>
    </r>
    <r>
      <rPr>
        <sz val="12"/>
        <color indexed="8"/>
        <rFont val="B Nazanin"/>
        <charset val="178"/>
      </rPr>
      <t xml:space="preserve">سرمایه ای تخصیص یافته </t>
    </r>
  </si>
  <si>
    <t>اورلق مشارکت پرداختنی</t>
  </si>
  <si>
    <t xml:space="preserve">بدهی بابت وجوه نامشخص </t>
  </si>
  <si>
    <t xml:space="preserve">پیش پرداخت اعتبار اسنادی </t>
  </si>
  <si>
    <t>تسهیلات مالی دریافتی بلندمدت</t>
  </si>
  <si>
    <t xml:space="preserve">حسابها و اسناد دریافتنی </t>
  </si>
  <si>
    <t xml:space="preserve">حسابها و اسناد دریافتنی مبادله ای </t>
  </si>
  <si>
    <t>داراییها به تفکیک طبقه بندی اقتصادی</t>
  </si>
  <si>
    <t>داراییهای انتقالی</t>
  </si>
  <si>
    <t xml:space="preserve">وجوه نامشخص انتقالی به خزانه </t>
  </si>
  <si>
    <t xml:space="preserve">آب بها و حق النظاره كشاورزي </t>
  </si>
  <si>
    <t xml:space="preserve">آب بها و حق النظاره خدمات </t>
  </si>
  <si>
    <t>1395/12/30</t>
  </si>
  <si>
    <t>سال مالي منتهي به 30 اسفند مـاه 1395</t>
  </si>
  <si>
    <t>سال 1395</t>
  </si>
  <si>
    <t>صورت وضعیت مالی ترکیبی طرحهای تملک داراییهای سرمایه ای</t>
  </si>
  <si>
    <t>کاربرد منابع دریافتی</t>
  </si>
  <si>
    <t xml:space="preserve"> منابع دریافتی</t>
  </si>
  <si>
    <t>داراییهای در جریان تکمیل یا ایجاد:</t>
  </si>
  <si>
    <t>سال جاری</t>
  </si>
  <si>
    <t>سالهای قبل</t>
  </si>
  <si>
    <t>پیش پرداخت:</t>
  </si>
  <si>
    <t>پیش پرداخت موجودی جنسی و کالا:</t>
  </si>
  <si>
    <t>علی الحساب:</t>
  </si>
  <si>
    <t>پیش پرداخت اعتبارات اسنادی:</t>
  </si>
  <si>
    <t>وجوه سپرده و تمرکز وجوه سپرده</t>
  </si>
  <si>
    <t>بانکها و وجوه نقد</t>
  </si>
  <si>
    <t>موجودی جنسی و کالا:</t>
  </si>
  <si>
    <t>دریافتها</t>
  </si>
  <si>
    <t>کنترل تخصیص(وجوه دریافتی از خزانه)</t>
  </si>
  <si>
    <t>وجوه دریافتی از سایرمنابع</t>
  </si>
  <si>
    <t>وجوه دریافتی در سالهای قبل</t>
  </si>
  <si>
    <t>سپرده های دریافتی</t>
  </si>
  <si>
    <t>کسوروصولی</t>
  </si>
  <si>
    <t>کسور ارسالی</t>
  </si>
  <si>
    <t>8 - دارايي هاي ثابت مشهود</t>
  </si>
  <si>
    <t>22-2</t>
  </si>
  <si>
    <t>پیش پرداخت ها</t>
  </si>
  <si>
    <t>ذخیره مزایای پایان خدمت کارکنان</t>
  </si>
  <si>
    <t xml:space="preserve">بهاي تمام شده </t>
  </si>
  <si>
    <t>بهای فروش</t>
  </si>
  <si>
    <t>جمــع</t>
  </si>
  <si>
    <t>پیش پرداختها</t>
  </si>
  <si>
    <t xml:space="preserve">جمع دارایی های جاري </t>
  </si>
  <si>
    <t xml:space="preserve">دارایی های نامشهود </t>
  </si>
  <si>
    <t xml:space="preserve">دارایی های ثابت مشهود </t>
  </si>
  <si>
    <t>بدهی های جاري  :</t>
  </si>
  <si>
    <t>بدهی های غير جاري  :</t>
  </si>
  <si>
    <t xml:space="preserve">جمع  بدهی های  غير جاري </t>
  </si>
  <si>
    <t>جمع  دارايي ها</t>
  </si>
  <si>
    <t>کمک های  دریافتی از دولت بابت جبران زیان</t>
  </si>
  <si>
    <t>بدهی ها و ارزش خالص</t>
  </si>
  <si>
    <t>دارایی های جاری:</t>
  </si>
  <si>
    <t>جمع دارایی ها</t>
  </si>
  <si>
    <t>ارزش خالص پایان سال</t>
  </si>
  <si>
    <t>جمع بدهی ها و ارزش خالص انباشته</t>
  </si>
  <si>
    <t>2-2-4- افزایش دردرآمد حق النظاره و خدمات کارشناسی به دلیل پیگیری در وصول حق النظاره مشترکین تحت پوشش شرکت می باشد .</t>
  </si>
  <si>
    <t xml:space="preserve">2-2-3-  درآمدهای اصلی آب با تغییرات اندکی نسبت به سال قبل برآورد گردیده ودر بودجه اصلاحی پیش بینی  و با توجه به پیگیری در وصول مطالبات ، عملکرد شرکت به میزان 26 درصد انحراف نامساعد از بودجه دارد.                       </t>
  </si>
  <si>
    <t xml:space="preserve">2-2-5-در بخش سایر درآمدها ، در بودجه  مبلغ 96 میلیون ریال پيش بيني شده است که با توجه اقدامات انجام شده ، درآمد پیش بینی شده به طور کامل در این بخش محقق گردیده است . </t>
  </si>
  <si>
    <t>واحــــــد سنجش</t>
  </si>
  <si>
    <t>21 - بهاي تمام شده درآمدهای عملیاتی</t>
  </si>
  <si>
    <t>21-3</t>
  </si>
  <si>
    <t>21-4</t>
  </si>
  <si>
    <t>21-5</t>
  </si>
  <si>
    <t>23-2</t>
  </si>
  <si>
    <t>فروش</t>
  </si>
  <si>
    <t>بهای تمام شده</t>
  </si>
  <si>
    <t xml:space="preserve">آب شرب </t>
  </si>
  <si>
    <t>آب کشاورزی</t>
  </si>
  <si>
    <t>آب صنعتی</t>
  </si>
  <si>
    <t>خدمات کارشناسی</t>
  </si>
  <si>
    <t>زمين اداره مركزي قدیم</t>
  </si>
  <si>
    <t xml:space="preserve">زمين كمپ سرخس </t>
  </si>
  <si>
    <t>برای سال مالي منتهي به 30 اسفند 1395</t>
  </si>
  <si>
    <t>ساختمان اداری</t>
  </si>
  <si>
    <t>بدهی های جاری:</t>
  </si>
  <si>
    <t>ارزش خالص انباشته:</t>
  </si>
  <si>
    <t xml:space="preserve">زیان انباشته در ابتداي سال </t>
  </si>
  <si>
    <t>سایر منابع - اوراق مشاركت</t>
  </si>
  <si>
    <t xml:space="preserve"> اسناد دریافتنی تجاری </t>
  </si>
  <si>
    <t>دارایی های برکنار شده</t>
  </si>
  <si>
    <t>ســـاختــــــمان ها</t>
  </si>
  <si>
    <t>ابزارآلات و لوازم فنی</t>
  </si>
  <si>
    <t>درآمد عملیاتی به ارزش منصفانه ما به ازای دریافتی یا دریافتنی و به کسر مبالغ برآوردی از بابت برگشت از فروش و تخفیفات اندازه گیری می شود .</t>
  </si>
  <si>
    <t>هزینه استهلاک مازاد تجدید ارزیابی</t>
  </si>
  <si>
    <t>جمع کل</t>
  </si>
  <si>
    <t xml:space="preserve">به پيوست  صورتهاي  مالي شركت سهامي آب منطقه اي  خراسان رضوی مربوط به  سال  مالي منتهي به 29 اسفند ماه  1396 </t>
  </si>
  <si>
    <t>صورتهاي مالي براساس استانداردهاي حسابداري تهيه شده و در تاريخ  1397/01/26به تأييد هيأت مديره شرکت رسيده است .</t>
  </si>
  <si>
    <t>1396/12/29</t>
  </si>
  <si>
    <t>ســــــال   1396</t>
  </si>
  <si>
    <t>برای سال مالي منتهي به 29 اسفند 1396</t>
  </si>
  <si>
    <t xml:space="preserve"> برای سال مالی منتهی به 29 اسفند 1396</t>
  </si>
  <si>
    <t>سال 1396</t>
  </si>
  <si>
    <t>8-30</t>
  </si>
  <si>
    <t>31</t>
  </si>
  <si>
    <t>پيش دريافت ها</t>
  </si>
  <si>
    <t>ذیحسابی طرح های تملک دارایی های سرمایه ای</t>
  </si>
  <si>
    <t>انتقالی از طرح تملک دارایی های سرمایه ای</t>
  </si>
  <si>
    <t>استهلاك سال جاری</t>
  </si>
  <si>
    <t>استهلاک دارایی های برکنارشده</t>
  </si>
  <si>
    <t>مانده پايان سال</t>
  </si>
  <si>
    <t>خزانه تمرکز درآمد صدور مجوز برداشت آب</t>
  </si>
  <si>
    <t>وجوه دریافتی از خزانه - طرح های انتفاعی خاتمه یافته تملک دارایی های سرمایه ای</t>
  </si>
  <si>
    <t>سد فریمان</t>
  </si>
  <si>
    <t xml:space="preserve">خسارت وارده به منابع آب های زیرزمینی </t>
  </si>
  <si>
    <t>تاسیسات و تجهیزات</t>
  </si>
  <si>
    <t>صنایع معدنی فولاد سنگان خراسان</t>
  </si>
  <si>
    <t>مجتمع فولاد خراسان</t>
  </si>
  <si>
    <t>21-3- کاهش مبلغ مذکور عمدتاً بابت تحویل  ايستگاه هاي انتقال آب سد دوستي به مشهد به  شرکت آب و فاضلاب مشهد از ابتدای بهمن ماه سال 1395 می باشد.</t>
  </si>
  <si>
    <t>دارایي هاي جاري :</t>
  </si>
  <si>
    <t>ساير دارايي ها</t>
  </si>
  <si>
    <t xml:space="preserve">پيش دريافت های بلند مدت </t>
  </si>
  <si>
    <t>حقوق صاحبان سهام :</t>
  </si>
  <si>
    <t xml:space="preserve">جمع بدهي ها،حقوق عمومی و صاحبان سهام </t>
  </si>
  <si>
    <t>سرمايه</t>
  </si>
  <si>
    <t>جمــــع کل</t>
  </si>
  <si>
    <t>ساختمان</t>
  </si>
  <si>
    <t>دارایی های فروش  رفته</t>
  </si>
  <si>
    <t>21-2- افزایش ذخیره تامین شده طی سال ناشی از اجرای فصل دهم قانون مدیریت خدمات کشوری در سال مالی قبل و همچنین اعمال فوق العاده بند 10 ماده 68 قانون مدیریت خدمات کشوری بوده است که به دلیل افزایش حقوق پرسنل،مزایای پایان خدمت آنها نیز افزایش یافته است.</t>
  </si>
  <si>
    <t>سهامدار اصلی</t>
  </si>
  <si>
    <t>32-33</t>
  </si>
  <si>
    <t>میلیون ریال</t>
  </si>
  <si>
    <t xml:space="preserve">جمع </t>
  </si>
  <si>
    <t xml:space="preserve">جمع كل </t>
  </si>
  <si>
    <t>دارایی های فروش رفته</t>
  </si>
  <si>
    <t xml:space="preserve"> محمد علایی</t>
  </si>
  <si>
    <t>21-6-کاهش مبلغ مذکور ناشی از واگذاری مدیریت خط انتقال آب سد دوستی به مشهد به شرکت آب و فاضلاب مشهد از ابتدای بهمن ماه سال 1395  مي باشد .</t>
  </si>
  <si>
    <t>مانده</t>
  </si>
  <si>
    <t>تعداد</t>
  </si>
  <si>
    <t>شرکت های گروه</t>
  </si>
  <si>
    <t>مرکز آموزش عالی کاربردی صنعت آب و برق خراسان</t>
  </si>
  <si>
    <t>مرکز آموزش عالی کاربردی صنعت آب و برق تهران</t>
  </si>
  <si>
    <t>مرکز آموزش عالی کاربردی صنعت آب و برق گیلان</t>
  </si>
  <si>
    <t>ساختمان و محوطه سازی</t>
  </si>
  <si>
    <t>دستمزد مستقیم :</t>
  </si>
  <si>
    <t>سربار :</t>
  </si>
  <si>
    <t>2-4-3-  استهلاك دارایي هاي ثابت مشهود با توجه به الگوی مصرف منافع اقتصادی آتی مورد انتظار دارایی های مربوط و با در نظر گرفتن  آیین نامه استهلاکات موضوع ماده 149  اصلاحی قانون  ماليات هاي مستقيم مصوب تیر ماه 1394 و مقررات و ضوابط اجرایی آن و براساس نرخ ها و روش هاي زير محاسبه مي شود :</t>
  </si>
  <si>
    <t xml:space="preserve">فروش آب </t>
  </si>
  <si>
    <t>فروش آب سطحی شرب به شرکت های آب و فاضلاب شهری و روستائی</t>
  </si>
  <si>
    <t xml:space="preserve">فروش آب سطحی کشاورزی به زارعین </t>
  </si>
  <si>
    <t xml:space="preserve">فروش آب سطحی صنعتی ، پرورش ماهی و غیره </t>
  </si>
  <si>
    <t>مالیات و عوارض پرداختنی  فروش و ارائه خدمات</t>
  </si>
  <si>
    <t>مالیات و عوارض دریافتنی  خرید و ارائه خدمات</t>
  </si>
  <si>
    <t>شرکت سنگ و آهن فولاد سنگان ( فروش آب )</t>
  </si>
  <si>
    <t>صنایع معدنی فولاد سنگان خواف ( فروش آب )</t>
  </si>
  <si>
    <t>شركت آب و فاضلاب استان خراسان رضوي</t>
  </si>
  <si>
    <t>شركت آب و فاضلاب مشهد</t>
  </si>
  <si>
    <t xml:space="preserve">2-2-5- در بخش سایر درآمدها ، در بودجه  مبلغ 96 میلیون ریال پيش بيني شده است که با توجه اقدامات انجام شده ، درآمد پیش بینی شده به طور کامل در این بخش محقق گردیده است . </t>
  </si>
  <si>
    <t>کمک زیان دریافتی از دولت بابت جبران زیان</t>
  </si>
  <si>
    <t>زیان قبل از کمک زیان دریافتی</t>
  </si>
  <si>
    <t xml:space="preserve">12-2- دراجراي ماده (10) آيين نامه مربوط به بستر و حريم رودخانه ها ، انهار ، مـــــسيلها ، مردابها ، بركه هاي طبيعي و شبکه  آبرسانی آبـياري و زهكـشي مصـوب جلسـه مورخ  1379/8/11هيأت محترم وزيران بنا براختيارات حاصله ازاين آيين نامه  طی قرارداد شماره 6104/1562/11/3 مورخ 1394/02/15 حق بهر برداری از منافع اراضی مازاد بستر رودخانه فاروب رومان نیشابور به مساحت تقریبی ششصد هزار مترمربع به مدت ده سال به آقای مهدی کاوه واگذار شده است . باتوجه به مصوبه 764 مورخ96/8/28 هیات مدیره مقرر گردید زمن شروع قرارداد اجاره پس از تصویب طرح در کارگروه تخصصی امور زیربنایی و شهرسازی ذیل شورای برنامه ریزی و توسعه استان حداکثر یکسال تمدید و موضوع در قرارداد مربوطه نیز اعمال گردد.مبلغ اجاره سال اول بهره برداری مبلغ 3.880 میلیون ریال است و هرساله 20 درصد به مبلغ اجاره اضافه خواهد شد .درآمد حاصله درهرسال درسرفصل سایردرآمدهای عملیاتی انعکاس می یابد. </t>
  </si>
  <si>
    <t xml:space="preserve">سایر منابع - تسهيلات بند ( ب ) تبصره 40 قانون بودجه سال 1380 </t>
  </si>
  <si>
    <t xml:space="preserve">جزء 3-1 بند ( ل ) تبصره 29 قانون بودجه سال 1380 - اعتبارات ارزي </t>
  </si>
  <si>
    <t xml:space="preserve">مانده طلب ( بدهی ) </t>
  </si>
  <si>
    <t>مانده طلب ( بدهی )</t>
  </si>
  <si>
    <t xml:space="preserve">حق بيمه هاي پرداختني </t>
  </si>
  <si>
    <t>ابزار آلات</t>
  </si>
  <si>
    <t xml:space="preserve">کمک های دریافتی از دولت بابت جبران زیان </t>
  </si>
  <si>
    <t>وجوه حاصل از فروش دارایي هاي ثابت مشهود</t>
  </si>
  <si>
    <t>کارکنان رسمی( 7 نفر استخدام کشوری )</t>
  </si>
  <si>
    <t>طبق ماده واحده مصوب 1377/08/6 مجلس شورای اسلامی وجوه دریافتی از مشترکین بابت حق انشعاب یا ودیعه ( قبل از تاریخ 1381/05/29 )  به عنوان حقوق عمومی بوده ودرآمد شرکت تلقی نمی شود. این وجوه قابل تبدیل به سرمایه یا تقسیم بین سهامداران و یا قابل مصرف برای جبران زیان عملیاتی شرکت نمی باشد. این گونه وجوه تحت سرفصل حقوق عمومی در ترازنامه طبقه بندی وگزارش می گردد. شایان ذکر است به استناد مفاد ماده 63 قانون تنظیم بخشی از مقررات مالی دولت و آیین نامه اجرایی مصوب جلسه هیات وزیران به شماره 2260/ت26960/ﻫ مورخ 1381/5/29، بعد از تاریخ مذکور کلیه حق اشتراک های دریافتی به عنوان درآمد عمومی دولت تلقی گردیده و مستقیماً به حساب خزانه داری کل کشور واریز می گردد.</t>
  </si>
  <si>
    <t>كاهش( افزايش ) موجودي مواد و كالا</t>
  </si>
  <si>
    <t>در تاریخ 29 اسفند 1397</t>
  </si>
  <si>
    <t>1397/12/29</t>
  </si>
  <si>
    <t>برای سال مالی منتهی به 29 اسفند 1397</t>
  </si>
  <si>
    <t>برای سال مالي منتهي به 29 اسفند 1397</t>
  </si>
  <si>
    <t xml:space="preserve"> رسیدگی نشده</t>
  </si>
  <si>
    <t>شرکت سامان گستر بارثاوا ( تعمیرات و نگهداری )</t>
  </si>
  <si>
    <t>کاهش سرمایه در جریان</t>
  </si>
  <si>
    <t>بهاي تمام شده يا مبلغ تجديد ارزيابي (ريال)</t>
  </si>
  <si>
    <t>استهلاك انباشته(ريال)</t>
  </si>
  <si>
    <t>شرکت عمران آب بارثاوا</t>
  </si>
  <si>
    <t>شرکت نهرآب لوله مشهد</t>
  </si>
  <si>
    <t>کاهش</t>
  </si>
  <si>
    <t>سد بار</t>
  </si>
  <si>
    <t xml:space="preserve"> b</t>
  </si>
  <si>
    <t>یادداشت های توضیحی همراه، بخش جدایی ناپذیر صورت های مالی است.</t>
  </si>
  <si>
    <t>یادداشت های توضیحی همراه ، بخش جدایی ناپذیر صورت های مالی است .</t>
  </si>
  <si>
    <t>طرح های تملک دارایی های سرمایه ای ( پیوست  1)</t>
  </si>
  <si>
    <t xml:space="preserve">طرف حساب طرح های تملک دارایی های سرمایه ای ( پیوست 1 ) </t>
  </si>
  <si>
    <t xml:space="preserve">يادداشت هاي توضيحي صورت هاي مالي </t>
  </si>
  <si>
    <t>سد تبارک آباد ( شرب و خدمات )</t>
  </si>
  <si>
    <t>چشمه هاي آهكي ( شرب )</t>
  </si>
  <si>
    <t>سد دوستی ( شرب، صنعت و خدمات )</t>
  </si>
  <si>
    <t>21-4-افزایش خدمات قراردادی ،  ناشی از افزایش حقوق و مزایای پرسنل  امور خدماتی در سطح استان در راستای برون سپاری وظایف به شرکت فیروز گل خراسان  می باشد.</t>
  </si>
  <si>
    <t>21-1-افزایش مبلغ مذکور نسبت به سال قبل ناشی از افزایش ضریب حقوقی سالیانه برای مشمولین قانون مديريت خدمات كشوري  و همچنین اعمال فوق العاده بند 10 ماده 68 قانون مدیریت خدمات کشوری از ابتدای سال 1395 می باشد و کاهش مبلغ دستمزد و مزایای کارگران به علت بازنشستگی   نفر در انتهای سال 1395 می باشد</t>
  </si>
  <si>
    <t>21-5-افزایش مبلغ مذکور ناشی از انتقال دارایی های خاتمه يافته  ( ساختمان و تاسیسات ) از طرح تملك دارايي هاي سرمايه اي مي باشد .</t>
  </si>
  <si>
    <r>
      <t xml:space="preserve">2-2-2 - </t>
    </r>
    <r>
      <rPr>
        <sz val="14"/>
        <rFont val="B Nazanin"/>
        <charset val="178"/>
      </rPr>
      <t>تطبیق عملکرد و بودجه ( اقلام جاری و سرمایه ای ) به شرح ذیل می باشد:</t>
    </r>
  </si>
  <si>
    <r>
      <t xml:space="preserve">2-2-1 - </t>
    </r>
    <r>
      <rPr>
        <sz val="16"/>
        <rFont val="B Nazanin"/>
        <charset val="178"/>
      </rPr>
      <t>تطبیق عملکرد و بودجه ( اقلام جاری و سرمایه ای ) به شرح ذیل می باشد:</t>
    </r>
  </si>
  <si>
    <r>
      <t xml:space="preserve">2-2-2 - </t>
    </r>
    <r>
      <rPr>
        <sz val="16"/>
        <rFont val="B Nazanin"/>
        <charset val="178"/>
      </rPr>
      <t>تطبیق عملکرد و بودجه ( اقلام جاری و سرمایه ای ) به شرح ذیل می باشد:</t>
    </r>
  </si>
  <si>
    <t xml:space="preserve">پیوست صورت هاي مالي </t>
  </si>
  <si>
    <t>عوارض و ماليات بر ارزش افزوده</t>
  </si>
  <si>
    <t>سود ( زیان ) نا خالص</t>
  </si>
  <si>
    <t>درآمد اجاره بستر رودخانه ها</t>
  </si>
  <si>
    <t xml:space="preserve">شماره طبقه بندی :   211500  </t>
  </si>
  <si>
    <t>پیوست ( 2 )- ادامه</t>
  </si>
  <si>
    <t>8-3 -  اضافات اثاثه و منصوبات عمدتاً بابت خريد كامپيوتر و لوازم اداري ، اضافات سرفصل ابزار و لوازم فني بابت خريد تابلو برق ، دستگاه انحراف سنج  و الکتروپمپ ،اضافات سرفصل ساختمان و تاسیسات بابت خريد تجهیزات مورد نیاز ساختمان و شبکه سد طرق و کارده و اضافات سرفصل وسایل نقلیه بابت تحویل 1 دستگاه کامیونت خریداری شده در سال 1397 می باشد .</t>
  </si>
  <si>
    <t>8-2- سرفصل زمین شامل 236.171 متر مربع و ساختمان و محوطه سازی 34.220 متر مربع عمدتاً واحدهای اداری ، ورزشی ، واحدهای سازمانی و انبارها مي باشد .</t>
  </si>
  <si>
    <t>8-5- نقل و انتقالات سرفصل ساختمان و محوطه سازی و تاسیسات  عمدتاً بابت تاسیسات و ساختمان های امورآب تربت حیدریه ، سبزوار و سرخس می باشد .</t>
  </si>
  <si>
    <t>8-6 - بهای تمام شده دارايي هاي  صد درصد مستـهـلک شده در سرفصل ماشین آلات و تجهیزات  مبلغ 3.877 میلیون ریال ، وسایل نقلیه 3.953مبلغ میلیون ریال ، اثاثیه و منصوبات مبلغ 2.778 میلیون ریال و ابزار و لوازم فني مبلغ 939 میلیون ریال مي باشد .</t>
  </si>
  <si>
    <t xml:space="preserve">8-1 - دارایی های ثابت مشهود شركت تا ارزش 172.761 ميليون ريال در مقابل خطرات احتمالي ناشي از حريق ، سيل و زلزله از پوشش بيمه اي برخوردار است . </t>
  </si>
  <si>
    <t>8-4- دارایی های انتقالی از طرح تملک دارایی های سرمایه ای در سرفصل تاسيسات مربوط به انتقال تتمه هزينه هاي قطعي طرح سد بار ،سد چالی دره ، شبکه سد ارداک و پساب به مبلغ 1.161.059 میلیون ریال مربوط به طرح های انتفاعی خاتمه یافته ( یادداشت 1-2-10) می باشد.</t>
  </si>
  <si>
    <t>شركت سهـامي آب منـطقه اي خراسان رضوي بنا به اختيارات حاصل از مـــاده ( 2 ) قانون تاسيـس وزارت نيرو مصوب 1353/11/28 در تاريخ 1355/8/18 تاسيس شده و در تاريخ 1355/11/12 تحـت شماره 1255 در اداره ثبـت اسناد و املاك مشهد به ثبت رسيده و به استناد ماده ( 4 ) قانون  برنامه سوم توسعه اقتصادي ، اجتماعي و فرهنگي جمهوري اسلامي ايران مـصوب 1379 و پيشنهاد شماره 69432/20/100 به تاریخ 1381/12/11 وزارت نيرو در جلـــسات مورخ 1381/12/14 و 1382/2/7 هیات مــحترم وزيران ، تمامی  سهام آن به شركت مادر تخصصي مديريت منابع  آب ايران واگذار گرديده است. شرکت در حال حاضر جزو واحدهای فرعی شرکت مزبور بوده و محل اصلی آن، مشهد- بلوار خیام جنوبی - خيام 35 می باشد.</t>
  </si>
  <si>
    <t>میانگین تعدادكاركنان دراستخدام و نیز تعداد کارکنان شرکت های خدماتی که در بخشی از امور خدماتی شرکت را به عهده دارند، طی سال به شرح زیر بوده است :</t>
  </si>
  <si>
    <t xml:space="preserve">سایر درآمدها و هزینه های غیرعملیاتی </t>
  </si>
  <si>
    <t>سایر اطلاعات مالی</t>
  </si>
  <si>
    <t>صورت هاي مالي بر مبناي بهاي تمام شده تاريخي تهيه شده و در خصوص بخشی از دارایی های ثابت مشهود به شرح یادداشت 2-4-2 بر مبنای روش تجدید ارزیابی استفاده شده است .</t>
  </si>
  <si>
    <t xml:space="preserve">1- 2 - مبناي تهيه صورت هاي مالي </t>
  </si>
  <si>
    <t xml:space="preserve"> چـــــــاه ها</t>
  </si>
  <si>
    <t>2-4-1- دارايي هاي ثابت مشهود ( به استثناء موارد مندرج در یادداشت 2-4-2 ) بر مبناي بـهاي تمام شده درحســاب ها ثبـت مي شود. مخـارج بعدی مرتبط با دارایی های ثابت مشهود که موجب بهبود وضعیت دارایی در مقایسه با استاندارد عملکرد ارزیابی شده اولیه آن گردد و منجر به افزایش منافع اقتصادی حاصل از دارایی شود ، به مبلغ دفتری دارایی اضافه و طي عــمر مفيــد باقيمانده دارایي هاي مربوط مستهلك مي شود. مخارج روزمره تعمیر و نگهداري دارایی ها كه به منظور حفظ وضعیت دارایی در مقایسه با  استــاندارد عملكرد ارزيابي شده اوليه دارايي انجام مي شود ، در زمان وقوع به عنوان هزينه شناسایی مي گردد.</t>
  </si>
  <si>
    <t xml:space="preserve">میلیون ريـــال </t>
  </si>
  <si>
    <t>10،5و 15</t>
  </si>
  <si>
    <t>15 و 25</t>
  </si>
  <si>
    <t>25 ، 15 و30</t>
  </si>
  <si>
    <t xml:space="preserve"> 10 و 40</t>
  </si>
  <si>
    <t>نیروهای مسلح ( حق النظاره چاه هاي آب )</t>
  </si>
  <si>
    <t>دارایی های فروخته شده و برکنارشده</t>
  </si>
  <si>
    <t>سود ( زیان ) حاصل از فروش و  برکناری دارایی ها</t>
  </si>
  <si>
    <t>سازمان پارک ها و فضای سبز شهرداری مشهد</t>
  </si>
  <si>
    <t>‏11-2</t>
  </si>
  <si>
    <t xml:space="preserve">آب کشاورزی </t>
  </si>
  <si>
    <t xml:space="preserve">آب صنعتی </t>
  </si>
  <si>
    <t xml:space="preserve">شرب </t>
  </si>
  <si>
    <t xml:space="preserve">صنعت </t>
  </si>
  <si>
    <t xml:space="preserve">كشاورزي </t>
  </si>
  <si>
    <t xml:space="preserve">سایر مصارف </t>
  </si>
  <si>
    <t xml:space="preserve">كشـــــاورزي </t>
  </si>
  <si>
    <t xml:space="preserve">صنعتــــــــــي </t>
  </si>
  <si>
    <t xml:space="preserve">شــــــــــــرب </t>
  </si>
  <si>
    <t>24-2- بر اساس برگه های قطعی و مطالبه دریافتی از سازمان امورمالیاتی از ابتدای اجرای قانون مالیات بر ارزش افزوده تا پایان سال 1395 به ترتیب مبلغ 3.451 میلیون ریال به هزینه قطعی و 42.515 میلیون ریال به عنوان ذخیره ( یادداشت 11 ) در حساب ها انعکاس یافته و با توجه به اعتراض شرکت موضوع در دست بررسی می باشد.</t>
  </si>
  <si>
    <t>سود ( زیان ) ناشی از فروش یا برکناری دارایی های ثابت</t>
  </si>
  <si>
    <t>موجودی نقد</t>
  </si>
  <si>
    <t>حسابها و اسناد دریافتنی حاصل از عملبات مبادله ای</t>
  </si>
  <si>
    <t>دارایی های در جریان تکمیل</t>
  </si>
  <si>
    <t xml:space="preserve">شركت سهامي آب منطقه اي خراسان رضوي                    </t>
  </si>
  <si>
    <t xml:space="preserve">سایر اطلاعات مالی                  </t>
  </si>
  <si>
    <t>حق النظاره چاه های آب شرب شهری و روستایی ، نیروهای مسلح و شهرک های صنعتی</t>
  </si>
  <si>
    <t xml:space="preserve">حق النظاره چاه های آب غیر شرب </t>
  </si>
  <si>
    <t xml:space="preserve"> نقدی</t>
  </si>
  <si>
    <t xml:space="preserve">سرمایه گذاری در تحقیقات و پژوهش </t>
  </si>
  <si>
    <t>کاهش پرسنل رسمی به تعداد 15 نفر و کارکنان شرکت های خدماتی به تعداد 3 نفر به دلیل بازنشستگی پرسنل مذکور در انتهای سال می‌باشد.</t>
  </si>
  <si>
    <t>مساحت</t>
  </si>
  <si>
    <t>متر مربع</t>
  </si>
  <si>
    <t xml:space="preserve">به استناد بند "د"  تبصرۀ 7  قانون بودجه سال 1397 کل کشور به دولت اجازه داده مي‌شود ما به ‌التفاوت قيمت تكليفي و قيمت تمام ‌شده فروش هر متر مكعب آب را ( پس از تأييد سازمان حمايت از مصرف‌كنندگان و توليدكنندگان و سازمان حسابرسي به عنوان بازرس قانوني ) با بدهي طرح هاي تملك دارايي‌هاي سرمايه‌اي به بهره‌برداري رسيده بخش آب وزارت نيرو موضوع ماده ( ۳۲ ) قانون برنامه و بودجه كشور مصوب ۱۳۵۱/۱۲/۱۰ را از محل رديف درآمدي ۳۱۰۴۰۴  و رديف هزينه‌اي ۵۳-۵۳۰۰۰۰ به‌ صورت جمعي- خرجي تسويه نمايد. </t>
  </si>
  <si>
    <t>10، 20، 25، 30  تا 100</t>
  </si>
  <si>
    <t>بهاي تمام شده مواد و كالا به " اقل بهاي تمام شده و خالص ارزش فروش " هر یک از اقلام اندازه گیری مي شود . در صورت فزوني بهاي تمام شده نسبت به خالص ارزش فروش ، مابه التفاوت به عنوان زیان كاهش ارزش موجودي شناسايي مي شود . بهاي تمام شده موجودي ها با بکارگیری روش ميانگين موزون تعيين مي گردد .</t>
  </si>
  <si>
    <t>ذخيره مزاياي پايان خدمت برای كارگران براساس یک ماه آخرين دستمزد و جذب ، برای کارمندان مشمول صندوق بازنشستگی معادل یک ماه حقوق و مزایای مشمول کسور بازنشستگی و برای کارمندان مشمول سازمان تأمین اجتماعی معادل یک ماه حقوق و مزایای مستمر  برای هرسال خدمت آنان محاسبه و در حساب ها منظور می گردد.</t>
  </si>
  <si>
    <t>2-4-3-2-استهلاک دارایی های تجدید ارزیابی شده با توجه به مبلغ دفتری جدید ( پس از تجدید ارزیابی )، طی عمر مفید باقیمانده محاسبه  و در حساب ها منظور می شود.</t>
  </si>
  <si>
    <t>2-4-3-1- استهلاک تغذیه مصنوعی و شبکه های آبیاری که در جدول استهلاک موضوع ماده 149 قانون مالیات های مستقیم پیش بینی نشده است بر اساس مدت 30 سال به روش خط مستقیم محاسبه می شود. برای دارایی های ثابتی که طی ماه تحصیل می شود و مورد بهره برداری قرار می گیرد ، استهلاک از اول ماه بعد محاسبه و در حساب ها منظور می شود. در مواردی که هر یک از دارایی های استهلاک پذیر پس از آمادگی جهت بهره برداری به علت تعطیل کار یا علل دیگر برای مدتی بیش از  6 ماه متوالی در یک دوره مالی مورد استفاده قرار نگیرد، میزان استهلاک آن برای مدت یاد شده معادل 30 درصد نرخ استهلاک منعکس در جدول بالا است.</t>
  </si>
  <si>
    <t>شرکت شهرک های صنعتی خراسان رضوی ( حق النظاره  و آب بها )</t>
  </si>
  <si>
    <t>سازمان پارکها و فضای سبز شهرداری مشهد ( فروش آب )</t>
  </si>
  <si>
    <t>شرکت کیمیا کلر کبودان ( خرید کلر )</t>
  </si>
  <si>
    <t>10-2-1-1- مبالغ مذکور مربوط به وجوه دریافتی بابت طرح های تملک دارایی های سرمایه ای انتفاعی بوده که با توجه به خاتمه طرح های مذکور، بهای تمام شده آنها از دفاتر طرح های تملک دارایی های سرمایه ای به سرفصل دارایی های ثابت شرکت منتقل گردیده و باید در اجرای مواد 32 و33  قانون برنامه و بودجه پس از عقد قرارداد با وزارت امور اقتصادی و دارایی نسبت به بازپرداخت آن به خزانه داری کل اقدام شود.  به استناد مصوبات ششمین جلسه شورای عالی آب مورخ 1390/02/24 با حضور ریاست محترم جمهور مقرر گردیده با اعمال مواد 32 و 33 قانون بودجه کشور برای طرح های بخش آب ، 50 درصد سرمایه گذاری طرح ها با تایید گزارش توجیهی وزارت نیرو توسط معاونت برنامه ریزی و نظارت راهبردی ریاست جمهور و شورای اقتصاد مورد بخشودگی قرار گیرد و50 درصد مابقی از محل اختلاف قیمت تکلیفی و بهای تمام شده طرح های تملک دارایی های سرمایه ای تهاتر شود  لذا به منظور عملیاتی نمودن فرایند پیگیری و تعیین تکلیف وجوه دریافتی از خزانه ، شرکت ملزم به تهیه مستندات از قبیل اخذ تاییدیه وجوه دریافتی از خزانه به تفکیک هر طرح خاتمه یافته و به بهره برداری رسیده ، دریافت تاییدیه سازمان حمایت از مصرف کنندگان و تولید کنندگان مبنی بر زیانده بودن ، درخواست بخشودگی به معاونت توسعه امور مجامع شرکت مدیریت منابع آب ایران جهت طرح در شورای اقتصاد و پیگیری بخشودگی مذکور از معاونت برنامه ریزی و نظارت راهبردی رییس جمهور شده که مکاتبات 91/34352/11 و 91/37826/11 سال1391 و92/29993/11 و 92/30473/11 مهر ماه 1392 و 93/10976 و 93/10030/61/3 و 93/19968 سال 1393 و 94/10913 و 94/17563 سال 1394 در این خصوص با سازمان حمایت از مصرف کنندگان و تولیدکنندگان انجام شده و تاییدیه آن طبق نامه شماره 370/95/54553 مورخ 1395/12/27 از سازمان حمایت از مصرف کنندگان و تولیدکنندگان دریافت گردیده است و جهت طرح موضوع بخشودگی 50 درصدی تسهیلات اعطایی به طرح های انتفاعی توسط سازمان برنامه و بودجه کشور طبق نامه شماره 1178121 مورخ 1396/02/31 به شورای اقتصاد ارسال گردیده است و  وزیر نیرو  طی نامه شماره 96/31216/31/100 مورخ 1396/06/21 مراتب را ضمن تایید به منظور درخواست بخشودگی و پرداخت مابه التفاوت بهای تمام شده آب با قیمت تکلیفی مصوب را نموده است . سازمان برنامه و بودجه طی نامه شماره 1506518 مورخ  1396/08/20 به معاون وزیر نیرو در امور آب و آبفا درخواست تکمیل اطلاعات و مستندات را نموده که در این راستا شرکت طی نامه 96/11062/62/3 مورخ 1396/08/08 از خزانه معین استان درخواست اعلام و تاییدیه وجوه دریافتی تا آخر سال 1395 را کرده تا متعاقب آن نسبت به عقد قرارداد مطابق ماده 32 و 33 قانون برنامه و بودجه کل کشور اقدام نماید. اضافات طی سال بابت وجوه دریافتی از خزانه بابت طرح های تملک دارایی های سرمایه ای اانتقالی و هزينه هاي قطعي مربوط به طرح های سد بار ، سد چالی دره ، شبکه سد ارداک و پساب به مبلغ 1.161.059 میلیون ریال مربوط به طرح های انتفاعی خاتمه یافته ( یادداشت 4-8 ) می باشد.</t>
  </si>
  <si>
    <t>مهدي كاوه</t>
  </si>
  <si>
    <t>دارایی های انتقالی به  آب و فاضلاب مشهد</t>
  </si>
  <si>
    <t>انتقالی به آب و فاضلاب مشهد</t>
  </si>
  <si>
    <t xml:space="preserve"> دارایی های فروخته شده و برکنارشده</t>
  </si>
  <si>
    <t xml:space="preserve">2-4-2- زمین، ساختمان، تاسیسات و تجهیزات شرکت بر مبنای تجدید ارزیابی در حساب ها انعکاس یافته است. تجدید ارزیابی در اجرای آئین نامه اجرایی جزء ( ب ) بند 78 قانون بودجه سال 1390 کل کشور در سال 1391 صورت پذیرفته و مبلغ 7.404.020 میلیون ریال مازاد تجدید ارزیابی طبق مصوبه مجمع عمومی فوق العاده مورخ 1391/07/16بابت افزایش سرمایه منظور شده و طی نامه شماره 139330406185018357 مورخ 1393/12/23 در روزنامه رسمی کشور به ثبت رسیده است . </t>
  </si>
  <si>
    <t>شرکت در راستای اصل 44 قانون اساسی طی مصوبه مورخ 1397/2/19 هیأت وزیران مشمول واگذاری به بخش غیر دولتی قرار گرفته است  لیکن متعاقباً طبق مصوبه مورخ 1398/03/22 هیأت وزیران, از فهرست بنگاه های مشمول واگذاری خارج گردیده و موضوع واگذاری کان لم یکن تلقی گردیده است. با عنایت به مصوبه شماره 33910/ت56110هـ مورخ 1398/3/25 هیات محترم وزیران، کلیه شرکت های زیر مجموعه شرکت مادر تخصصی مدیریت منابع آب ایران از پیوست شماره 2 آیین نامه اجرایی تشخیص، انطباق و طبقه بندی فعالیتها و بنگاه های اقتصادی با هریک از 3 گروه اقتصادی مصرح در ماده 2 اصلاح موادی از قانون برنامه چهارم توسعه اقتصادی، اجتماعی و فرهنگی جمهوری اسلامی ایران و اجرای سیاست های کلی اصل44 قانون اساسی موضوع تصویب نامه شماره 115320/ت43181ک مورخ 1388/6/7 به پیوست شماره یک آیین نامه یاد شده منتقل گردیده اند.</t>
  </si>
  <si>
    <t>دارایی های نامشهود ، بر مبنای بهای تمام شده اندازه گیری و در حسابها ثبت می شود.</t>
  </si>
  <si>
    <t>بازده سرمایه گذاری‌ها و سود پرداختی بابت تامین مالی:</t>
  </si>
  <si>
    <t>مالیات بر درآمد:</t>
  </si>
  <si>
    <t>مالیات بر درآمد پرداختی</t>
  </si>
  <si>
    <t xml:space="preserve">جريان خالص ورود (خروج) وجه نقد ناشي از بازده سرمایه گذاری‌ها و سود پرداختی بابت تامین مالی </t>
  </si>
  <si>
    <t>تاسيـسات - ســـدها</t>
  </si>
  <si>
    <t xml:space="preserve"> ماشین آلات و تجـهيــزات</t>
  </si>
  <si>
    <t>5 ،10، 15 و 25</t>
  </si>
  <si>
    <t>تطبیق بودجه و عملکرد</t>
  </si>
  <si>
    <t>موضوع فعالیت شرکت طبق ماده 7  اساسنامه شرکت عبارت است از: انجام وظایف عملیاتی مدیریتی منابع آب در زمینه شناخت، مطالعه، توسعه، حفاظت، بهره برداری بهینه از منابع آب و همچنین ایجاد و توسعه بهره برداری و نگهداری از تأسیسات و سازه های آبی ( به استثناء تاسيسات و ســـازه های مربوط به آب و فاضلاب ) و برق آبی در چارچوب الزامات و سیاست های مدیـــریت حوضه آبریز و مطالعات جامع و برنامه ريزي توسعه منابع آب، تکالیف مندرج در قوانین و مقررات مربوط به سیاست های وزارت نیرو است. شرکت در سال مالی مورد گزارش به انجام وظایف عملیاتی خود در زمینه مدیریت بهره برداری بهینه از منابع آب ، ارائه خدمات به مشترکین و شرکت های آب و فاضلاب و نگهداری از تاسیسات و سازه های آبی اقدام نموده است.</t>
  </si>
  <si>
    <t xml:space="preserve">جمع دارایی های غيرجاري </t>
  </si>
  <si>
    <t>دارایی های غيرجاري :</t>
  </si>
  <si>
    <t>دريافتني های تجاري و غیرتجاری</t>
  </si>
  <si>
    <t>پرداختنی های تجاری و غیرتجاری</t>
  </si>
  <si>
    <t>شرکت گردشگری نمونه چالی دره طرقبه ( فروش آب )</t>
  </si>
  <si>
    <t>شرکت گردشگری توسعه عمران هفت حوض ( فروش آب )</t>
  </si>
  <si>
    <t>در اجرای بند 39 قانون بودجه سال 1391 کل کشور و آیین نامه اجرایی مصوب هیات وزیران به شماره 154028/ ت 48319 ه مورخ 1391/8/16 و دستورالعمل تجدید ارزیابی دارایی های شرکت های آب و فاضلاب ، دارایی های شرکت در سال مالی 1390 با استفاده از 3 نفر از ارزیابان منتخب مجمع عمومی فوق العاده صاحبان سهام مورد تجدید ارزیابی قرار گرفته است و مازاد تجدید ارزیابی برابر مصوبه مجمع عمومی فوق العاده صاحبان سهام در سال 1391 به حساب سرمایه شرکت منظور گردیده است.</t>
  </si>
  <si>
    <t>شرکت سروآب</t>
  </si>
  <si>
    <t>شرکت مهارآب</t>
  </si>
  <si>
    <t>شرکت کماس راه</t>
  </si>
  <si>
    <t>شرکت پیروزترابران خراسان</t>
  </si>
  <si>
    <t>شرکت راه سازه بارثاوا</t>
  </si>
  <si>
    <t>کد تفصیلی</t>
  </si>
  <si>
    <t>نام مشتری ( طرف قرارداد )</t>
  </si>
  <si>
    <t>موضوع</t>
  </si>
  <si>
    <t>شماره قرارداد</t>
  </si>
  <si>
    <r>
      <t xml:space="preserve"> مبلغ قرارداد</t>
    </r>
    <r>
      <rPr>
        <b/>
        <sz val="10"/>
        <color indexed="8"/>
        <rFont val="Times New Roman"/>
        <family val="1"/>
      </rPr>
      <t/>
    </r>
  </si>
  <si>
    <t>درآمد قابل شناسایی</t>
  </si>
  <si>
    <t>پارس فولاد سبزوار</t>
  </si>
  <si>
    <t>فروش آب از چاه - قرارداد سال 97</t>
  </si>
  <si>
    <t>62550/8376/11/3</t>
  </si>
  <si>
    <t>ش صنعتی ماشین سازی مشهد</t>
  </si>
  <si>
    <t>تحول آب از سد ارداک - 96</t>
  </si>
  <si>
    <t>62217/14366/11/3</t>
  </si>
  <si>
    <t>تحول آب از سد ارداک - 97</t>
  </si>
  <si>
    <t>62761/24009/11/3</t>
  </si>
  <si>
    <t>ش معدنی فولاد سنگان</t>
  </si>
  <si>
    <t>فروش آب از چاه - قرارداد سال 96</t>
  </si>
  <si>
    <t>62057/6369/11/3</t>
  </si>
  <si>
    <t>62649/15604/11/3</t>
  </si>
  <si>
    <t>مجتمع سنگ آهن سنگان</t>
  </si>
  <si>
    <t>62041/5524/11/3با 25% الحاقیه</t>
  </si>
  <si>
    <t>فروش آب از چاه - قرارداد دوم سال 96</t>
  </si>
  <si>
    <t>62042/5525/11/3</t>
  </si>
  <si>
    <t>62540/7923/11/3</t>
  </si>
  <si>
    <t>اعظمی راد علیرضا</t>
  </si>
  <si>
    <t>تحویل پساب از تصفیه خانه پرکندآباد</t>
  </si>
  <si>
    <t>61453/414/11/3</t>
  </si>
  <si>
    <t>فدايي مهدي</t>
  </si>
  <si>
    <t xml:space="preserve">فروش آب از چاه - </t>
  </si>
  <si>
    <t>627/13/20196/11/3</t>
  </si>
  <si>
    <t>موسسه خيريه حضرت ابوالفضل</t>
  </si>
  <si>
    <t>فروش آب از چشمه زیارت ارداک -</t>
  </si>
  <si>
    <t>62644/15278/11/3</t>
  </si>
  <si>
    <t>فرادژ امين شرق بينالود</t>
  </si>
  <si>
    <t>62715/20197/11/3</t>
  </si>
  <si>
    <t>فخاري مهدي</t>
  </si>
  <si>
    <t>62734/21516/11/3</t>
  </si>
  <si>
    <t>شهرداری مشهد</t>
  </si>
  <si>
    <t xml:space="preserve">فروش آب 38 چاه از سنوات قبل </t>
  </si>
  <si>
    <t>-</t>
  </si>
  <si>
    <t>ش معادن سنگ آهن احیاء سپاهان</t>
  </si>
  <si>
    <t>فروش آب از چاه - 95 و96</t>
  </si>
  <si>
    <t>لازم به ذکر است اضافات طی سال بابت وجوه دریافتی از خزانه بابت طرح های تملک دارایی های سرمایه ای اانتقالی و هزينه هاي قطعي مربوط به طرح های سد بار ، سد چالی دره ، شبکه سد ارداک و پساب به مبلغ 1.161.059 میلیون ریال مربوط به طرح های انتفاعی خاتمه یافته ( یادداشت 4-8 ) می باشد.</t>
  </si>
  <si>
    <t xml:space="preserve">سایر اقلام </t>
  </si>
  <si>
    <t>میلیون متر مكعب</t>
  </si>
  <si>
    <t xml:space="preserve">بند انحرافي طرق، سد سده ( بهره برداران روستاها ) </t>
  </si>
  <si>
    <t>(تجدیدارائه شده)</t>
  </si>
  <si>
    <t>زیان انباشته در ابتداي سال - تعدیل شده</t>
  </si>
  <si>
    <t>تعدیلات سنواتی</t>
  </si>
  <si>
    <t>26- تعدیلات سنواتی</t>
  </si>
  <si>
    <t>26-1</t>
  </si>
  <si>
    <t>از آنجا که اجزاء تشکیل دهنده سود و زیان جامع محدود به زیان سال مالی و تعدیلات سنواتی است ، صورت سود و زیان جامع ارائه نشده است .</t>
  </si>
  <si>
    <t>تاسيـسات (ســـدها ، جاده ها ، چاهها و خطوط انتقال)</t>
  </si>
  <si>
    <t xml:space="preserve">شرکت لرزه ساخت ساوالان ( تهیه، نصب و راه اندازی دو دستگاه شتاب نگار ) </t>
  </si>
  <si>
    <t xml:space="preserve">مبالغ به میلیون ریال </t>
  </si>
  <si>
    <t>با توجه به تغییر دستگاه بهره بردار خطوط انتقال آب به مشهد ( بر اساس موافقت نامه های متبادله با سازمان مدیریت و برنامه ریزی استان خراسان رضوی ) از سدهای دوستی و ارداک, بهای تمام شده و استهلاک انباشته ( ارزش دفتری ) دارایی های انتقالی مشمول از دفاتر شرکت حذف گردیده است. باتوجه به اینکه کل منابع ایجاد دارایی های مذکور از منابع طرح ها بوده و بخشی از بهای آن در سنوات قبل به سرمایه منظور شده بوده هنگام حذف از حسابها  مبلغ 1.846.470 میلیون ریال به سرفصل مذکور منظور گردیده است.</t>
  </si>
  <si>
    <t>مبادلات غیر نقدی عمده طی سال به شرح زیر است:</t>
  </si>
  <si>
    <t xml:space="preserve">دارایی های ثابت مشهود انتقال یافته از طرح های تملک دارایی های سرمایه ای </t>
  </si>
  <si>
    <t>ارزش دفتری دارایی های انتقالی به  آب و فاضلاب مشهد</t>
  </si>
  <si>
    <t>صورت وضعیت مالی</t>
  </si>
  <si>
    <t>صورت تغییرات در حقوق مالکانه</t>
  </si>
  <si>
    <t xml:space="preserve">حقوق عمومی ،حقوق مالکانه و بدهی ها </t>
  </si>
  <si>
    <t xml:space="preserve">جمع حقوق مالکانه  </t>
  </si>
  <si>
    <t>6-1</t>
  </si>
  <si>
    <t>6-2</t>
  </si>
  <si>
    <t>9 - دارايي هاي ثابت مشهود</t>
  </si>
  <si>
    <t>10-1</t>
  </si>
  <si>
    <t>12- ساير دارایی ها</t>
  </si>
  <si>
    <t>12-1</t>
  </si>
  <si>
    <t>12-3</t>
  </si>
  <si>
    <t>12-1‏ - مبلغ فوق مربوط به قراردادهای پژوهشی که در راستای  ماده 56 قانون الحاق موادی به قانون تنظیم بخشی از مقررات مالی دولت (2) منعقد گردیده است .</t>
  </si>
  <si>
    <t xml:space="preserve">12-2‏ - مبلغ فوق  مربوط  به 10 درصد ارزش اوراق مشارکت فروخته شده به منظور بازخرید قبل از سررسید اوراق مشارکت بابت دارایی های تکمیل شده خط انتقال دوستی نزد بانک صادرات ایران می باشد که به شرح یادداشت 8-9 به شرکت آب و فاضلاب مشهد منتقل شده است . </t>
  </si>
  <si>
    <t>19-2- با توجه به بند "د"  تبصرۀ 7  قانون بودجه سال 1397 کل کشور که به دولت اجازه داده شده از محل ما به ‌التفاوت قيمت تكليفي و قيمت تمام ‌شده فروش هر متر مكعب آب, پس از تأييد سازمان حمايت از مصرف‌كنندگان و توليدكنندگان و سازمان حسابرسي به عنوان بازرس قانوني, بدهي طرح هاي تملك دارايي‌هاي سرمايه‌اي به بهره‌برداري رسيده بخش آب وزارت نيرو را به‌ صورت جمعي- خرجي تسويه نمايد. هیات محترم وزیران طبق مصوبه شماره 176669/ت56394ه  مورخ 1397/12/27 با اشاره به تاییدیه سازمان حسابرسی در خصوص تسویه مبلغ 1.383.751 میلیون ریال از بدهی شرکت به خزانه بابت وجوه دریافتی جهت اجرای طرح های تملک دارایی های سرمایه ای انتفاعی خاتمه یافته و به بهره برداری رسیده موافقت نموده است. پس از تصویب این صورت های مالی در مجمع عمومی عادی سالانه شرکت, گزارش توجیهی افزایش سرمایه جهت اخذ گزارش بازرس قانونی و مصوبه مجمع عمومی فوق العاده جهت افزایش سرمایه اقدام می گردد.</t>
  </si>
  <si>
    <t>1398</t>
  </si>
  <si>
    <t>مانده ابتداي سال 1397</t>
  </si>
  <si>
    <t>مانده پايان سال 1397</t>
  </si>
  <si>
    <t>مانده پايان سال 1398</t>
  </si>
  <si>
    <t>سال 1398</t>
  </si>
  <si>
    <t>1398/12/29</t>
  </si>
  <si>
    <t>شرکت معادن سنگ آهن احیای سپاهان ( فروش آب )</t>
  </si>
  <si>
    <t>شرکت پارس  فولاد سبزوار ( فروش آب )</t>
  </si>
  <si>
    <t>مشترکین چاه های صنعتی</t>
  </si>
  <si>
    <t>سرمایه</t>
  </si>
  <si>
    <t>وجوه قابل انتقال به سرمایه</t>
  </si>
  <si>
    <t>اندوخته قانونی</t>
  </si>
  <si>
    <t xml:space="preserve">واحد اندازه گیری </t>
  </si>
  <si>
    <t>ظرفیت اسمی</t>
  </si>
  <si>
    <t>ظرفیت معمولی(عملی)</t>
  </si>
  <si>
    <t xml:space="preserve">یهره برداری آب </t>
  </si>
  <si>
    <t>....</t>
  </si>
  <si>
    <t>ریال</t>
  </si>
  <si>
    <t>سد ارداک ( شرب، صنعت و خدمات )</t>
  </si>
  <si>
    <t>سد چالی دره ( بهره برداران روستاها )</t>
  </si>
  <si>
    <t>سد طرق ( شرب و خدمات )</t>
  </si>
  <si>
    <t xml:space="preserve"> ريـــال </t>
  </si>
  <si>
    <t>بهاي تمام شده يا مبلغ تجديد ارزيابي (  ريـــال)</t>
  </si>
  <si>
    <t>استهلاك انباشته(  ريـــال)</t>
  </si>
  <si>
    <t>ارزش دفتري (  ريـــال)</t>
  </si>
  <si>
    <t>ارقام به ریال</t>
  </si>
  <si>
    <t xml:space="preserve"> ريـــال</t>
  </si>
  <si>
    <t xml:space="preserve">شرکت مهاب ثامن </t>
  </si>
  <si>
    <t>ســــــال   1398</t>
  </si>
  <si>
    <t>برای سال مالي منتهي به 29 اسفند 1398</t>
  </si>
  <si>
    <t>شرکت زراعی سنگرد</t>
  </si>
  <si>
    <t>تولید واقعی مغایرت تراز سال قبل</t>
  </si>
  <si>
    <t>تولید واقعی</t>
  </si>
  <si>
    <t>بيمه تعاون ( حق بيمه درمان كاركنان )</t>
  </si>
  <si>
    <t>4-6- مقایسه مقدار تولید شرکت در سال مالی مورد گزارش با ظرفیت اسمی و ظرفیت معمولی (عملی)، نتایج زیر را نشان می دهد.</t>
  </si>
  <si>
    <t>12-2- مبلغ فوق به استناد  قانون تشكيل حساب پس انداز كاركنان دولت ، مصوب 1376/11/26 مجلس شوراي اسلامي ، مربوط به پس انداز سهم كارمند و كارفرما بوده كه نزد بانك صادرات شعبه مشهد به تفكيك و در حساب جداگانه اي نگهداري و برداشت از حساب مذكور فقط در زمان قطع همكاري امكان پذير است.</t>
  </si>
  <si>
    <t>حقوق مالکانه :</t>
  </si>
  <si>
    <t>جمع حقوق مالکانه ،حقوق عمومی و  بدهي ها</t>
  </si>
  <si>
    <t>صورت وضعیت مالی :</t>
  </si>
  <si>
    <t>صورت سود و زیان :</t>
  </si>
  <si>
    <t>25-1</t>
  </si>
  <si>
    <t xml:space="preserve">سود (زیان) خالص  </t>
  </si>
  <si>
    <t xml:space="preserve">سود (زیان) عملياتي </t>
  </si>
  <si>
    <t>سود (زیان) انباشته</t>
  </si>
  <si>
    <t>تصفیه خانه ( پساب پرکند آباد و اولنگ )</t>
  </si>
  <si>
    <t>مالیات هاي پرداختني ( حقوق )</t>
  </si>
  <si>
    <t>1397/01/01</t>
  </si>
  <si>
    <t>داریی های ثابت مشهود</t>
  </si>
  <si>
    <t>(مبالغ به میلیون ریال)</t>
  </si>
  <si>
    <t>ماشین آلات و تجهیزات</t>
  </si>
  <si>
    <t>.....</t>
  </si>
  <si>
    <t>واگذار شده</t>
  </si>
  <si>
    <t>(.....)</t>
  </si>
  <si>
    <t>کاهش ناشی از تجدید ارزیابی</t>
  </si>
  <si>
    <t>انتقال به دارایی های غیر جاری نگهداری شده برای فروش</t>
  </si>
  <si>
    <t xml:space="preserve">انتقالی از طرح های تملک دارایی های سرمایه ای </t>
  </si>
  <si>
    <t>سایر نقل و انتقالات و تغییرات</t>
  </si>
  <si>
    <t>آثار تفاوت تسعیر ارز</t>
  </si>
  <si>
    <t>استهلاك انياشته و كاهش ارزش انباشته</t>
  </si>
  <si>
    <t>مانده در ابتدای سال 1*13</t>
  </si>
  <si>
    <t>استهلاک</t>
  </si>
  <si>
    <t>کاهش ارزش انباشته</t>
  </si>
  <si>
    <t>برگشت کاهش ارزش انباشته</t>
  </si>
  <si>
    <t>مانده در پایان سال 1*13</t>
  </si>
  <si>
    <t>مانده در پایان سال 2*13</t>
  </si>
  <si>
    <t>22</t>
  </si>
  <si>
    <t>دارایی انتقالی به شرکت آب و فاضلاب مشهد</t>
  </si>
  <si>
    <t>دارایی های فروخته شده و برکنار شده</t>
  </si>
  <si>
    <t>مانده در پایان سال 1398</t>
  </si>
  <si>
    <t>مبلغ دفتری در پایان سال 1398</t>
  </si>
  <si>
    <t xml:space="preserve">سایردرآمدها </t>
  </si>
  <si>
    <t>عضو غیر موظف هیات مدیره</t>
  </si>
  <si>
    <t>اصلاح اشتباهات</t>
  </si>
  <si>
    <t>14-2</t>
  </si>
  <si>
    <t>سرمایه گذاری دولت</t>
  </si>
  <si>
    <t>24-2</t>
  </si>
  <si>
    <t>12-7</t>
  </si>
  <si>
    <t xml:space="preserve">3 -  اهم رويه هاي حسابداري </t>
  </si>
  <si>
    <t xml:space="preserve">1- 3 - مباني اندازه گیری استفاده شده در تهیه صورت هاي مالي </t>
  </si>
  <si>
    <t>3-2- درآمد عملیاتی</t>
  </si>
  <si>
    <t>درآمد عملیاتی به ارزش منصفانه مابه ازای دریافتی یا دریافتنی اندازه گیری می شود.</t>
  </si>
  <si>
    <t>3-2-1- درآمد عملیاتی حاصل از فروش آب سدها در زمان تحویل کالا به مشتری شناسایی می شود .</t>
  </si>
  <si>
    <t>3-2-2- درآمد فروش آب و حق النظاره چاه های بخش صنعت و تجارت به اشخاص حقوقی در زمان تحویل  شناسایی می شود .</t>
  </si>
  <si>
    <t xml:space="preserve">4 -  قضاوت هاي مديريت در فرآيند بكارگيري رويه هاي حسابداري و برآوردها </t>
  </si>
  <si>
    <t xml:space="preserve">1- 4 - قضاوت مربوط به برآوردها </t>
  </si>
  <si>
    <t>شرکت در رابطه با آینده ، مفروضات و برآوردهایی تعیین می کند . قضاوت ها و برآوردها مبتنی بر تجارب گذشته و سایر عوامل پیش بینی روندهای آتی به گونه ای منطقی است و به طور مستمر بازنگری می شوند . اگرچه برآوردهای حسابداری به ندرت با نتایج واقعی مربوط برابر خواهد بود ، با این حال مفروضات و برآوردهایی که دارای خطر عمده تعدیل با اهمیت در مبلغ دفتری دارایی ها و بدهی ها طی یک سال آینده باشند، مورد نداشته است .</t>
  </si>
  <si>
    <t>‏‏5‏ - درآمدهای عملیاتی</t>
  </si>
  <si>
    <t>‏5-2</t>
  </si>
  <si>
    <t>‏5-3</t>
  </si>
  <si>
    <t>‏5-4</t>
  </si>
  <si>
    <t>5-1- خالص درآمدهای عملیاتی به تفکیک وابستگی اشخاص:</t>
  </si>
  <si>
    <t>درآمد عملیاتی</t>
  </si>
  <si>
    <t>ميليون ريال</t>
  </si>
  <si>
    <t>سایر مشتریان</t>
  </si>
  <si>
    <t>‏5-2-4</t>
  </si>
  <si>
    <t xml:space="preserve"> 5-2-4- کاهش درآمد فروش آب از سد بار نسبت به سال قبل عمدتاٌ ناشی از ثبت درآمد فروش آب در سنوات قبل از بهره برداری به شرکت مجتمع فولاد خراسان  به حساب درآمد سال قبل که به بهره برداری  رسیده می‌باشد.</t>
  </si>
  <si>
    <t>5-3- درآمد آب های زیر زمینی ( حق النظاره و آب بهاء چاه ها ) به شرح زير مي باشد :</t>
  </si>
  <si>
    <t>5-3-1</t>
  </si>
  <si>
    <t>5-3-2</t>
  </si>
  <si>
    <t>5-3-3</t>
  </si>
  <si>
    <t>6-3</t>
  </si>
  <si>
    <t>6-4</t>
  </si>
  <si>
    <t>6-5</t>
  </si>
  <si>
    <t>9-1</t>
  </si>
  <si>
    <t>7-2</t>
  </si>
  <si>
    <t>6 - بهاي تمام شده درآمدهای عملیاتی</t>
  </si>
  <si>
    <t>7- هزينه هاي فروش ، اداري و عمومي</t>
  </si>
  <si>
    <t>8-1</t>
  </si>
  <si>
    <t xml:space="preserve"> 8-  سایر درآمدها </t>
  </si>
  <si>
    <t xml:space="preserve"> 9-  سایر هزینه ها </t>
  </si>
  <si>
    <t xml:space="preserve"> میلیون ريـــال </t>
  </si>
  <si>
    <t xml:space="preserve">10 -  سـايـر درآمـدهـا و هزینه های  غيرعملياتي </t>
  </si>
  <si>
    <t>10-1- مبلغ مذكور عمدتاً درآمد استخر و اجاره سالن ورزشی است كه مورد استفاده پرسنل و برخي شركت ها مي باشد که کاهش مبلغ مذکور ناشی از عدم انعقاد قراردادهای جدید می باشد.</t>
  </si>
  <si>
    <t>12-</t>
  </si>
  <si>
    <t>12-4- دارایی های انتقالی از طرح تملک دارایی های سرمایه ای در سرفصل تاسيسات مربوط به  دارایی های طرح های انتفاعی و غیر انتفاعی خاتمه یافته به ترتیب به مبالغ 666.592 و 235.394 میلیون ریال (به شرح یادداشت های 1-2-24 و 21 ) و عمدتا بابت سد چهچهه ، بندهای گلار صالح آباد و  استریدر مهر سبزوار  می‌باشد.</t>
  </si>
  <si>
    <r>
      <t>12-7-</t>
    </r>
    <r>
      <rPr>
        <sz val="19"/>
        <rFont val="B Nazanin"/>
        <charset val="178"/>
      </rPr>
      <t xml:space="preserve"> دارايي هاي فروخته شده و برکنار شده  به شرح زير است:</t>
    </r>
  </si>
  <si>
    <t xml:space="preserve">12-7-1 - فروش وسایل نقلیه از طریق مزایده عمومی و پس از اخذ مجوز از وزارت امور اقتصادی و دارایی صورت پذیرفته و بخشی از اثاثیه و ابزار آلات با توجه به عدم قابلیت استفاده از آنها برکنار شده است .  </t>
  </si>
  <si>
    <t xml:space="preserve">تاسیسات - محوطه سازي ساختمان امور آب مشهد و سبزوار </t>
  </si>
  <si>
    <t>12-9 - با توجه به اینکه طبق قانون تشکیل شرکت های آب و فاضلاب شهری، بهره برداری از تاسیسات تصفیه خانه و خطوط انتقال آب شرب شهری به عهده شرکت های آب و فاضلاب می باشد. در راستای تصمیمات ابلاغی طبق نامه شماره 95/23926/100 مورخ 1395/05/18 معاون وزیر در امور آب و آبفا , در تاریخ 1395/10/06 تاسیسات خط انتقال آب از سد دوستی به مشهد , به شرکت آب و فاضلاب مشهد تحویل گردید.  طبق موافقت نامه های مبادله شده در سال 1396 اجرا و بهره برداری از خط انتقال سد دوستی به شرکت آب و فاضلاب مشهد واگذار شده که موضوع واگذاری تاسیسات و ماشین آلات مربوط به شرکت های آب و فاضلاب  از طریق شرکت مادر تخصصی مدیریت منابع آب ایران  پیگیری و به موجب بند 2  مصوبه مجمع عمومی فوق‌العاده صاحبان سهام مورخ 1397/12/21 با توجه به تغییر نام دستگاه اجرایی در پیوست های قانون بودجه سال 1396، انتقال مالکیت خط انتقال آب به مشهد از سد دوستی به شرکت آب و فاضلاب مشهد قطعی شده تلقی و  باتوجه به آن در سال قبل پس از طی مراحل قانونی و اخذ مجوزهای لازم به ارزش دفتری به مبلغ 5.655 میلیارد ریال به شرکت آب و فاضلاب مشهد انتقال یافته است.  ضمنا صورتجلسه تحویل و تحول ریالی نهایی تاکنون تنظیم نگردیده است.</t>
  </si>
  <si>
    <t>‏‏13 - دارايي هاي نامشهود</t>
  </si>
  <si>
    <t>حق امتیاز خدمات عمومی</t>
  </si>
  <si>
    <t>ساير دارايي هاي نامشهود</t>
  </si>
  <si>
    <t>‏‏13-2‏ - سایر دارايي هاي نامشهود بابت حق تقدیمی زمين هاي موقوفه و آستان قدس به شرح زير قابل تفكيك است:</t>
  </si>
  <si>
    <t>14‏ -  دريافتني های تجاری و سایر دریافتنی ها</t>
  </si>
  <si>
    <t>14-1‏ -  دريافتني های کوتاه مدت</t>
  </si>
  <si>
    <t>‏14-1-1</t>
  </si>
  <si>
    <t>‏14-1-2</t>
  </si>
  <si>
    <t>‏14-1-3</t>
  </si>
  <si>
    <t>‏14-1-4</t>
  </si>
  <si>
    <t>14-1-5</t>
  </si>
  <si>
    <t>14-1-6</t>
  </si>
  <si>
    <t>14-1-7</t>
  </si>
  <si>
    <t>14-1-8</t>
  </si>
  <si>
    <t>‏‏14-1-3‏ - طلب از اشخاص وابسته به شرح زیر می باشد:</t>
  </si>
  <si>
    <t>‏‏14-1-4‏ - طلب از سایر اشخاص به شرح زیر می باشد:</t>
  </si>
  <si>
    <t xml:space="preserve">14-1-4-2- مبلغ فوق مربوط به قراردادهای اجاره بستر و حریم بستر کال های سطح شهر به شهرداری مشهد و فروش و تحویل آب به سازمان پارکها و فضای سبز شهرداری مشهد می‌باشد. </t>
  </si>
  <si>
    <t>14-1-4-3- بدهی نیروهای مسلح بابت حق النظاره و آب بهاي چاه های آب مورد بهره برداری می باشد. حسب مفاد قوانین بودجه سنواتی کل کشور مقرر گردیده مانده بدهی نیروهای مسلح به صورت جمعی - خرجی بابت بدهی طرح های انتفاعی موضوع ماده 32 قانون برنامه و بودجه اعمال حساب گردد که مراتب به شرکت مدیریت منابع آب ایران و خزانه داری کل کشور منعکس شده ، لیکن تا تاریخ تایید صورت های مالی به نتیجه نهایی نرسیده و وصولی نداشته است.</t>
  </si>
  <si>
    <t>14-1-5‏ - مطالبات از کارکنان مربوط به مانده وام پرداختی در سال های قبل در قالب وام ضروری هیات مدیره و وام ایثارگران بوده که به صورت ماهیانه از حقوق پرسنل کسر می‌گردد.</t>
  </si>
  <si>
    <t>14-2‏ -  دريافتني های بلند مدت</t>
  </si>
  <si>
    <t>‏‏15‏ - پیش پرداخت ها</t>
  </si>
  <si>
    <t>‏‏16‏ - موجودي مواد و کالا</t>
  </si>
  <si>
    <t>‏‏17‏ - موجودي نقد</t>
  </si>
  <si>
    <t xml:space="preserve">18‏ - حقوق عمومي </t>
  </si>
  <si>
    <t xml:space="preserve">‏‏19‏ - سرمایه </t>
  </si>
  <si>
    <t>20 - کاهش سرمایه در جریان</t>
  </si>
  <si>
    <t>با توجه به تغییر دستگاه بهره بردار خط انتقال آب از سد دوستی به مشهد ( بر اساس موافقت نامه های مبادله با سازمان مدیریت و برنامه ریزی استان خراسان رضوی ) به شرکت آب و فاضلاب مشهد، در سال مالی قبل دارایی های مذکور به ارزش دفتری 3.725.701 میلیون ریال از دفاتر شرکت حذف گردیده است. با توجه به اینکه مبلغ 1.846.470 میلیون ریال از دارایی های مذکور ناشی از مابه التفاوت تجدید ارزیابی بوده، مبلغ مذکور به حساب کاهش سرمایه در جریان منظور شده تا پس از طی تشریفات قانونی، حساب سرمایه ثبت شده تعدیل گردد.</t>
  </si>
  <si>
    <t>22 - اندوخته قانونی</t>
  </si>
  <si>
    <t>24-1-3-2- مانده فوق شامل مبلغ 95.309 میلیون ریال اصل مبلغ عوارض و مالیات بر ارزش افزوده از ابتدای اجرای قانون مالیات بر ارزش افزوده تا پایان سال 1395 که طبق برگه‌های قطعی توسط سازمان امور مالیاتی مطالبه شده می باشد ( مبلغ تامین کسر ذخیره 42.515 میلیون ریال می باشد) که  نسبت به آن اعتراض شده و  موضوع در دست بررسی می‌باشد. علاوه بر آن مبلغ 35.897 میلیون ریال نیز بابت جرایم مربوطه مطالبه شده که باتوجه به اعتراض شرکت , ذخیره از این بابت در دفاتر انعکاس نیافته است.</t>
  </si>
  <si>
    <t>لازم به ذکر است مبلغ 666.592 میلیون ریال از اضافات طی سال مربوط به طرح ها و پروژه های خاتمه یافته عمدتاً بابت سد چهچهه ، بندهای گلار صالح آباد و  استریدر مهر سبزوار انتقالی از طرح های تملک دارایی‌های سرمایه ای( یادداشت 4-12 ) می باشد.</t>
  </si>
  <si>
    <t>25-2</t>
  </si>
  <si>
    <t>25-3- مبلغ مذکور بابت تحویل آب از دو حلقه چاه جهت مصارف صنعت برای مصرف دوران ساخت می باشد.</t>
  </si>
  <si>
    <t>25-4- مبلغ مذکور  بابت تحویل آب از ده حلقه چاه جهت مصارف خدماتی و فضای سبز  می باشد.</t>
  </si>
  <si>
    <t>اصلاح هزینه استهلاک دارایی های انتقالی به آب و فاضلاب مشهد در سال 1396</t>
  </si>
  <si>
    <t>دريافتني های تجاري و سایر دریافتنی ها</t>
  </si>
  <si>
    <t>صورت تطبيق سود ( زيان ) عملياتي با جريان خالص ورود  وجه نقد ناشي از فعاليت هاي عملياتي به شرح زير است :</t>
  </si>
  <si>
    <t>سود ( زيان ) خالص</t>
  </si>
  <si>
    <t>سود حاصل از فروش دارایی های ثابت مشهود</t>
  </si>
  <si>
    <t>افزایش ( کاهش ) پيش دريافت هاي عملياتي</t>
  </si>
  <si>
    <t>نقد حاصل از عملیات</t>
  </si>
  <si>
    <t xml:space="preserve">30- مبادلات غیر نقدی </t>
  </si>
  <si>
    <r>
      <t xml:space="preserve">شرکت سرمایه خود را مدیریت می کند تا اطمینان حاصل کند در حین حداکثر کردن بازده ذینفعان از طریق بهینه سازی تعادل بدهی و سرمایه، قادر به تداوم فعالیت خواهد بود. ساختار سرمایه شرکت از خالص بدهی و حقوق مالکانه تشکیل می شود. استراتژی کلی شرکت از سال 1397بدون تغییر باقی مانده است و شرکت در معرض هیچگونه الزامات سرمایه تحمیل شده از خارج از شرکت نیست.
 مدیریت ریسک شرکت، ساختار سرمایه شرکت را شش ماه یکبار  بررسی می کند. به عنوان بخشی از این بررسی، کمیته، هزینه سرمایه و ریسک های مرتبط با هر طبقه از سرمایه را مدنظر قرار می دهد. </t>
    </r>
    <r>
      <rPr>
        <sz val="16"/>
        <color rgb="FFFF0000"/>
        <rFont val="B Nazanin"/>
        <charset val="178"/>
      </rPr>
      <t>شرکت یک نسبت اهرمی هدف به میزان 20%-25%  دارد که بعنوان نسبت خالص بدهی به سرمایه تعیین شده است. نسبت اهرمی در1/12/29×13 با نرخ ... درصد زیر محدوده هدف بوده و به یک سطح معمول تر ... درصد، پس از پایان سال بازگشته است.</t>
    </r>
  </si>
  <si>
    <t>نسبت اهرمی در پایان سال به شرح زیر است :</t>
  </si>
  <si>
    <t>جمع بدهی</t>
  </si>
  <si>
    <t>خالص بدهی</t>
  </si>
  <si>
    <t>حقوق مالکانه</t>
  </si>
  <si>
    <t>نسبت خالص بدهی به حقوق مالکانه (‌درصد)</t>
  </si>
  <si>
    <t>نام مشتری</t>
  </si>
  <si>
    <t xml:space="preserve">شرکت آب و فاضلاب مشهد </t>
  </si>
  <si>
    <t>32-3- سایر ریسک های قیمت</t>
  </si>
  <si>
    <t xml:space="preserve">شرکت در معرض ریسک های قیمت اوراق بهادار مالکانه (سهام) ناشی از سرمایه گذاری ها در اوراق بهادار مالکانه قرار دارد. برخی از سرمایه گذاری ها در اوراق بهادار مالکانه در شرکت به جای اهداف مبادله برای هدف استراتژیک نگهداری می شود . شرکت بطور فعال این سرمایه گذاری رو مبادله نمی کند .همچنین شرکت سایر سرمایه گذاری در اوراق بهادار مالکانه را برای اهداف مبادله نگهداری می کند. </t>
  </si>
  <si>
    <t>32-3-1- تجزیه و تحلیل حساسیت قیمت اوراق بهادار مالکانه</t>
  </si>
  <si>
    <t>تجزیه و تحلیل حساسیت زیر بر اساس آسیب پذیری از ریسک های قیمت اوراق بهادار مالکانه در پایان سال تعیین شده اند . اگر قیمت های اوراق بهادار مالکانه 5 درصد بالاتر / پایین تر باشد، سود برای سال منتهی به 2/12/29×13 معادل ... میلیون ریال افزایش / کاهش (1/12/29×13  : معادل ... میلیون ریال افزایش / کاهش ) ناشی از تغییرات در ارزش بازار سرمایه گذاری های جاری سریع المعامله در اوراق بهادار مالکانه ، خواهد داشت و حساسیت شرکت نسبت به قیمت های اوراق بهادار مالکانه از سال قبل تغییر با اهمیتی نداشته است .</t>
  </si>
  <si>
    <t xml:space="preserve">35-1- درآمدهای منابع زیرزمینی عمدتاٌ آب بهاء در چارچوب مصوبه وزیر نیرو از سال 1392 اجرایی شده و در سیستم مشترکین شرکت بر اساس مقادیر مندرج در پروانه بهره برداری بیش از 2800 حلقه چاه به حساب مشترکین منظور گردیده است . به دلیل پراکندگی جغرافیایی مشترکین امکان کنترل و بازدید کلیه چاه‌ها میسر نشده و تعدادی از چاه ها متروکه بوده و در حال حاضر مورد استفاده مشترک نمی باشد. لذا امکان وصول آب بهاء و حق النظاره از تعدادی از مشترکین میسر نیست. از طرفی دیگر اخذ آب بهاء از مشترکین طبق مصوبه فوق الذکر از سال 1392 موجب افزایش بدهی مشترکین گردیده و بخش عمده آنها به نرخ آب بهای اعلام شده معترض بوده و از پرداخت صورتحساب های صادره خودداری می نمایند. شایان ذکر است افزایش نرخ آب بها بر اساس دستورالعمل شماره 321953 مورخ 1394/10/26 شورای اقتصاد برای اجرا از تاریخ 1394/12/01 ابلاغ گردیده است، لذا به استناد بند 2 دستورالعمل شناسایی و ثبت درآمدها مصوب 1382/06/26 شرکت مدیریت منابع آب ایران این بخش از درآمدها به صورت تعهدی در حساب های انتظامی انعکاس یافته و معادل مبلغ وصول شده به درآمدهای جاری شرکت منظور می گردد. لازم به توضیح است که مبلغ 741.675 میلیون ریال بابت صورت حساب های صادره، در سال جاری در سرفصل درآمدها ( یادداشت 2-20 ) انعکاس یافته است. </t>
  </si>
  <si>
    <t>35-3- مبالغ فوق عمدتاً شامل بدهی تعدادی از مشترکین اشخاص حقیقی ، اماکن مذهبی ، آموزشی و تحقیقاتی می باشد. همچنین آب بهاء و حق النظاره بخش صنعت مربوط به نیروگاه های تولید برق ، آستان قدس رضوی ، تعدادی از شرکت ها و کارخانجات تولیدی و بخش خدمات شامل تعدادی از شهرداری های استان ، سازمان میراث فرهنگی ، اداره کل فرودگاه ها ، مرکز تحقیقات کشاورزی ، اداره منابع طبیعی و اداره کل گمرکات استان می باشد.</t>
  </si>
  <si>
    <t>مانده در ابتدای سال 1398</t>
  </si>
  <si>
    <t>مانده در پایان سال 1399</t>
  </si>
  <si>
    <t>مبلغ دفتری در پایان سال 1399</t>
  </si>
  <si>
    <t xml:space="preserve">  مانده در 1398/01/01</t>
  </si>
  <si>
    <t>مانده تجدید ارائه شده در  1398/01/01</t>
  </si>
  <si>
    <t>مانده تجدید ارائه شده در  1398/12/29</t>
  </si>
  <si>
    <t>زیان خالص  سال  1399</t>
  </si>
  <si>
    <t>شرکت ایمن سازوکار شرق ( تعمیرات و نگهداری )</t>
  </si>
  <si>
    <t>(افزايش) پیش پرداختها</t>
  </si>
  <si>
    <t xml:space="preserve"> سال مالی منتهی به 30 اسفند 1399</t>
  </si>
  <si>
    <t>در تاریخ 30 اسفند 1399</t>
  </si>
  <si>
    <t xml:space="preserve">  سال مالی منتهی به 30 اسفند 1399</t>
  </si>
  <si>
    <t xml:space="preserve"> سال مالي منتهي به 30 اسفند 1399</t>
  </si>
  <si>
    <t xml:space="preserve">در تاریخ  1399/12/30 </t>
  </si>
  <si>
    <t xml:space="preserve">  سال مالي منتهي به 30 اسفند 1399</t>
  </si>
  <si>
    <t xml:space="preserve"> سال مالي منتهي به 30 اسفند 1399                   </t>
  </si>
  <si>
    <t>سال 1399</t>
  </si>
  <si>
    <t>1399/12/30</t>
  </si>
  <si>
    <t>1399</t>
  </si>
  <si>
    <t>1400/12/29</t>
  </si>
  <si>
    <t>شرکت هیدروتک توس</t>
  </si>
  <si>
    <t>شرکت مهارآب عمران گستر</t>
  </si>
  <si>
    <t>شرکت عمران ابرار بیهق</t>
  </si>
  <si>
    <t>شرکت نقش پژوهان اترک</t>
  </si>
  <si>
    <t>سد کارده ( شرب و خدمات )</t>
  </si>
  <si>
    <t>شرکت پردیس کاغذ پارسیان</t>
  </si>
  <si>
    <t xml:space="preserve">شرکت سهامی نیسان شرق </t>
  </si>
  <si>
    <t>شرکت فیروز گل خراسان</t>
  </si>
  <si>
    <t>7-1- افزایش مبلغ مذکور نسبت به سال قبل ناشی از افزایش دستمزد سالیانه می باشد.</t>
  </si>
  <si>
    <t xml:space="preserve">شرکت نیک سازان هستی </t>
  </si>
  <si>
    <t>1398/01/01</t>
  </si>
  <si>
    <t>هزینه مالیات بر ارزش افزوده</t>
  </si>
  <si>
    <t>9-2</t>
  </si>
  <si>
    <t>بانك دريافت ( بانک مرکزی )</t>
  </si>
  <si>
    <t>بانك پرداخت ( بانک مرکزی )</t>
  </si>
  <si>
    <t>هزینه آرای قضایی علیه شرکت</t>
  </si>
  <si>
    <t>693166974484-</t>
  </si>
  <si>
    <t xml:space="preserve"> میلیون ريـــال</t>
  </si>
  <si>
    <t>میلیون ريـــال</t>
  </si>
  <si>
    <t xml:space="preserve">  میلیون ريـــال </t>
  </si>
  <si>
    <t xml:space="preserve">  میلیون ريـــال</t>
  </si>
  <si>
    <t>(تجدید ارائه شده)</t>
  </si>
  <si>
    <t>1-1 -2-  استاندارد حسابداري 35 با عنوان ((ماليات بر درآمد))</t>
  </si>
  <si>
    <t>2-1- آثار با اهمیت ناشی از بکارگیری استانداردهای حسابداری جدید و تجدید نظر شده که در سال جاری لازم الاجرا هستند، به شرح زیر است:</t>
  </si>
  <si>
    <t>ذخایر در پایان دوره مالی بررسی و برای نشان دادن بهترین برآورد جاری تعدیل می شوند و هرگاه خروج منافع اقتصادی برای تسویه تعهد، دیگر محتمل نباشد، ذخیره برگشت داده می شود.</t>
  </si>
  <si>
    <t>3-3- مخارج تأمين مالي</t>
  </si>
  <si>
    <t>مخارج تأمين مالي در دوره وقوع به عنوان هزينه شناسايي مي­شود، به استثناي مخارجي كه مستقيماً  قابل انتساب به تحصيل "دارايي­هاي واجد شرايط" است.</t>
  </si>
  <si>
    <t xml:space="preserve">7 - 3- حقوق عمومی </t>
  </si>
  <si>
    <t>(تجدید  ارائه شده)</t>
  </si>
  <si>
    <t xml:space="preserve">مالیات پرداختنی </t>
  </si>
  <si>
    <t>تغییرات حقوق مالکانه در سال  1399</t>
  </si>
  <si>
    <t xml:space="preserve">پرداختني های بلند مدت </t>
  </si>
  <si>
    <t xml:space="preserve">جمع بدهی های غير جاري </t>
  </si>
  <si>
    <t xml:space="preserve">شرکت سرمایه خود را مدیریت می کند تا اطمینان حاصل کند در حین حداکثر کردن بازده ذینفعان از طریق بهینه سازی تعادل بدهی و سرمایه، قادر به تداوم فعالیت خواهد بود. ساختار سرمایه شرکت از خالص بدهی و حقوق مالکانه تشکیل می‌شود. استراتژی کلی شرکت از سال 1398بدون تغییر باقی مانده است و شرکت در معرض هیچگونه الزامات سرمایه تحمیل شده از خارج از شرکت نیست.
کمیته مدیریت ریسک شرکت، ساختار سرمایه شرکت را شش ماه یکبار  بررسی می کند. به عنوان بخشی از این بررسی، کمیته، هزینه سرمایه و ریسک‌های مرتبط با هر طبقه از سرمایه را مدنظر قرار می دهد. </t>
  </si>
  <si>
    <t>شرکت مدیریت ریسک های بازار ( شامل ریسک تغییرات نرخ ارز و ریسک سایر قیمت ها) را مورد توجه و ارزیابی قرار می دهد. به شرح توضیحاتی که در ذیل ارائه می‌گردد در وضعیت فعلی آسیب پذیری شرکت از بابت ریسک های مذکور قابل ملاحظه نبوده و در حداقل قرار دارد.</t>
  </si>
  <si>
    <t>فعالیت اصلی شرکت، انجام وظایف عملیاتی مدیریت منابع آب در زمینه شناخت، مطالعه، توسعه، حفاظت و بهره برداری از منابع آب و همچنین ایجاد و توسعه، بهره‌برداری و نگهداری از تاسیسات و سازه های آب ( به استثناء تاسیسات و سازه‌های مربوط به آب و فاضلاب) درچارچوب الزامات و سیاست‌های مدیریت حوضه آبریز و مطالعات جامع و برنامه ریزی توسعه منابع آب، تکالیف مندرج در قوانین و مقررات مربوط و سیاست‌های وزارت نیرو می باشد و این فعالیت ها تقریبا انحصاری بوده و طبق تعرفه های مصوب مراجع قانونی صورت می پذیرد. از طرفی هزینه های مربوط به حق النظاره چاهها و فروش آب به عنوان عمده ترین عامل تشکیل دهنده قیمت تمام شده درآمدهای عملیاتی می باشد که براساس دستورالعمل شورای اقتصاد و بخشنامه های وزیر محترم نیرو محاسبه می گردد. لذا شرکت درخصوص ریسک سایر قیمت‌ها نیز در حداقل ممکن قرار دارد و شرکت از این بابت در معرض آسیب پذیری قرار ندارد.</t>
  </si>
  <si>
    <t xml:space="preserve">درصد </t>
  </si>
  <si>
    <t>نسبت به کل</t>
  </si>
  <si>
    <t>6-4- افزایش هزینه های استهلاک  ناشی از محاسبه استهلاک در سال 1399 مربوط به طرح های به بهره برداری رسیده انتقالی از دفاتر طرح های تملک دارایی های سرمایه ای مي باشد.</t>
  </si>
  <si>
    <t xml:space="preserve">سود  ناخالص </t>
  </si>
  <si>
    <t>جمع بدهي ها</t>
  </si>
  <si>
    <t>حسابها و اسناد پرداختنی حاصل از عملیات مبادله ای</t>
  </si>
  <si>
    <t>سایر بدهی های جاری</t>
  </si>
  <si>
    <t xml:space="preserve">شرکت سهامي آب منطقه اي خراسان رضوي               </t>
  </si>
  <si>
    <t xml:space="preserve">شركت سهامي آب منطقه اي خراسان رضوي                              </t>
  </si>
  <si>
    <t xml:space="preserve">تطبیق عملکرد با بودجه مصوب       </t>
  </si>
  <si>
    <t>دارایی های ثابت مشهود</t>
  </si>
  <si>
    <t>دارایی های غیر جاری</t>
  </si>
  <si>
    <t>جمع دارایی های جاری</t>
  </si>
  <si>
    <t>جمع بدهی های جاری</t>
  </si>
  <si>
    <t>ارقام مقایسه ای منطبق با صورت مالی نهایی سال قبل طرحها درج شد.</t>
  </si>
  <si>
    <t>توجه:</t>
  </si>
  <si>
    <t xml:space="preserve">حقوق عمومی، حقوق مالکانه و بدهی ها                     </t>
  </si>
  <si>
    <t>پرداختنی های تجاری و سایر پرداختنی ها</t>
  </si>
  <si>
    <t>جمع حقوق عمومی، حقوق مالکانه  و  بدهي ها</t>
  </si>
  <si>
    <t>تغییرات حقوق مالکانه در سال 1398</t>
  </si>
  <si>
    <t xml:space="preserve">جريان خالص ( خروج ) نقد حاصل از فعاليت هاي سرمايه گذاري </t>
  </si>
  <si>
    <t>جريان خالص ورود ( خروج ) نقد قبل از فعاليت هاي تأمين مالي</t>
  </si>
  <si>
    <t>جريان خالص ورود ( خروج ) نقد حاصل از فعاليت هاي تامین مالی</t>
  </si>
  <si>
    <t xml:space="preserve">خالص افزایش (کاهش) در موجودی نقد </t>
  </si>
  <si>
    <t xml:space="preserve">مانده موجودی نقد در پايان سال </t>
  </si>
  <si>
    <t xml:space="preserve">مانده موجودی نقد در ابتدای سال </t>
  </si>
  <si>
    <t>جریان های نقدی حاصل از فعالیت‌های تامین مالی:</t>
  </si>
  <si>
    <t xml:space="preserve">تعدیلات </t>
  </si>
  <si>
    <t>(افزايش) دريافتني های عملياتي</t>
  </si>
  <si>
    <t>افزايش پرداختني های عملياتي</t>
  </si>
  <si>
    <t>خالص افزایش در ذخيره مزاياي پايان خدمت كاركنان</t>
  </si>
  <si>
    <t xml:space="preserve">هزینه استهلاك دارایی های ثابت مشهود </t>
  </si>
  <si>
    <t>هزینه استهلاك دارایی های غیر جاری</t>
  </si>
  <si>
    <t>رسمی( 4 نفر استخدام کشوری )</t>
  </si>
  <si>
    <t xml:space="preserve"> قراردادی</t>
  </si>
  <si>
    <t>کار معین</t>
  </si>
  <si>
    <t>شرکت های خدماتی</t>
  </si>
  <si>
    <t>نکات :  بابت افزایش 2 نفر در سال جاری مجوز لازم وجود ندارد.</t>
  </si>
  <si>
    <t>تعداد كاركنان در استخدام و نیز تعداد کارکنان شرکت های خدماتی که بخشی از امور خدماتی شرکت را به عهده دارند، در پایان سال به شرح زیر بوده است :</t>
  </si>
  <si>
    <t>بابت تجدید ارایه، علیرغم تغییر مبالغ احجام چرا تغییر نیافته است؟</t>
  </si>
  <si>
    <t xml:space="preserve">       (تجدید ارائه شده)</t>
  </si>
  <si>
    <t>این افشا  مربوط به سال قبل می باشد؟</t>
  </si>
  <si>
    <t>معاف می باشد؟</t>
  </si>
  <si>
    <t>6-3- افزایش مبالغ خدمات قراردادی،  ناشی از افزایش حقوق و مزایای پرسنل امور خدماتی در سطح استان در راستای برون سپاری وظایف به پیمانکاران می باشد.</t>
  </si>
  <si>
    <t>7-3</t>
  </si>
  <si>
    <t>10-2</t>
  </si>
  <si>
    <t>شرکت پیروز ترابران خراسان</t>
  </si>
  <si>
    <t>کاهش ارزش</t>
  </si>
  <si>
    <t>3</t>
  </si>
  <si>
    <t>4</t>
  </si>
  <si>
    <t>8-2</t>
  </si>
  <si>
    <t>‏14-2-1</t>
  </si>
  <si>
    <t>‏14-1-3-1</t>
  </si>
  <si>
    <t>‏14-1-4-1</t>
  </si>
  <si>
    <t>‏14-1-4-2</t>
  </si>
  <si>
    <t>‏14-1-4-3</t>
  </si>
  <si>
    <t>شركت سهامي آب منطقه اي .....</t>
  </si>
  <si>
    <t>يادداشت هاي توضيحي صورت هاي مالي</t>
  </si>
  <si>
    <t>سال مالی منتهی به 29 اسفند  2*13</t>
  </si>
  <si>
    <t>مبلغ دفتری در پایان سال2*13</t>
  </si>
  <si>
    <t>مبلغ دفتری در پایان سال1*13</t>
  </si>
  <si>
    <t>12-2- سرفصل زمین شامل 236.171 متر مربع و ساختمان و محوطه سازی 34.220 متر مربع عمدتاً واحدهای اداری ، ورزشی ، واحدهای سازمانی و انبارها مي باشد.</t>
  </si>
  <si>
    <t xml:space="preserve">حصه جاری مطالبات از پرسنل </t>
  </si>
  <si>
    <t xml:space="preserve">کسر می شود :   کارمزد تقسیط وام پرسنل </t>
  </si>
  <si>
    <t xml:space="preserve">حصه بلند مدت مطالبات از پرسنل </t>
  </si>
  <si>
    <t xml:space="preserve">قیمت کارشناسی دارایی‌های تجدید ارزیابی شده </t>
  </si>
  <si>
    <t>17-2- با توجه به بند "د"  تبصرۀ 7  قانون بودجه سال 1397 کل کشور که به دولت اجازه داده شده از محل ما به ‌التفاوت قيمت تكليفي و قيمت تمام ‌شده فروش هر متر مكعب آب, پس از تأييد سازمان حمايت از مصرف‌كنندگان و توليدكنندگان و سازمان حسابرسي به عنوان بازرس قانوني, بدهي طرح هاي تملك دارايي‌هاي سرمايه‌اي به بهره‌برداري رسيده بخش آب وزارت نيرو را به‌ صورت جمعي- خرجي تسويه نمايد. هیات محترم وزیران طبق مصوبه شماره 176669/ت56394ه  مورخ 1397/12/27 با اشاره به تاییدیه سازمان حسابرسی در خصوص تسویه مبلغ 1.383.751 میلیون ریال از بدهی شرکت به خزانه بابت وجوه دریافتی جهت اجرای طرح های تملک دارایی های سرمایه ای انتفاعی خاتمه یافته و به بهره برداری رسیده موافقت نموده است. پس از تصویب این صورت های مالی در مجمع عمومی عادی سالانه شرکت, گزارش توجیهی افزایش سرمایه جهت اخذ گزارش بازرس قانونی و مصوبه مجمع عمومی فوق العاده جهت افزایش سرمایه اقدام می گردد.</t>
  </si>
  <si>
    <t>متن سال 1397</t>
  </si>
  <si>
    <t>صورت وضعیت طرح های تملک دارایی های سرمایه ای  - پیوست  دو</t>
  </si>
  <si>
    <t>تطبیق عملکرد با بودجه مصوب  - پیوست  یک</t>
  </si>
  <si>
    <t>به پيوست  صورت هاي  مالي شركت سهامي آب منطقه اي  خراسان رضوی مربوط به  سال  مالي منتهي به 30 اسفند  1399  تقدیم مي شود . اجزاي تشكيل دهنده  صورت هاي مالي به قرار زير است :</t>
  </si>
  <si>
    <t xml:space="preserve"> صورت جريان های نقدی </t>
  </si>
  <si>
    <t xml:space="preserve"> يادداشت هاي توضيحي </t>
  </si>
  <si>
    <t>صورت هاي مالي بر اساس استانداردهاي حسابداري تهيه شده و در تاريخ  1400/02/15 به تأييد هيأت مديره شرکت رسيده است .</t>
  </si>
  <si>
    <t xml:space="preserve"> اعضاي  هيأت مديره </t>
  </si>
  <si>
    <t>یادداشت های توضیحی، بخش جدایی ناپذیر صورت های مالی است .</t>
  </si>
  <si>
    <t>یادداشت های توضیحی، بخش جدایی ناپذیر صورت های مالی است.</t>
  </si>
  <si>
    <t xml:space="preserve">بدهی های جاري  </t>
  </si>
  <si>
    <t xml:space="preserve">بدهی های غير جاري  </t>
  </si>
  <si>
    <t xml:space="preserve">حقوق مالکانه </t>
  </si>
  <si>
    <t xml:space="preserve">دارایي هاي جاري </t>
  </si>
  <si>
    <t xml:space="preserve">دارایی های غيرجاري </t>
  </si>
  <si>
    <t>دارايي ها</t>
  </si>
  <si>
    <t xml:space="preserve">بدهی ها </t>
  </si>
  <si>
    <t>وجوه مصرف شده در طرح ها و پروژه های خاتمه یافته غیر انتقاعی ( یادداشت 1-21 )</t>
  </si>
  <si>
    <t>صورت جریان های  نقدی</t>
  </si>
  <si>
    <t xml:space="preserve">جریان های نقدی حاصل از فعاليت هاي  عملياتي </t>
  </si>
  <si>
    <t>پرداخت های نقدی بابت خريد دارايي هاي ثابت مشهود</t>
  </si>
  <si>
    <t xml:space="preserve">جریان های نقدی حاصل از فعاليت هاي سرمايه گذاري </t>
  </si>
  <si>
    <t>پرداخت های نقدی بابت خريد دارايي هاي نامشهود</t>
  </si>
  <si>
    <t>طبق مصوبه  هیئت واگذاری در سال های 1397 و 1398 شرکت در فهرست شرکت های مشمول واگذاری قرارگرفته است لیکن در اجرای مصوبه شماره 33910/ت56110هـ مورخ 1398/3/25 هیات محترم وزیران موضوع خروج نام شرکت های زیرمجموعه شرکت مادر تخصصی مدیریت منابع آب ایران از شمول واگذاری به بخش خصوصی، کلیه شرکت های زیر مجموعه شرکت مادر تخصصی مدیریت منابع آب ایران از پیوست شماره (2) آیین نامه اجرایی تشخیص، انطباق و طبقه بندی فعالیتها و بنگاه های اقتصادی با هریک از  سه گروه اقتصادی مصرح در ماده (2) اصلاح موادی از قانون برنامه چهارم توسعه اقتصادی، اجتماعی و فرهنگی جمهوری اسلامی ایران و اجرای سیاست های کلی اصل44 قانون اساسی موضوع تصویب نامه شماره 115320/ت43181ک مورخ 1388/6/7 به پیوست شماره (1) آیین نامه یاد شده منتقل گردیده و موضوع واگذاری منتفی شده است.</t>
  </si>
  <si>
    <t xml:space="preserve">2 -  استاندارهاي حسابداري جديد و تجديد نظر شده </t>
  </si>
  <si>
    <t xml:space="preserve">3 - 3 - دارایي هاي ثابت مشهود </t>
  </si>
  <si>
    <t xml:space="preserve">3-3-2- زمین، ساختمان، تاسیسات و تجهیزات شرکت بر مبنای تجدید ارزیابی در حساب ها انعکاس یافته است. تجدید ارزیابی در اجرای آئین نامه اجرایی جزء(ب)  بند 78 قانون بودجه سال 1390 کل کشور در سال 1391 صورت پذیرفته و مبلغ 7.404.020 میلیون ریال مازاد تجدید ارزیابی طبق مصوبه مجمع عمومی فوق العاده مورخ 1391/07/16 بابت افزایش سرمایه منظور شده و طی نامه شماره 139330406185018357 مورخ 1393/12/23 در روزنامه رسمی کشور به ثبت رسیده است . </t>
  </si>
  <si>
    <t>نـــــرخ استهلاك  - سال</t>
  </si>
  <si>
    <t>3-3-3-2- استهلاک دارایی های تجدید ارزیابی شده با توجه به مبلغ دفتری جدید ( پس از تجدید ارزیابی )، طی عمر مفید باقیمانده محاسبه  و در حساب ها منظور می‌شود.</t>
  </si>
  <si>
    <t>4- 3 - دارایی های نامشهود</t>
  </si>
  <si>
    <t>5- 3 - موجودي مواد و كالا</t>
  </si>
  <si>
    <t>3-6-  ذخایر</t>
  </si>
  <si>
    <t>3-6-1- ذخیره مزایای پایان خدمت کارکنان</t>
  </si>
  <si>
    <t>طبق ماده واحده مصوب 1377/08/6 مجلس شورای اسلامی وجوه دریافتی از مشترکین بابت حق انشعاب یا ودیعه ( قبل از تاریخ 1381/05/29 )  به عنوان حقوق عمومی بوده و درآمد شرکت تلقی نمی شود. این وجوه قابل تبدیل به سرمایه یا تقسیم بین سهامداران و یا قابل مصرف برای جبران زیان عملیاتی شرکت نمی باشد. این‌ وجوه تحت سرفصل حقوق عمومی در صورت وضعیت مالی طبقه بندی و گزارش می گردد. شایان ذکر است به استناد مفاد ماده 63 قانون تنظیم بخشی از مقررات مالی دولت و آیین نامه اجرایی مصوب جلسه هیات وزیران به شماره 2260/ت26960/ﻫ مورخ 1381/5/29، بعد از تاریخ مذکور کلیه حق اشتراک های دریافتی به عنوان درآمد عمومی دولت تلقی گردیده و مستقیماً به حساب خزانه داری کل کشور واریز می گردد.</t>
  </si>
  <si>
    <t>تعداد کارشناسی</t>
  </si>
  <si>
    <t>واحد</t>
  </si>
  <si>
    <t>مقدار</t>
  </si>
  <si>
    <t xml:space="preserve">درآمد حق النظاره و آب بهاء چاه ها </t>
  </si>
  <si>
    <t>درآمد ارائه خدمات كارشناسي چاه ها</t>
  </si>
  <si>
    <t>‏5-1-1</t>
  </si>
  <si>
    <t>5-2- فروش آب های سطحی به تفكيك منابع آبي:</t>
  </si>
  <si>
    <t>5-2-1-  فروش آب های سطحی به تفكيك نوع مصرف:</t>
  </si>
  <si>
    <t>5-4- درآمد ارائه خدمات كارشناسي چاه ها :</t>
  </si>
  <si>
    <t>5-3-4</t>
  </si>
  <si>
    <t xml:space="preserve">5-3-3- به استناد ماده 3 قانون تامين منابع مالي براي جبران خسارت ناشي از خشكسالي و سرمازدگي مورخ 14/7/1383 از ابتدای سال 1384 دريافت هرگونه وجهي از فعاليت هاي بخش كشاورزي و دامداري به عنوان حق النظاره آب ممنوع مي باشد. درآمد فوق مربوط به حق النظاره ایجاد شده در سال های قبل از سال 1384 می‌باشد. </t>
  </si>
  <si>
    <t>5-1-1- فروش آب شرب و حق النظاره چاه ها به اشخاص وابسته  به شرح زیر می باشد:</t>
  </si>
  <si>
    <t>حق النظاره چاه ها</t>
  </si>
  <si>
    <t>5-5- جدول مقایسه ای درآمد عملیاتی و بهای تمام شده به شرح زیر می باشد:</t>
  </si>
  <si>
    <t>درصد سود ( زیان ) ناخالص به بهای تمام شده</t>
  </si>
  <si>
    <t>ارائه خدمات</t>
  </si>
  <si>
    <t>6-1- افزایش مبلغ حقوق و مزاياي كارمندان نسبت به سال قبل عمدتاً ناشی از افزایش ضریب حقوقی سالیانه برای مشمولین قانون مديريت خدمات كشوري و سایر کارمندان  و همچنین اعمال فوق العاده بند 10 ماده 68 قانون مذکور  می باشد؛ همچنین افزایش دستمزد و مزایای کارگران ناشی از افزایش ضریب حقوقی سالیانه و افزایش 2 نفر به کارکنان کارمعین می باشد.</t>
  </si>
  <si>
    <t>سایر  (عمدتاً اجاره مخزن سدها و چاه و جمع آوری منصوبات چاهها)</t>
  </si>
  <si>
    <t xml:space="preserve">11- کمک های دریافتی از دولت بابت جبران زیان  </t>
  </si>
  <si>
    <t xml:space="preserve">بهای تمام شده یا مبلغ تجدید ارزیابی </t>
  </si>
  <si>
    <t xml:space="preserve">نقل و انتقالات </t>
  </si>
  <si>
    <t xml:space="preserve">استهلاك انياشته </t>
  </si>
  <si>
    <t>ابزار و لوازم فنی</t>
  </si>
  <si>
    <r>
      <t>12-7-</t>
    </r>
    <r>
      <rPr>
        <sz val="20"/>
        <rFont val="B Nazanin"/>
        <charset val="178"/>
      </rPr>
      <t xml:space="preserve"> دارايي هاي در جریان تکمیل  به شرح زير است:</t>
    </r>
  </si>
  <si>
    <t>12-6 - بهای تمام شده دارايي هاي  100 درصد مستـهـلک شده در سرفصل ماشین آلات و تجهیزات  مبلغ 3.877 میلیون ریال ، وسایل نقلیه مبلغ 3.953 میلیون ریال ، اثاثه و منصوبات مبلغ 2.778 میلیون ریال و ابزار و لوازم فني مبلغ 939 میلیون ریال مي باشد.</t>
  </si>
  <si>
    <t>12-4-نقل و انتقالات  طی سال عمدتاً مربوط به تکمیل تاسیسات سد بار ، سد ارداک ، سد چهچهه ، کانال انتقال آب گلار صالح آباد و کانال انتقال آب استریدر مهر سبزوار می باشد .</t>
  </si>
  <si>
    <t>12-8 - طبق قانون تشکیل شرکت های آب و فاضلاب شهری، بهره برداری از تاسیسات تصفیه خانه و خطوط انتقال آب شرب شهری به عهده شرکت های آب و فاضلاب واگذار گردیده است. در راستای تصمیمات ابلاغی طبق نامه شماره 95/23926/100 مورخ 1395/05/18 معاون وزیر در امور آب و آبفا , در تاریخ 1395/10/06 تاسیسات خط انتقال آب از سد دوستی و ارداک به مشهد در سال 1396 به شرکت آب و فاضلاب مشهد تحویل گردیده و اعمال حساب لازم نیز در سال 1397 در دفاتر شرکت  انعکاس یافته است. صورتجلسه تحویل و تحول ریالی نهایی آن که منوط به اخذ گزارش داور مرضی الطرفین بوده , تاکنون تنظیم نگردیده است.</t>
  </si>
  <si>
    <t xml:space="preserve">بهای تمام شده  دارایی‌های تجدید ارزیابی شده </t>
  </si>
  <si>
    <t xml:space="preserve">بهای تمام شده </t>
  </si>
  <si>
    <t>13-1- حق امتياز خدمات عمومي مربوط به وديعه آب ، برق ، گاز و تلفن ثابت و اضافات طی سال آن بابت حق امتیاز کنتور آب امور آب سرخس و حق امتیاز کنتور برق امور آب کاشمر می باشد .</t>
  </si>
  <si>
    <t>تجاری</t>
  </si>
  <si>
    <t>سایر دريافتني ها</t>
  </si>
  <si>
    <t>غیرتجاری</t>
  </si>
  <si>
    <t xml:space="preserve"> ساير </t>
  </si>
  <si>
    <t>14-1-4-3- بدهی نیروهای مسلح بابت حق النظاره و آب بهاي چاه های آب مورد بهره برداری می باشد. مراتب به شرکت مدیریت منابع آب ایران جهت وصول یا تهاتر با مطالبات خزانه داری کل کشور  منعکس شده ، لیکن تا تاریخ تایید صورت های مالی به نتیجه نهایی نرسیده و وصولی نداشته است.</t>
  </si>
  <si>
    <t xml:space="preserve">14-1-7- مطالبات از ذیحسابی طرح های تملک دارایی های سرمایه ای بابت پرداخت قسمتی از مطالبات پیمانکاران و حقوق و مزایای پایان سال پرسنل شاغل در طرح تملک دارایی های سرمایه ای می باشد که پس از تخصیص نقدینگی توسط سازمان برنامه و بودجه به طرح های تملک دارایی‌های سرمایه ای، مبلغ مذکور تسویه خواهد شد. </t>
  </si>
  <si>
    <t>اسناد دريافتني ( فروش آب و اجاره بستر رودخانه ها با سررسيد سال هاي 1401 الی 1404 )</t>
  </si>
  <si>
    <t xml:space="preserve"> حقوق عمومي به مبلغ 18,333 میلیون ریال  مربوط به حق اشتراک دريافتي از مشتركين چاه ها ( قبل از تاریخ 1381/05/29 ) در مناطق ممنوعه ای كه با افت منابع آب هاي زيرزميني مواجه هستند، می باشد. شایان ذکر است وجوه دریافتی از این بابت بعد از تاریخ مذکور (به شرح یادداشت 7-3) درآمد عمومی دولت تلقی و ثبت وجوه دریافتی از این بابت در حساب های شرکت مورد نداشته و به حساب خزانه داری کل واریز می‌گردد.</t>
  </si>
  <si>
    <t>سرمايه شركت در تاریخ 1399/12/30  شامل مبلغ  7.671.699 میلیون ریال  شامل 767.169.939  سهم ده هزار ريالی با نام تماماً پرداخت شده می باشد که تماماً  متعلق به شرکت مادر تخصصی مدیریت منابع آب ایران ( وابسته به وزارت نیرو ) می باشد.</t>
  </si>
  <si>
    <t xml:space="preserve">وجوه مصرف شده در طرح ها و پروژه های خاتمه یافته غیر انتفاعی </t>
  </si>
  <si>
    <t>21-1‏ -  گردش وجوه دریافتی از خزانه بابت طرح ها و پروژه های خاتمه یافته غیر انتفاعی به شرح زیر می باشد:</t>
  </si>
  <si>
    <t>مانده ابتدای سال</t>
  </si>
  <si>
    <t>‏21-1-1</t>
  </si>
  <si>
    <t>‏21-1-2</t>
  </si>
  <si>
    <r>
      <t>21-1-1- گزارش توجیهی افزایش سرمایه به مبلغ 200.728 میلیون ریال به انضمام گزارش بازرس قانونی طی نامه شماره 96/1644/61/3 مورخ 1396/02/16 به دفتر امور مجامع و بودجه شرکت مدیریت منابع آب ایران جهت جلسه مجمع عمومی فوق العاده ارسال گردیده ولی تاکنون مجمع عمومی فوق العاده جهت تصویب افزایش سرمایه تشکیل نشده اس</t>
    </r>
    <r>
      <rPr>
        <sz val="16"/>
        <color theme="1"/>
        <rFont val="B Nazanin"/>
        <charset val="178"/>
      </rPr>
      <t xml:space="preserve">ت. </t>
    </r>
  </si>
  <si>
    <t>حساب های پرداختنی</t>
  </si>
  <si>
    <t>سایر پرداختنی ها</t>
  </si>
  <si>
    <t>سایر اشخاص وابسته( مرکز آموزش علمی کاربردی صنعت آب و برق)</t>
  </si>
  <si>
    <t xml:space="preserve">سایر </t>
  </si>
  <si>
    <t>تعهدات اراضی کال چهل بازه</t>
  </si>
  <si>
    <t xml:space="preserve">ساير </t>
  </si>
  <si>
    <t xml:space="preserve">افزایش سال  - طرح  خاتمه یافته به بهره برداری رسیده </t>
  </si>
  <si>
    <t>12-5</t>
  </si>
  <si>
    <t>طبق صورت های مالی</t>
  </si>
  <si>
    <t>اصلاحات</t>
  </si>
  <si>
    <t xml:space="preserve"> 1398/12/29</t>
  </si>
  <si>
    <t>منابع حاصل از ارائه خدمات حق النظاره و کارشناسی و فروش آب مستقیماً به حساب درآمد اختصاصی این شرکت نزد بانک مرکزی که توسط خزانه داری کل کشور افتتاح گردیده است واریز می گردد و پس از درخواست وجه توسط خزانه به حساب پرداخت واریز می گردد، از این بابت ریسک نقدینگی در حداقل ممکن قرار دارد.</t>
  </si>
  <si>
    <t>به تشخیص شرکت , آثار ناشی از شیوع کووید 19  از جمله رویدادهای تعدیلی بعد از تاریخ صورت های مالی نیست. بنابر این صورت وضعیت مالی درپایان سال مالی مورد گزارش و نتایج عملیات برای دوره منتهی به آن به منظور انعکاس اثر آن رویدادها تعدیل نشده است.</t>
  </si>
  <si>
    <t>شرکت توزیع نیروی برق شهرستان مشهد</t>
  </si>
  <si>
    <t>سایر دریافتنی ها</t>
  </si>
  <si>
    <t xml:space="preserve">شرکت سهامی برق منطقه ای خراسان </t>
  </si>
  <si>
    <t>شرکت تجاری اصلی و نهایی</t>
  </si>
  <si>
    <t>دریافت وجه کمک زیان</t>
  </si>
  <si>
    <t>مانده اول سال</t>
  </si>
  <si>
    <t>مانده پایان سال</t>
  </si>
  <si>
    <t>وصولی طی سال</t>
  </si>
  <si>
    <t>پیوست یک</t>
  </si>
  <si>
    <t>ادامه پیوست یک</t>
  </si>
  <si>
    <t>پیوست  دو</t>
  </si>
  <si>
    <t xml:space="preserve"> صورت وضعيت مالي طرح هاي تملک دارايي هاي سرمايه اي</t>
  </si>
  <si>
    <t>بودجه مصوب</t>
  </si>
  <si>
    <t>انحراف مساعد (نامساعد)</t>
  </si>
  <si>
    <t xml:space="preserve">بودجه سرمایه ای از محل منابع داخلی </t>
  </si>
  <si>
    <t>درآمدها</t>
  </si>
  <si>
    <t>هزینه ها</t>
  </si>
  <si>
    <t>هزینه های سرمایه ای :</t>
  </si>
  <si>
    <t xml:space="preserve">تطبیق عملکرد با بودجه مصوب                  </t>
  </si>
  <si>
    <t xml:space="preserve">بودجه مصوب </t>
  </si>
  <si>
    <t>1-1- تطبیق عملکرد و بودجه مصوب ( اقلام جاری و سرمایه ای ) به شرح ذیل می باشد:</t>
  </si>
  <si>
    <t>1-1-1</t>
  </si>
  <si>
    <t>1-1-2</t>
  </si>
  <si>
    <t>1-1-3</t>
  </si>
  <si>
    <t>1-1-4</t>
  </si>
  <si>
    <t>1-1-5</t>
  </si>
  <si>
    <t>حق النظاره  و آب بهاء چاه ها و خدمات کارشناسی</t>
  </si>
  <si>
    <t>12-5 - دارايي هاي انتقالی از طرح های تملک دارایی های سرمایه ای غیر انتفاعی به مبلغ 126،784 میلیون ریال و به طرفیت سرفصل  سرمایه گذاری دولت (یادداشت توضیحی 1-21) و بابت طرح های  تملک دارایی های سرمایه ای انتفاعی به مبلغ 57،233 میلیون ریال و به طرفیت سرفصل پرداختنی های بلند مدت (یادداشت توضیحی 2-24) مي باشد.</t>
  </si>
  <si>
    <t>10-2- در سال جاری بر اساس برگه های قطعی و مطالبه قطعی دریافتی از سازمان امور مالیاتی مربوط به سال های 1389 الی 1396 مبلغ 53.664 میلیون ریال بابت جرایم مطالبه شده به عنوان ذخیره (به شرح یادداشت 24) در حساب ها انعکاس یافته و با توجه به اعتراض شرکت موضوع در دست بررسی می باشد. شایان ذکر است بابت سال های مذکور در دفاتر سال 1397 مبلغ 42،515 میلیون ریال بابت اصل عوارض و مالیات بر ارزش افزوده مطالبه شده در سرفصل ذخیره انعکاس یافته بوده است.</t>
  </si>
  <si>
    <t>مانده در 1399/12/30</t>
  </si>
  <si>
    <t>شركت سهـامي آب منـطقه اي خراسان رضوي به شناسه ملی 10380126119 بنا به اختيارات حاصل از مـــاده ( 2 ) قانون تاسيـس وزارت نيرو مصوب 1353/11/28 در تاريخ 1355/08/18 تاسيس شده و در تاريخ 1355/11/12 تحـت شماره 1255 در اداره ثبـت اسناد و املاك مشهد به ثبت رسيده و به استناد ماده ( 4 ) قانون  برنامه سوم توسعه اقتصادي ، اجتماعي و فرهنگي جمهوري اسلامي ايران مـصوب 1379 و پيشنهاد شماره 69432/20/100 مورخ 1381/12/11 وزارت نيرو  و جلـــسات مورخ 1381/12/14 و 1382/02/07 هیات مــحترم وزيران ، تمامی  سهام آن به شركت مادر تخصصي مديريت منابع  آب ايران واگذار گرديده است. در حال حاضر، شركت سهامي آب منطقه اي خراسان رضوي جزو شرکت های فرعی شرکت مادر تخصصی مدیریت منابع آب ایران است. مرکز اصلی شرکت، مشهد- بلوار خیام جنوبی - خيام 35 می باشد.</t>
  </si>
  <si>
    <t>5-2-3-  افزایش درآمد فروش آب سدها نسبت به سال قبل ناشی از افزایش نزولات جوی و افزایش ورودی آب به مخزن سدها و به تبع آن افزایش حجم آب تحویلی به شرکت‌های آب و فاضلاب مشهد و استان در سال مورد گزارش بوده است. افزایش درآمد فروش پساب تصفیه خانه ها ناشی از انعقاد قرارداد جدید با متقاضیان بالاخص شهرداری مشهد در سال جاری می باشد.</t>
  </si>
  <si>
    <t>5-4-1- درآمد خدمات کارشناسی بر اساس تعرفه ابلاغی شماره  99/15535/20/100 مورخ 1399/03/20وزیر محترم نيرو در اجراي ماده 8  قانون توزيع عادلانه آب  با تقاضای مشترک جهت انجام مراحل درخواست کف شکنی، تغییر محل، لایروبی، حفر چاه و .... دریافت می شود. افزایش درآمد خدمات کارشناسی بدلیل افزایش تعداد کارشناسی‌های انجام شده (بنا به درخواست مشترکین) و  افزایش نعرفه نسبت به سال گذشته بوده است.</t>
  </si>
  <si>
    <r>
      <t>12-9-</t>
    </r>
    <r>
      <rPr>
        <sz val="19"/>
        <rFont val="B Nazanin"/>
        <charset val="178"/>
      </rPr>
      <t xml:space="preserve"> هزینه استهلاک مازاد تجدید ارزیابی به شرح زیر می باشد:</t>
    </r>
  </si>
  <si>
    <t>بودجه مصوب اصلاحی</t>
  </si>
  <si>
    <r>
      <t xml:space="preserve">ذخيره مزاياي پايان خدمت برای </t>
    </r>
    <r>
      <rPr>
        <b/>
        <u/>
        <sz val="24"/>
        <rFont val="B Nazanin"/>
        <charset val="178"/>
      </rPr>
      <t>كارگران</t>
    </r>
    <r>
      <rPr>
        <b/>
        <sz val="24"/>
        <rFont val="B Nazanin"/>
        <charset val="178"/>
      </rPr>
      <t xml:space="preserve"> بر اساس یک ماه آخرين دستمزد و جذب ، برای کارمندان مشمول صندوق بازنشستگی معادل یک ماه حقوق و مزایای مشمول کسور بازنشستگی و برای </t>
    </r>
    <r>
      <rPr>
        <b/>
        <u/>
        <sz val="24"/>
        <rFont val="B Nazanin"/>
        <charset val="178"/>
      </rPr>
      <t>کارمندان</t>
    </r>
    <r>
      <rPr>
        <b/>
        <sz val="24"/>
        <rFont val="B Nazanin"/>
        <charset val="178"/>
      </rPr>
      <t xml:space="preserve"> مشمول سازمان تأمین اجتماعی معادل یک ماه حقوق و مزایای مستمر  برای هر سال خدمت آنان محاسبه و در حساب‌ها منظور می‌گردد.</t>
    </r>
  </si>
  <si>
    <t>مالیات و عوارض پرداختی سال 1396 - تهاتر مطالبات از مرکز تحقیقات کشاورزی با بدهی دولت</t>
  </si>
  <si>
    <t xml:space="preserve">حساب های دریافتنی غیر تجاری  </t>
  </si>
  <si>
    <t>24-1-3-3- ارزش افزوده سال1396 توسط سازمان امور مالیاتی بررسی و برگ قطعی صادر شده و مبلغ 58،906 میلیون ریال بابت اصل و جرایم مورد مطالبه قرارگرفته که مورد اعتراض شرکت قرارگرفته و در جریان رسیدگی می باشد.</t>
  </si>
  <si>
    <t>تامین ذخیره مالیات بر ارزش افزوده طبق برگه های مطالبه و قطعی ابلاغی بابت سال های 1389 الی 1397</t>
  </si>
  <si>
    <t>24-1-3-4- ارزش افزوده سال1397 توسط سازمان امور مالیاتی بررسی و برگ مطالبه ابلاغ شده و مبلغ 53،184 میلیون ریال بابت اصل و جرایم مورد مطالبه قرارگرفته که مورد اعتراض شرکت قرارگرفته و در جریان رسیدگی می باشد.</t>
  </si>
  <si>
    <t>24-1-3-2- مانده فوق شامل مبلغ 193.339 میلیون ریال اصل مبلغ عوارض و مالیات بر ارزش افزوده از ابتدای سه ماهه دوم سال 1389 تا پایان سال 1397 و تامین ذخیره به مبلغ 42،515 میلیون ریال در سال 1397 بر اساس برگه‌های قطعی ابلاغی توسط سازمان امور مالیاتی تا پایان سال 1395 می باشد. در راستای اعتراض شرکت، هیئت حل اختلاف مالیاتی در تاریخ 1400/01/18 اقدام به صدور رای نموده و ماخذ مشمول مالیات و اعتبارات رسیدگی شده طبق رای های قطعی برای دوره های مذکور را عیناً تایید نموده است. که شرکت به دلیل معترض بودن به رای صادره ، ضمن ارجاع شکایت به شورای عالی مالیاتی که در دست بررسی می‌باشد، معادل مبالغ جرایم مطالبه شده طیق برگه های قطعی ابلاغی، ذخیره در سال جاری شناسایی و ثبت نموده است. همچنین بابت سال های 1396 و 1397 بر اساس برگه های قطعی و مطالبه ابلاغی که نسبت به آن اعتراض شده معادل اصل و جرایم مبالغ عوارض و مالیات بر ارزش افزوده بالغ بر  65،452 میلیون ریال و در مجموع 104،414 میلیون ریال بابت دوره های مذکور در سال جاری ذخیره در دفاتر انعکاس یافته است. توضیحات کاملتر در یادداشت 2-10 ارائه شده است.</t>
  </si>
  <si>
    <t>مدیریت شرکت، انواع ریسک های مالی مربوط و درجه و اندازه آنها را تجزیه و تحلیل و ارائه می کند. این ریسک ها شامل ریسک بازار (شامل ریسک نرخ ارز و سایر ریسک‌های قیمت)، ریسک اعتباری و ریسک نقدینگی می باشد. مدیریت شرکت احتمال آسیب پذیری شرکت از ریسک های مزبور را ارزیابی و سیستم‌هایی را اتخاذ و اعمال می نماید تا آسیب پذیری به حداقل ممکن کاهش یابد.</t>
  </si>
  <si>
    <t>شرکت فاقد عملیات و فعالیت های خارجی از قبیل واردات و صادرات بوده و فعالیت های شرکت ماهیتاً ارتباط مستقیمی با نوسانات نرخ ارز ندارد. همچنین ایجاد و توسعه سدها و تاسیسات وابسته عمدتاً از طریق مناقصه و با انعقاد قرارداد با پیمانکاران و سازندگان تجهیزات داخلی توسط طرح‌های تملک دارایی‌های سرمایه‌ای به انجام می‌رسد. اگرچه افزایش نرخ ارز می تواند به صورت غیر مستقیم بخشی از مخارج سرمایه ای که از طریق قراردادهای پیمانکاری انجام می شود را تحت تاثیر قرار دهد. لیکن اثرات آن قابل ملاحظه پیش بینی نمی شود. بنابر این ریسک بازار شرکت مرتبط با نوسانات نرخ ارز در حداقل ممکن قرار دارد و پیش‌بینی نمی شود که شرکت از بابت این ریسک در معرض آسیب پذیری باشد.</t>
  </si>
  <si>
    <t>30- مدیریت سرمایه و ریسک ها</t>
  </si>
  <si>
    <t>30-1- مدیریت سرمایه</t>
  </si>
  <si>
    <t>30-1-1- نسبت اهرمی</t>
  </si>
  <si>
    <t>30-2- اهداف مدیریت ریسک مالی</t>
  </si>
  <si>
    <t>30-3-  مدیریت ریسک بازار</t>
  </si>
  <si>
    <t>30-4- مدیریت ریسک ارز</t>
  </si>
  <si>
    <t>30-5-  ریسک سایر قیمت ها</t>
  </si>
  <si>
    <t>30-6- مدیریت ریسک اعتباری</t>
  </si>
  <si>
    <t>30-7- مدیریت ریسک نقدینگی</t>
  </si>
  <si>
    <t>30-8- ریسک فراگیر عملیات</t>
  </si>
  <si>
    <t xml:space="preserve">31 - معاملات با اشخاص وابسته </t>
  </si>
  <si>
    <t>31-1- معاملات انجام شده با اشخاص وابسته طی سال مورد گزارش:</t>
  </si>
  <si>
    <t>31-2- مانده حساب های نهایی  اشخاص وابسته  به شرح زیر است :</t>
  </si>
  <si>
    <t>1 - 31-1 - معاملات با اشخاص وابسته با شرایط حاکم بر معاملات حقیقی تفاوت با اهمیتی نداشته است.</t>
  </si>
  <si>
    <t>32- تعهدات، بدهي هاي احتمالي و دارایی های احتمالی</t>
  </si>
  <si>
    <t>32-2- پرداخت حق تقدیمی و اجاره سالیانه بخشی از زمین های دریاچه سد طرق که متعلق به آستان قدس رضوی است در تعهد وزارت نیرو می باشد و باید از طریق سازمان مدیریت و برنامه ریزی کشور و مبادله موافقت نامه صورت پذیرد که تا تاریخ تایید صورت های مالی به نتیجه نرسیده است.</t>
  </si>
  <si>
    <t xml:space="preserve">33- رویدادهای بعد از تاریخ صورت وضعیت مالی </t>
  </si>
  <si>
    <t>بودجه اولیه (مطابق با پیوست 3 قانون بودجه کل کشور ) مصوب مجمع عمومی عادی مورخ 1398/07/07 و بودجه اصلاحی مصوب مجمع عمومی عادی به‌طور فوق‌العاده مورخ 1399/07/22 به امضای  اعضای مجمع رسیده و بودجه اولیه در تاریخ 1399/01/27 توسط سازمان برنامه و بودجه کشور ابلاغ گردیده است.</t>
  </si>
  <si>
    <t>جزء (8) بند{ی} تبصره 2 قانون بودجه سال 1400   - پیوست  سه</t>
  </si>
  <si>
    <t>خالص آثار مالی ناشی از ارائه خدمات و کالا به قیمت تکلیفی   - پیوست  سه</t>
  </si>
  <si>
    <t>واحد اندازه گیری</t>
  </si>
  <si>
    <t xml:space="preserve">نرخ تکلیفی </t>
  </si>
  <si>
    <t xml:space="preserve">نرخ بازار </t>
  </si>
  <si>
    <t>نرخ بهای تمام شده</t>
  </si>
  <si>
    <t xml:space="preserve">برآورد بازار </t>
  </si>
  <si>
    <t>درآمد کل</t>
  </si>
  <si>
    <t>میلیون متر مکعب آب</t>
  </si>
  <si>
    <t>آب شرب</t>
  </si>
  <si>
    <t>حق النظاره کشاورزی</t>
  </si>
  <si>
    <t>حق النظاره شرب</t>
  </si>
  <si>
    <t xml:space="preserve">ارزش بازار با در نظر گرفتن قیمت تمام شده بعلاوه نرخ تورم اعلامی از سوی مرکز آمار ایران برای سال های 1399و 1398 به ترتیب  به میزان 36،4درصد و 34،8 درصد  محاسبه شده است.نظر به اینکه نرخ تکلیفی  حق النظاره شرب بالاتر از نرخ بهای تمام شده بعلاوه نرخ تورم می باشد ،نرخ تکلیفی مبنای نرخ بازار قرار گرفته است.  </t>
  </si>
  <si>
    <t>کاهش مبلغ فروش آب به شرکت ملی صنایع مس ایران نسبت به سال قبل به دلیل عدم افزایش نرخ آب  و نیز کاهش مصرف در سال 1399 می‌باشد.</t>
  </si>
  <si>
    <t>مفاد جزء (8) بند (ی) تبصره 2 قانون بودجه سال 1400 کل کشور</t>
  </si>
  <si>
    <t xml:space="preserve">پیوست دو   </t>
  </si>
  <si>
    <t xml:space="preserve"> شرکت سهامی آب منطقه‌ای خراسان رضوی</t>
  </si>
  <si>
    <t xml:space="preserve">ارزش بازار با در نظر گرفتن قیمت تمام شده بعلاوه نرخ تورم اعلامی از سوی مرکز آمار ایران برای سال های 1399و 1398 به ترتیب  به میزان 36،4درصد و 34،8 درصد  محاسبه شده است. نظر به اینکه نرخ تکلیفی  حق النظاره شرب بالاتر از نرخ بهای تمام شده بعلاوه نرخ تورم می باشد ،نرخ تکلیفی مبنای نرخ بازار قرار گرفته است.  </t>
  </si>
  <si>
    <t>کاهش پرسنل رسمی به تعداد 22 نفر به دلیل بازنشستگی در پایان سال می‌باشد.</t>
  </si>
  <si>
    <r>
      <t>موضوع فعالیت شرکت طبق ماده 7  اساسنامه شرکت عبارت است از: انجام وظایف عملیاتی مدیریتی منابع آب در زمینه شناخت، مطالعه، توسعه، حفاظت، بهره برداری بهینه از منابع آب و همچنین ایجاد و توسعه بهره برداری و نگهداری از تأسیسات و سازه های آبی ( به استثناء تاسيسات و ســـازه های مربوط به آب و فاضلاب ) و برق آبی در چارچوب الزامات و سیاست های مدیـــریت حوضه آبریز و مطالعات جامع و برنامه ريزي توسعه منابع آب، تکالیف مندرج در قوانین و مقررات مربوط به سیاست های وزارت نیرو است. شرکت در سال مالی مورد گزارش به انجام وظایف عملیاتی خود در راستای ماده 7 اساسنامه به شرح فوق و اجرای 12</t>
    </r>
    <r>
      <rPr>
        <b/>
        <sz val="24"/>
        <color rgb="FFFF0000"/>
        <rFont val="B Nazanin"/>
        <charset val="178"/>
      </rPr>
      <t xml:space="preserve"> </t>
    </r>
    <r>
      <rPr>
        <b/>
        <sz val="24"/>
        <rFont val="B Nazanin"/>
        <charset val="178"/>
      </rPr>
      <t>فقره موافقت نامه مبادله شده با سازمان برنامه و بودجه بوده است.</t>
    </r>
  </si>
  <si>
    <t>6-2- کاهش مبلغ مذکور عمدتاً بابت کاهش برق مصرفی شهری توسط شرکت و استفاده از برق جایگزین از محل ژنراتور شرکت در سال جاری می باشد.</t>
  </si>
  <si>
    <t>6-5- افزایش هزینه تعميــرات و نگهــــداري  عمدتاً بابت افزایش  سطح عمومی  قیمت ها مي باشد .</t>
  </si>
  <si>
    <t>8-2- مبلغ مذکور بابت حق استفاده و بهره برداری از منافع اراضی واقع در رودخانه های سطح شهرستان های تابعه (اجاره اراضی بستر و حریم رودخانه ها و فروش شن و ماسه ) می‌باشد.</t>
  </si>
  <si>
    <t>‏14-1-4-4</t>
  </si>
  <si>
    <t>سایر ( عمدتاً  بابت شرکت داروپخش ، موسسه سازندگی نصر ، شرکت فولاد مبارکه اصفهان و ... )</t>
  </si>
  <si>
    <t xml:space="preserve">14-1-3-1- طلب های مذکور بابت فروش آب سدهای دوستی، ارداک، طرق، کارده و تبارک آباد و حق النظاره چاه های آب شرب شهری  می‌باشد که براساس قراردادهای فی مابین و تعرفه های ابلاغی وزارت نیرو (به شرح یادداشت های 1-2-3 و 2-2-3) محاسبه و در حسابها منظور گردیده است. </t>
  </si>
  <si>
    <t xml:space="preserve">                      سال مالی منتهی به 30 اسفند 1399</t>
  </si>
  <si>
    <t xml:space="preserve">                           صورت سود و زیان </t>
  </si>
  <si>
    <t xml:space="preserve">                          شركت سهامي آب منطقه اي خراسان رضوي</t>
  </si>
  <si>
    <r>
      <t xml:space="preserve">25-5- مبالغ تهاتر شده با اسناد دریافتنی ( یادداشت های 1-14 و 2-14 ) عمدتاً شامل مطالبات ایجادی از محل قراردادهای منعقده با شهرداری مشهد ، </t>
    </r>
    <r>
      <rPr>
        <sz val="17"/>
        <color theme="1"/>
        <rFont val="B Nazanin"/>
        <charset val="178"/>
      </rPr>
      <t>مهدی کاوه</t>
    </r>
    <r>
      <rPr>
        <sz val="17"/>
        <color rgb="FFFF0000"/>
        <rFont val="B Nazanin"/>
        <charset val="178"/>
      </rPr>
      <t xml:space="preserve"> </t>
    </r>
    <r>
      <rPr>
        <sz val="17"/>
        <rFont val="B Nazanin"/>
        <charset val="178"/>
      </rPr>
      <t>، شرکت سنگ و آهن فولاد سنگان و شرکت فرادژ امين شرق بينالود بابت فروش آب های زیرزمینی و سطحی و... می باشد.</t>
    </r>
  </si>
  <si>
    <t>ســــــال  1397</t>
  </si>
  <si>
    <t>ســــــال  1398</t>
  </si>
  <si>
    <t>تعدیل مالیات بر ارزش افزوده از ابتدای اجرای قانون مذکور تا پایان سال 1397</t>
  </si>
  <si>
    <t xml:space="preserve">نرخ تکلیفی فروش </t>
  </si>
  <si>
    <t>درآمد واقعی</t>
  </si>
  <si>
    <t>آب سطحی</t>
  </si>
  <si>
    <t>حق النظاره و خدمات برداشتی چاه ها</t>
  </si>
  <si>
    <t>15-1‏ - تا تاریخ تایید صورت های مالی مبلغ 7.992 میلیون ریال از مبالغ فوق تسویه شده است.</t>
  </si>
  <si>
    <t>شرکت در برآورد عمر مفید و به کارگیری روش استهلاک برای اهداف گزارشگری و مالیاتی از ماده 149 قانون مالیات‌های مستقیم استفاده می‌کند و بر اساس قضاوت مدیریت شرکت با اجرای استاندارد حسابداری جدید و تجدید نظر شده که در سال جاری لازم الاجرا است, اثر با اهمیتی بر شرکت ندارد.</t>
  </si>
  <si>
    <t>ذخایر، بدهی های هستند که زمان تسویه و یا تعیین مبلغ آن توام با ابهام نسبتاً قابل توجه است. ذخایر زمانی شناسایی می‌شوند که شرکت دارای تعهد فعلی (قانونی یا عرفی) در نتیجه رویدادهای گذشته باشد، خروج منافع اقتصادی برای تسویه تعهد محتمل باشد و مبلغ تعهد به گونه ای اتکاپذیر قابل برآورد باشد.</t>
  </si>
  <si>
    <t>درآمد مشمول مالیات (زیان تایید شده )</t>
  </si>
  <si>
    <t xml:space="preserve"> نقد حاصل از عمليات</t>
  </si>
  <si>
    <t xml:space="preserve">معاملات غیر نقدی - دارایی های ثابت مشهود انتقال یافته از طرح های تملک دارایی های سرمایه ای </t>
  </si>
  <si>
    <t>سود خالص گزارش شده در صورت های مالی سال 1398</t>
  </si>
  <si>
    <t>وجوه قابل انتقال به سرمایه ( یادداشت 1-21 )</t>
  </si>
  <si>
    <t xml:space="preserve">وجوه قابل انتقال به سرمایه </t>
  </si>
  <si>
    <t>جزء (8) بند(ی)تبصره 2 قانون بودجه سال 1400  کل کشور</t>
  </si>
  <si>
    <t>2-2- آثار با اهمیت ناشی از اجرای استانداردهای حسابداری جدید و تجدید نظر شده که هنوز لازم الاجرا نشده، به شرح زیر می‌باشد:</t>
  </si>
  <si>
    <t>3-3-1- دارايي هاي ثابت مشهود ( به استثنای موارد مندرج در یادداشت 2-3-3 ) بر مبناي بـهاي تمام شده اندازه گیری مي‌شود. مخـارج بعدی مرتبط با دارایی‌های ثابت مشهود که موجب بهبود وضعیت دارایی در مقایسه با استاندارد عملکرد ارزیابی شده اولیه آن گردد و منجر به افزایش منافع اقتصادی حاصل از دارایی شود، به مبلغ دفتری دارایی اضافه و طي عــمر مفيــد باقيمانده دارایي هاي مربوط مستهلك مي شود. مخارج روزمره تعمیر و نگهداري دارایی‌ها كه به منظور حفظ وضعیت دارایی در مقایسه با  استــاندارد عملكرد ارزيابي شده اوليه دارايي انجام مي شود ، در زمان وقوع به عنوان هزينه شناسایی مي‌گردد.</t>
  </si>
  <si>
    <t>3-3-3-1- استهلاک تغذیه مصنوعی و شبکه های آبیاری که در جدول استهلاک موضوع ماده 149 قانون مالیات های مستقیم پیش بینی نشده است بر اساس مدت 30 سال به روش خط مستقیم محاسبه می شود. برای دارایی های ثابتی که طی ماه تحصیل می‌شود و مورد بهره برداری قرار می گیرد ، استهلاک از اول ماه بعد محاسبه و در حساب ها منظور می شود. در مواردی که هر یک از دارایی های استهلاک پذیر پس از آمادگی جهت بهره برداری به علت تعطیل کار یا علل دیگر برای مدتی بیش از  6 ماه متوالی در یک دوره مالی مورد استفاده قرار نگیرد، میزان استهلاک آن برای مدت یاد شده معادل 30 درصد نرخ استهلاک منعکس در جدول بالا محاسبه می گردد. در این صورت چنانچه محاسبه استهلاک بر اساس مدت باشد, 70 درصد مدت زمانی که دارایی مورد استفاده قرار نگرفته است  به مدت باقیمانده تعیین شده برای استهلاک دارایی در این جدول اضافه خواهد شد.</t>
  </si>
  <si>
    <t xml:space="preserve"> 5-2-4- کاهش درآمد فروش آب از سد بار نسبت به سال قبل عمدتاٌ ناشی از ثبت درآمد فروش آب در سنوات قبل از بهره برداری به شرکت مجتمع فولاد خراسان  به حساب درآمد سال قبل با توجه به بهره برداری  آن بوده است.</t>
  </si>
  <si>
    <t>5-3- درآمد حق النظاره و آب بهاء چاه ها  به تفکیک نوع مصرف :</t>
  </si>
  <si>
    <t>6-6</t>
  </si>
  <si>
    <t>7-1</t>
  </si>
  <si>
    <t>24</t>
  </si>
  <si>
    <t>14-1-1- اسناد دريافتني تجاري عمدتاً بابت فروش آب و اجاره بستر رودخانه ها با سررسيد سال 1400 مي باشد که جهت وصول نزد بانک ملی شعبه بلوار سازمان آب به عنوان کارگزار بانک مرکزی جمهوری اسلامی ایران نگهداری می‌شود. تا تاریخ تایید صورت های مالی مبلغ 161،108 میلیون ریال وصول شده است.</t>
  </si>
  <si>
    <t>14-1-4-1- مبلغ فوق شامل بدهی 3.768 مشترک ( اشخاص حقوقی ) بابت آب بهاء و حق النظاره بخش صنعت عمدتاً مربوط به نیروگاه‌های تولید برق، آستان قدس رضوی، تعدادی از شرکت ها و کارخانجات تولیدی, تعدادی از شهرداری های استان ( به جزء شهرداری مشهد)، سازمان میراث فرهنگی، اداره کل فرودگاه ها، مرکز تحقیقات کشاورزی، اداره منابع طبیعی و اداره کل گمرکات استان می باشد.</t>
  </si>
  <si>
    <t>دارایی های اهدایی</t>
  </si>
  <si>
    <t>‏‏21 -  وجوه قابل انتقال به سرمایه</t>
  </si>
  <si>
    <t>بند "د" تبصره 7 قانون بودجه سال های 1397 و 1399</t>
  </si>
  <si>
    <t>23 - پرداختني های تجاری و سایر پرداختنی ها</t>
  </si>
  <si>
    <t>23-1‏ -  پرداختنی های کوتاه مدت</t>
  </si>
  <si>
    <t>27- اصلاح اشتباهات</t>
  </si>
  <si>
    <t>27-1- به منظور ارائه تصویری مناسب از وضعیت مالی و نتایج عملیات، اطلاعات مقایسه ای مربوط در صورت های مالی مقایسه ای اصلاح و ارائه مجدد شده است و به همین دلیل اقلام مقایسه ای بعضاً با صورت های مالی ارائه شده در سال مالی قبل مطابقت ندارد.</t>
  </si>
  <si>
    <t>23-1-1</t>
  </si>
  <si>
    <t>اشخاص وابسته - شرکت برق منطقه ای خراسان</t>
  </si>
  <si>
    <t>اشخاص وابسته - شرکت توزیع نیروی برق شهرستان مشهد</t>
  </si>
  <si>
    <t>23-1-2</t>
  </si>
  <si>
    <t>23-1-3</t>
  </si>
  <si>
    <t>23-1-4</t>
  </si>
  <si>
    <t>23-1-5</t>
  </si>
  <si>
    <t>23-1-1- مبلغ فوق مربوط به بدهی به شرکت برق منطقه ای خراسان بابت هزینه برق مصرفی خط انتقال آب از سد دوستی به مشهد می باشد که به علت عدم وصول مطالبات شركت از شرکت آب و فاضلاب مشهد و کمبود نقدینگی تاکنون پرداخت نشده است.</t>
  </si>
  <si>
    <t>23-1-2‏ - بدهي به ساير اشخاص به شرح زير است :</t>
  </si>
  <si>
    <t xml:space="preserve">23-1-2-1‏ </t>
  </si>
  <si>
    <t xml:space="preserve">23-1-2-2‏ </t>
  </si>
  <si>
    <t xml:space="preserve">23-1-2-3 </t>
  </si>
  <si>
    <t>23-1-2-4</t>
  </si>
  <si>
    <t>23-1-2-1 - مجمع عمومي عادي بطور فوق العاده مورخ 1390/12/15 شركت با تامين و واگذاري زمين معوض ، معادل ارزش ريـــالي زمين هاي پرسنل از اراضي كال چهل بازه طبق مجوز شماره 49584/230 مورخ 1374/5/10 وزير محترم وقت نيرو ( پرداخت قيمت زمين توسط كاركنان در سال 1374 به عنوان حق تقديمي) بر اساس گزارش كارشناس رسمي دادگستري  موافقت نموده است.  لذا  اراضي كاركنان در كال چهل بازه به مساحت 105,240 متر مربع طبق گزارش هيات كارشناسان رسمي دادگستري مورخ 1389/4/10 به مبلغ  447,909 میلیون ريـــال ارزيابي و در سال‌های 1390 و 1391 تعداد 24 قطعه زمين به مساحت 64.058 مترمربع  به مبلغ 231.269  میلیون ريـــال و 3 باب ساختمان به متراژ 1.614 متر مربع به مبلغ 12.551 میلیون ریال ( جمعاً به میزان 65،672 متر مربع و به مبلغ 243،820 میلیون ریال و به 575 نفر از پرسنل ) به تعاونی مسکن آب منطقه ای خراسان واگذارشده و بابت مابقی تعهدات به مبلغ 274.181 میلیون ریال ( بابت 261 نفر ) به شرح فوق ذخیره در حسابها منظور شده است. پیرو طرح دعوی از طرف شعبه هفتم دادسرای دیوان محاسبات در سال 1396 و برگزاری جلسه در هیات مستشاری دیوان محاسبات در مورخ 1396/05/31 ، رای صادره به شماره 1143/29 مورخ 1397/10/25 مبنی بر انتساب تخلف به اعضای مجمع عمومی وقت شرکت در واگذاری اولیه زمین‌های مذکور، شرکت را مستوجب مجازات ندانسته و متذکر به رعایت قوانین و مقررات مربوطه نموده است.</t>
  </si>
  <si>
    <t xml:space="preserve">23-1-2-2- مبلغ فوق مربوط به تحویل میلگرد به پیمانکاران معرفی شده از طرف شرکت توسط مجتمع فولاد خراسان مي باشد که به علت کمبود نقدينگي تاکنون پرداخت نشده و به دلیل عدم وجود توافق مبنی بر تهاتر، مطالبات با بدهی های فی مابین تهاتر نگردیده است. </t>
  </si>
  <si>
    <t>23-1-2-3- مبلغ فوق بابت وجوه دریافتی مربوط به هزینه های جبران افت آب های زیرزمینی می باشد که طبق مفاد ماده 57  قانون الحاق موادی به قانون تنظیم بخشی از مقررات مالی دولت و قوانین الحاق ( 1 ) و ( 2 ) درآمد دولت تلقی و باید به حساب خزانه واریز گردد.</t>
  </si>
  <si>
    <t>23-1-2-4- سایر اقلام عمدتاً مربوط به بدهی به آستان قدس رضوی ( اجاره املاک ) ، شهرداری مشهد، شهرداری سرخس، شهرداری تربت حیدریه، شهرداری گناباد، دانشگاه فردوسی ، شرکت آب پوی و شرکت بیمه آسیا می باشد.</t>
  </si>
  <si>
    <t>23-1-3- گردش حساب عوارض و ماليات بر ارزش افزوده به شرح زیر است:</t>
  </si>
  <si>
    <t xml:space="preserve">23-1-3-2‏ </t>
  </si>
  <si>
    <t>23-1-3-1- به استناد بند ( و ) قانون الحاق بخشی از مقررات مالی دولت  و قوانین الحاق ( 2 ) مالیات بر ارزش افزوده و عوارض آب مندرج در صورتحساب‌ها فقط باید یکبار در انتهای زنجیره تولید و توزیع آب توسط شرکت های توزیع آب ( آب و فاضلاب استان و مشهد ) ، لذا بابت فروش آب شرب به شرکت های مذکور، عوارض و مالیات بر ارزش افزوده محاسبه و اخذ نمی گردد. افزایش مالیات و عوارض فروش نسبت به سال قبل ناشی از شناسایی درآمدهای مشمول مالیات و عوارض در سال جاری می باشد.</t>
  </si>
  <si>
    <t xml:space="preserve">23-1-3-2- مانده فوق شامل مبلغ 193.339 میلیون ریال اصل مبلغ عوارض و مالیات بر ارزش افزوده سه ماهه دوم سال 1389 تا پایان سال 1397 می باشد. در راستای اعتراض شرکت، هیئت حل اختلاف مالیاتی در تاریخ 1400/01/18 اقدام به صدور رای نموده و ماخذ مشمول مالیات و اعتبارات رسیدگی شده طبق رای های قطعی برای دوره های مذکور را عیناً تایید نموده است. که شرکت به دلیل معترض بودن به رای صادره ، ضمن ارجاع شکایت به شورای عالی مالیاتی که در دست بررسی می‌باشد، معادل مبالغ جرایم مطالبه شده طیق برگه های قطعی ابلاغی، ذخیره در سال جاری شناسایی و ثبت نموده است. </t>
  </si>
  <si>
    <t>23-2 -  پرداختني های بلند مدت</t>
  </si>
  <si>
    <t>23-2-1</t>
  </si>
  <si>
    <t>23-2-2</t>
  </si>
  <si>
    <t>23-2-3</t>
  </si>
  <si>
    <t>23-2-1- گردش وجوه دریافتی از خزانه - طرح های انتفاعی خاتمه یافته تملک دارایی های سرمایه ای به شرح زیر می باشد:</t>
  </si>
  <si>
    <t>23-2-3- مبالغ مذکور مربوط به سایر منابع دریافتی  بابت  طرح خط انتقال آب از سد  دوستی به مشهد از محل اوراق مشارکت منتشر شده توسط شرکت مهندسی آب و فاضلاب کشور  و تسهیلات بند ( ب ) تبصره 40 قانون بودجه سال 1380 می باشد که می بایست با آن شرکت تسویه حساب شود.</t>
  </si>
  <si>
    <t>24 - پيش دريافت ها</t>
  </si>
  <si>
    <t>مجتمع سنگ آهن فولاد سنگان</t>
  </si>
  <si>
    <t>24-1</t>
  </si>
  <si>
    <t>24-4</t>
  </si>
  <si>
    <t>24-3</t>
  </si>
  <si>
    <t>24-5</t>
  </si>
  <si>
    <r>
      <t xml:space="preserve">24-2- در اجراي ماده ( 10) آيين نامه مربوط به بستر و حريم رودخانه ها ( مصـوب جلسـه مورخ  1379/08/11 هيأت محترم وزيران ) طی قرارداد شماره 6104/1562/11/3 مورخ 1394/02/15 </t>
    </r>
    <r>
      <rPr>
        <b/>
        <u/>
        <sz val="16"/>
        <color theme="1"/>
        <rFont val="B Nazanin"/>
        <charset val="178"/>
      </rPr>
      <t>حق بهره‌برداری از منافع اراضی مازاد بستر رودخانه فاروب رومان نیشابور</t>
    </r>
    <r>
      <rPr>
        <b/>
        <sz val="16"/>
        <color theme="1"/>
        <rFont val="B Nazanin"/>
        <charset val="178"/>
      </rPr>
      <t xml:space="preserve"> به مساحت تقریبی ششصد هزار متر مربع به مدت 10 سال به آقای مهدی کاوه واگذار شده است. باتوجه به مصوبه 764 مورخ 1396/08/28 هیات مدیره مقرر گردید زمان شروع قرارداد اجاره پس از تصویب طرح در کارگروه تخصصی امور زیربنایی و شهرسازی ذیل شورای برنامه ریزی و توسعه استان حداکثر یکسال تمدید گردد. اجاره سال اول بهره برداری مبلغ 3.880 میلیون ریال و هر ساله 20 درصد به مبلغ اجاره اضافه شود. درآمد حاصله در هر سال در سرفصل سایر درآمدهای عملیاتی انعکاس می یابد. اجرای قرارداد منوط به اخذ مجوزهای لازم توسط مستاجر بوده و طرح پیشنهادی مستاجر برای کار گروه تخصصی امور زیر بنایی و شهر سازی استان جهت اخذ موافقت آن کار گروه ارسال لیکن طبق جلسه 1398/03/12 بدلیل عدم تامین نظرات و تصمیمات کار گروه با درخواست طرح مذکور مخالفت شده است. طرف قرارداد تقاضای مهلت جهت پیگیری مجدد با ارائه طرحی جدید نموده که در جریان می باشد. شایان ذکر است که 2 فقره چک دریافتی  از ایشان جمعاً به مبلغ 34،992 میلیون ریال بدلیل عدم تامین موجودی حساب در پایان سال جاری برگشت شده است.</t>
    </r>
  </si>
  <si>
    <t>24-3- مبلغ مذکور بابت تحویل آب از دو حلقه چاه جهت مصارف صنعت برای مصرف دوران ساخت می باشد.</t>
  </si>
  <si>
    <t>24-4- مبلغ مذکور  بابت تحویل آب از ده حلقه چاه جهت مصارف خدماتی و فضای سبز  می باشد.</t>
  </si>
  <si>
    <t>25 - ذخيره مزاياي پايان خدمت كاركنان</t>
  </si>
  <si>
    <t>26-  مالیات پرداختنی</t>
  </si>
  <si>
    <r>
      <t>2 - 26 - مانده مستهلک نشده</t>
    </r>
    <r>
      <rPr>
        <b/>
        <sz val="17"/>
        <rFont val="B Nazanin"/>
        <charset val="178"/>
      </rPr>
      <t xml:space="preserve"> </t>
    </r>
    <r>
      <rPr>
        <sz val="17"/>
        <rFont val="B Nazanin"/>
        <charset val="178"/>
      </rPr>
      <t>زیان تاییدشده عملکرد سال های قبل تا پایان سال 1396 مجموعاً  مبلغ 1.474.853 میلیون ریال می باشد. باتوجه به زیان تایید شده، برای سال‌های آتی سود مشمول مالیات متصور نبوده لذا دارایی مالیات انتقالی شناسایی نشده است.</t>
    </r>
  </si>
  <si>
    <t>3 - 26 - بابت عملکرد سال های 1398 و 1399 به دلیل زیان ابرازی و زیان قابل قبول سال های قبل  ذخیره مالیات در نظر گرفته نشده است .</t>
  </si>
  <si>
    <t>27-1-1- اصلاح و ارائه مجدد صورت های مالی 1398/12/29</t>
  </si>
  <si>
    <t>28- نقد حاصل از عملیات</t>
  </si>
  <si>
    <t xml:space="preserve"> 1397/12/29</t>
  </si>
  <si>
    <t>27-1-2- اصلاح و ارائه مجدد صورت های مالی 1397/12/29</t>
  </si>
  <si>
    <t>29-  جزء (8) بند (ی) تبصره 2 قانون بودجه سال 1400 کل کشور</t>
  </si>
  <si>
    <t xml:space="preserve">در اجرای مفاد جزء (8) بند (ی) تبصره 2 قانون بودجه سال 1400 کل کشور، با توجه به اینکه محصولات تولیدی و خدمات ارائه شده توسط شرکت به دلیل انحصاری بودن فاقد قیمت بازار می باشد، لذا به منظور انجام تکلیف قانونی یاد شده و به استناد مکاتبه شماره 1400/190/8105 مورخ 1400/05/17 شرکت مادر تخصصی مدیرت منابع آب ایران ارزش بازار هر متر مکعب آب سطحی و زیرزمینی برابر تعرفه هزینه های جبران افت آب سفره های زیزمینی در سال 1399 طبق مصوبه شماره 139939/ت57379 هـ مورخ 1399/12/2 هیأت محترم وزیران برای بخش آب محاسبه شده است. </t>
  </si>
  <si>
    <t xml:space="preserve">میزان مطالبات </t>
  </si>
  <si>
    <t xml:space="preserve">   میزان مطالبات سر رسید شده</t>
  </si>
  <si>
    <t>31-3 - هیچ گونه کاهش ارزشی در رابطه با مطالبات از اشخاص وابسته در سال های 1398 و 1399 شناسایی نشده است .</t>
  </si>
  <si>
    <t xml:space="preserve">32-3- باتوجه به اعتراض صورت گرفته به مبلغ 35 میلیارد ریال جریمه عدم پرداخت به موقع مالیات بر ارزش افزوده، پرونده رسیدگی به مالیات بر ارزش افزوده شرکت مربوط به سال های 1388 لغایت 1395 در سازمان امور مالیاتی در حال بررسی بوده که تا این تاریخ رای قطعی صادر نگردیده است. </t>
  </si>
  <si>
    <t>رویداد با اهمیتی در دوره بعد از تاریخ تایید صورت های مالی تا تایید صورت های مالی ، که مستلزم افشاء و یا تعدیل اقلام صورت های مالی باشد اتفاق نیافتاده است.</t>
  </si>
  <si>
    <t xml:space="preserve">1-1-2- کاهش در درآمد حق النظاره و خدمات کارشناسی با توجه به پیگیری در وصول مطالبات ، عملکرد شرکت به میزان 4 درصد انحراف نامساعد از بودجه دارد.                       </t>
  </si>
  <si>
    <t xml:space="preserve">1-1-3- در بخش سایر درآمدها  با توجه اقدامات انجام شده ، درآمد پیش بینی شده به طور کامل در این بخش محقق گردیده است . </t>
  </si>
  <si>
    <t xml:space="preserve">1-1-4- افزایش و کاهش هزینه ها در قیمت تمام شده حاصل از فروش آب ، ارائه خدمات و هزینه های عمومی و اداری به دلیل بازنگری مراکز هزینه و احتساب سهم مراکز تولیدی و عمومی و اداری از مراکز خدماتی در بخش قیمت تمام شده فروش آب بوده ، لیکن سرجمع هزینه های انجام شده متناسب با بودجه پیش بینی شده می باشد .                     </t>
  </si>
  <si>
    <t>1-1-5- کاهش عملکرد شرکت در مصرف بودجه سرمایه ای,  به دلیل مشکلات نقدینگی بوده است.</t>
  </si>
  <si>
    <r>
      <t>1-2 -</t>
    </r>
    <r>
      <rPr>
        <sz val="20"/>
        <rFont val="B Nazanin"/>
        <charset val="178"/>
      </rPr>
      <t xml:space="preserve"> تطبیق اهداف کمی بودجه مصوب و عملکرد به شرح جدول ذیل می باشد :</t>
    </r>
  </si>
  <si>
    <t>1-2-1</t>
  </si>
  <si>
    <t>صورت هاي مالي اساساً بر مبناي بهاي تمام شده تاريخي تهيه شده و در خصوص بخشی از دارایی های ثابت مشهود به شرح یادداشت 2-3-3  از ارزش‌های جاری استفاده شده است.</t>
  </si>
  <si>
    <t>الزامات این استاندارد در مواردی کاربرد دارد که دیگر استانداردهای حسابداری ، اندازه گیری ارزش منصفانه یا افشاء درباره اندازه گیری ارزش منصفانه (اندازه گیری مبتنی بر ارزش منصفانه پس از کسر مخارج فروش ، یا افشاء درباره اندازه گیری ها) را الزامی یا مجاز کرده باشد .</t>
  </si>
  <si>
    <t>بر اساس قضاوت مدیریت واحد تجاری ( شرکت سهامی آب منطقه ای خراسان رضوی) با اعمال الزامات این استاندارد از تاریخ لازم الاجرا شدن آن ، به طور کلی تاثیر قابل ملاحظه ای بر گزارشگری اقلام صورتهای مالی نخواهد داشت .</t>
  </si>
  <si>
    <t>6-6- سایر هزینه ها  عمدتاً بابت هزینه های سهم راهبردی ، قرائت اشل ، آزمایشگاه ، هزینه تایپ و تکثیر و آبدارخانه  مي باشد .</t>
  </si>
  <si>
    <t>25-2- پرداخت شده سال جاری بابت تعداد 22 نفر بازنشسته و در سال قبل بابت تعداد 19 نفر بازنشسته بوده است .</t>
  </si>
  <si>
    <t xml:space="preserve">25-1- کاهش ذخیره تامین شده نسبت به سال قبل ناشی از افزایش 50 درصد امتیازات احکام کارمندان و همچنین اجرای رای دیوان عدالت اداری در خصوص افزایش مبنای محاسبه سنوات خدمت کارگران در پایان سال قبل بوده است. </t>
  </si>
  <si>
    <t xml:space="preserve">ذخیره مرخصی استفاده نشده کارکنان </t>
  </si>
  <si>
    <t>23-1-6</t>
  </si>
  <si>
    <t>23-1-5- سایر اقلام عمدتاً مربوط به بدهی به دادگستری مشهد ، مشارکت کاوش پی و مهارآب، روزنامه خراسان و شرکت مخابرات ایران به ترتیب به مبالغ 13،494  ، 920 ، 483 و 261 میلیون ریال می باشد.</t>
  </si>
  <si>
    <t>23-1-6- مبلغ فوق به استناد  قانون تشكيل حساب پس انداز كاركنان دولت ، مصوب 1376/11/26 مجلس شوراي اسلامي ، مربوط به پس انداز سهم كارمند و كارفرما بوده كه نزد بانك صادرات شعبه مشهد به تفكيك و در حساب جداگانه اي نگهداري و برداشت از حساب مذكور فقط در زمان قطع همكاري امكان پذير است.</t>
  </si>
  <si>
    <r>
      <t xml:space="preserve">23-1-7‏ - تا تاریخ تایید صورت های مالی مبلغ </t>
    </r>
    <r>
      <rPr>
        <sz val="16"/>
        <color theme="1"/>
        <rFont val="B Zar"/>
        <charset val="178"/>
      </rPr>
      <t>96.299</t>
    </r>
    <r>
      <rPr>
        <sz val="16"/>
        <color rgb="FF000000"/>
        <rFont val="B Zar"/>
        <charset val="178"/>
      </rPr>
      <t xml:space="preserve"> میلیون ریال از بدهی های فوق پرداخت گردیده است.</t>
    </r>
  </si>
  <si>
    <t>اصلاح اشتباهات ( یادداشت 27 )</t>
  </si>
  <si>
    <t>23-1-4- ذخیره مرخصی استفاده نشده کارکنان  بابت 164 نفر رسمی و 98 نفر  کار معین و قراردادی می باشد.</t>
  </si>
  <si>
    <t>2-2-1- استاندارد حسابداری شماره 42 با عنوان " اندازه گیری ارزش منصفانه" در سال 1399 به تصویب رسیده است و الزامات آن در مورد کلیه صورتهای مالی که دوره مالی آنها از تاریخ 1400/01/01 و بعد از آن شروع می شود ، لازم الاجرا است . این استاندارد ارزش منصفانه را تعریف نموده ، چارچوب اندازه گیری ارزش منصفانه را مقرر و الزامات افشا در باره اندازه گیری ارزش  منصفانه را تعیین می کند .</t>
  </si>
  <si>
    <t xml:space="preserve">3-2-3- درآمد فروش آب و حق النظاره چاه ها به اشخاص حقیقی و خسارت اضافه برداشت آب چاه ها در زمان ارائه خدمات  شناسایی می‌شود. درآمد ارائه خدمات کارشناسی قبل از ارائه خدمات از متقاضی وصول و سپس اقدام به ارائه خدمات می شود. </t>
  </si>
  <si>
    <t>5-3-4- افزایش درآمد سایر مصارف عمدتاٌ ناشی از شناسایی مطالبات از مشترکین خدمات و دام و طیور در سال جاری, باتوجه به رویه شناسایی درآمد ( به شرح یادداشت توضیحی 3-2-3 ) می باشد.</t>
  </si>
  <si>
    <t xml:space="preserve">افزایش سال  - موجودی کالای انتقالی از طرح  خاتمه یافته به بهره برداری رسیده </t>
  </si>
  <si>
    <r>
      <t xml:space="preserve">21-2- با توجه به بند "د" تبصرۀ 7 قانون بودجه سال های 1397 و 1399 کل کشور که به دولت اجازه داده شده از محل ما به ‌التفاوت قيمت تكليفي و قيمت تمام ‌شده فروش هر متر مكعب آب, پس از تأييد سازمان حمايت از مصرف‌كنندگان و توليدكنندگان و سازمان حسابرسي به عنوان بازرس قانوني, بدهي طرح‌هاي تملك دارايي‌هاي سرمايه‌اي به بهره‌برداري رسيده بخش آب وزارت نيرو را به‌ صورت جمعي- خرجي تسويه نمايد. هیات محترم وزیران طبق مصوبات شماره 176669/ت56394ه  مورخ 1397/12/27 و شماره 144340/ت58532ه  مورخ 1399/12/10 با اشاره به تاییدیه سازمان حسابرسی به ترتیب در خصوص تسویه مبالغ 1.383.751 میلیون ریال و 2.406.000 میلیون ریال( جمعاً  3.789.751 میلیون ریال ) از بدهی شرکت به خزانه بابت وجوه دریافتی جهت اجرای طرح‌‌های تملک دارایی‌های سرمایه ای </t>
    </r>
    <r>
      <rPr>
        <u/>
        <sz val="16"/>
        <color rgb="FF000000"/>
        <rFont val="B Nazanin"/>
        <charset val="178"/>
      </rPr>
      <t>انتفاعی</t>
    </r>
    <r>
      <rPr>
        <sz val="16"/>
        <color rgb="FF000000"/>
        <rFont val="B Nazanin"/>
        <charset val="178"/>
      </rPr>
      <t xml:space="preserve"> خاتمه یافته و به بهره برداری رسیده (یادداشت توضیحی 1-1-2-23 ) موافقت نموده است. پس از تصویب صورت‌های مالی در مجمع عمومی عادی سالانه شرکت, گزارش توجیهی افزایش سرمایه جهت اخذ گزارش بازرس قانونی و مصوبه مجمع عمومی فوق العاده، جهت افزایش سرمایه اقدام می‌گردد.  </t>
    </r>
  </si>
  <si>
    <t>با عنایت به نحوه تامین مالی طرح ها و پروژه های شرکت بر اساس مقررات و قوانین کشوری، عمده بدهی این شرکت به مبلغ  1.253.880 میلیون ریال به خزانه وزارت امور اقتصادی و دارایی می باشد که برابر موافقت نامه های متبادله با سازمان مدیریت و برنامه ریزی کشور تامین و از طریق افزایش سرمایه پس از اخذ مجوزهای لازم، تسویه می‌گردد.  به شرح یادداشت توضیحی 2-21  مبلغ 2،406،000 میلیون ریال از بدهی فوق به سرفصل سرمایه گذاری دولت منتقل گردیده تا پس از طی مراحل قانونی به سرمایه شرکت منتقل گردد.</t>
  </si>
  <si>
    <r>
      <t>ریسک اعتباری به ریسکی اشاره دارد که طرف قرارداد در ایفای تعهدات قراردادی خود ناتوان باشد و منجر به زیان مالی برای شرکت شود. شرکت سیاستی مبنی بر معامله با قرارداد معتبر و اخذ وثیقه کافی، در موارد مقتضی، را اتخاذ کرده است، تا ریسک اعتباری ناشی از ناتوانی در ایفای تعهدات توسط مشتریان را کاهش دهد.  آسیب پذیری اعتباری از طریق محدودیت های طرف قرارداد که بطور سالانه توسط کمیته مدیریت ریسک بررسی و تأیید می شود، کنترل می‌شود. دریافتنی های تجاری شامل تعداد زیادی از مشتریان است که در بین صنایع متنوع و مناطق جغرافیایی گسترده شده است. ارزیابی اعتباری مستمر بر اساس وضعیت مالی حساب های دریافتنی انجام می شود. همچنين شرکت  هیچگونه وثیقه یا سایر روش های افزایش اعتبار به منظور پوشش ریسک‌های اعتباری مرتبط با دارایی های مالی خود نگهداری نمی کند. مبالغ حق النظاره آب بهای منابع زیر زمینی در چارچوب مصوبه وزیر نیرو (اجرایی از سال 1392) در سیستم مشترکین بر اساس مقادیر مندرج در پروانه بهره برداری</t>
    </r>
    <r>
      <rPr>
        <sz val="18"/>
        <color theme="1"/>
        <rFont val="B Nazanin"/>
        <charset val="178"/>
      </rPr>
      <t xml:space="preserve"> منظور گردیده و سالیانه معادل مبلغ وصول شده به حساب درآمدهای جاری شرکت منتقل می گردد. با توجه به مراتب فوق ممکن است برخی مشترکین بدهی خود را به موقع پرداخت ننمایند یا در پرداخت به موقع ناتوان باشند لذا شرکت در این خصوص دارای ریسک اعتبار می باشد. 
شرکت در خصوص, شرکت های آب و فاضلاب که جزء شرکتها و نهادهای دولتی می باشند. آسیب پذیری ریسک اعتباری با اهمیتی ندارد. تمرکز ریسک اعتباری مرتبط به شرکت از 20 درصد ناخالص دارایی‌های پولی، در هر زمانی در طول سال، تجاوز نمی کند. تمرکز ریسک اعتباری مرتبط با سایر طرف‌های قرارداد از 5 درصد ناخالص دارایی‌های پولی، در هر زمانی در طول سال، تجاوز نمی کند.</t>
    </r>
  </si>
  <si>
    <t xml:space="preserve"> اشخاص وابسته</t>
  </si>
  <si>
    <t>32-3- باتوجه به ادعای آقایان حمید و اکبر شایگی در خصوص مالکیت بر بخشی از بستر سد کارده, پرونده ای علیه شرکت در قوه قضائیه درجریان می‌باشد که به دلیل تداخل پلاک ها و نامشخص بودن مساحت مورد ادعا، وضعیت پرونده تاکنون قطعی نگردیده و رای نهایی صادر نشده است و آثار ریالی احتمالی مشخص نمی‌باشد.</t>
  </si>
  <si>
    <t xml:space="preserve">32-4- دارایی های احتمالی شامل موارد زیر است: </t>
  </si>
  <si>
    <t>32-4-3</t>
  </si>
  <si>
    <t>32-4-4</t>
  </si>
  <si>
    <t>32-4-5</t>
  </si>
  <si>
    <t>32-4-1- درآمدهای موضوع اصلی شرکت که شناسایی آن به روش تعهدی به شرح یادداشت 5 ممکن نبوده در این سرفصل منعکس و پس از احراز شرایط شناسایی و وصول به حساب درآمد منظور می گردد.</t>
  </si>
  <si>
    <t xml:space="preserve">افزایش طی سال - بابت موجودی کالای انتقالی طرح  غیر انتفاعی خاتمه یافته و به بهره برداری رسیده </t>
  </si>
  <si>
    <t>‏23-2-1</t>
  </si>
  <si>
    <t xml:space="preserve">افزایش طی سال - طرح غیر انتفاعی خاتمه یافته به بهره برداری رسیده </t>
  </si>
  <si>
    <t xml:space="preserve">14-1-8- طلب از سایر اشخاص عمدتاً مربوط به شرکت سازه های آبی ، شرکت گسترش و نوسازی صنایع ایران ، شهرداری تربت حیدریه و ...  به ترتیب به مبالغ 3.815 ، 507 و 720 میلیون ریال می باشد. </t>
  </si>
  <si>
    <t>14-1-4-4- مانده مطالبات از  شرکت فوق بابت فروش آب از چاه طبق قراردادهای منعقده بوده که تا تاریخ تایید صورت های مالی کلاً وصول گردیده است.</t>
  </si>
  <si>
    <t>تغییرات طبقه بندی</t>
  </si>
  <si>
    <t>اصلاح مانده  بدهی به خزانه - بابت انتقال مانده طرح غیر انتفاعی</t>
  </si>
  <si>
    <t>21-3 - مبلغ مذکور  در ارتباط با دارايي هاي اهدایي توسط اشخاص حقيقي و حقوقي ثالث به شركت مي باشد که  می بایست پس از انجام تشریفات قانونی به سرمایه شرکت منظور گردد.</t>
  </si>
  <si>
    <t>در اجرای مفـاد مواد 140 و 238 اصلاحيه قانون تجارت مصوب سال 1347 ، مبلغ  10 میلیون ريـــال از سود قابل تخصيص در سال های قبل به اندوخته قانوني منتقل شده است. به موجب مفاد مواد ياد شده تا رسيدن مانده اندوخته قانوني به 10 درصد سرمايه شركت ، انتقال یک بیستم از سود خالص شرکت به اندوخته فوق الذكر الزامي است. اندوخته قانوني قابل انتقال به سرمايه نيست و جز در هنگام انحلال شركت، قابل تقسيم بين سهامداران نمي باشد.</t>
  </si>
  <si>
    <t xml:space="preserve">  مانده در 1397/01/01</t>
  </si>
  <si>
    <t>6-33</t>
  </si>
  <si>
    <t>34-35</t>
  </si>
  <si>
    <t>36</t>
  </si>
  <si>
    <t xml:space="preserve">23-2-2- مبلغ مذکور وجوه دریافتی سایر منابع از محل اعتبارات ارزی  جزء 3-1 بند ( ل ) تبصره 29 قانون بودجه سال  1380  کل کشور بابت  تامین تجهیزات  طرح‌های آبرسانی سد های دوستی، سنگرد و تبارک آباد می باشد که توسط پیمانکاران در بانک ملی ایران گشایش شده و  پس از خرید تجهیزات ، وجه آن به پیمانکاران توسط بانک پرداخت شده است. توضیح اینکه سازمان مدیریت و برنامه ریزی کشور پرداخت اصل اقساط و هزینه‌های مترتبه در سررسیدهای مربوط در چارچوب ارقام مصوب در قانون بودجه سال مربوط تضمین نموده است. پس از خاتمه طرح و انتقال دارایی‌های مربوطه به دستگاه بهره‌بردار در حساب ها به شرح فوق انعکاس یافته است. </t>
  </si>
  <si>
    <r>
      <t xml:space="preserve">24-5- مبالغ تهاتر شده با اسناد دریافتنی ( یادداشت های 1-14 و 2-14 ) عمدتاً شامل مطالبات ایجادی از محل قراردادهای منعقده با شهرداری مشهد ، </t>
    </r>
    <r>
      <rPr>
        <b/>
        <sz val="16"/>
        <color theme="1"/>
        <rFont val="B Nazanin"/>
        <charset val="178"/>
      </rPr>
      <t>مهدی کاوه</t>
    </r>
    <r>
      <rPr>
        <b/>
        <sz val="16"/>
        <color rgb="FFFF0000"/>
        <rFont val="B Nazanin"/>
        <charset val="178"/>
      </rPr>
      <t xml:space="preserve"> </t>
    </r>
    <r>
      <rPr>
        <b/>
        <sz val="16"/>
        <rFont val="B Nazanin"/>
        <charset val="178"/>
      </rPr>
      <t>، شرکت سنگ آهن فولاد سنگان و شرکت فرادژ امين شرق بينالود بابت فروش آب های زیرزمینی و سطحی و ... می باشد.</t>
    </r>
  </si>
  <si>
    <t xml:space="preserve">24-1- قرارداد شماره 7555/11 مورخ 1388/07/06 مبنی بر پیش فروش آب از محل سد بار نیشابور به میزان سالیانه 5 میلیون متر مکعب ( به مدت 50 سال از سال 1390 تا سال 1439 ) و به مبلغ 40,000 میلیون ریال با شرکت مجتمع فولاد خراسان منعقد گردیده و از این بابت جمعاٌ مبلغ 40.755 میلیون ریال ( 755 میلیون ریال بیش از مبلغ قرارداد ) از شرکت مذکور وجه نقد و کالا دریافت گردیده است. با توجه به عدم شمول دریافت حق اشتراک جهت مصارف صنعتی طبق ماده 2 آئین نامه اجرایی ماده 63 قانون تنظیم بخشی از مقررات مالی دولت، مبلغ 40.000 میلیون ریال حق انشعاب دریافتی در سال های قبل نیز به عنوان پیش دریافت فروش آب تلقی شده است. مانده پیش دریافت فروش آب از آن شرکت بالغ بر مبلغ 85.017 میلیون ریال می باشد که با توجه به پیش‌بینی فروش آب در سال 1399، مبلغ 3.220 میلیون ریال (معادل مبلغ سال قبل ) آن  به عنوان حصه جاری طبقه بندی گردیده است. </t>
  </si>
  <si>
    <t>1 - 26 - ماليات بر درآمد شركت تا پايان سال 1396 قطعي و تسويه شده است. همچنین جهت رسیدگی سال 1397 مراجعه و برگ تشخیص صادر و مبلغ 64.186 میلیون ریال درآمد مشمول مالیات تشخیص و 19،256 میلیون ریال بابت اصل و جرایم متعلقه مطالبه شده است. باتوجه به اینکه شرکت به تشخیص فوق اعتراض نموده و در جریان رسیدگی می باشد، ذخیره ای در دفاتر انعکاس نیافته است.</t>
  </si>
  <si>
    <t>12-1 - دارایی های ثابت مشهود شركت تا ارزش 259.225 میلیون ريـــال در مقابل خطرات احتمالي ناشي از حريق ، سيل و زلزله از پوشش بيمه اي برخوردار است. همچنین وسایل نقلیه شرکت تا مبلغ 33،265 میلیون ریال تحت پوشش بیمه بدنه قراردارد.</t>
  </si>
  <si>
    <r>
      <t xml:space="preserve">12-3 - افزایش </t>
    </r>
    <r>
      <rPr>
        <u/>
        <sz val="19"/>
        <rFont val="B Nazanin"/>
        <charset val="178"/>
      </rPr>
      <t>زمین</t>
    </r>
    <r>
      <rPr>
        <sz val="19"/>
        <rFont val="B Nazanin"/>
        <charset val="178"/>
      </rPr>
      <t xml:space="preserve"> بابت خريد یک قطعه زمین واقع در سایت چالی دره به مساحت 241/4 مترمربع و  </t>
    </r>
    <r>
      <rPr>
        <u/>
        <sz val="19"/>
        <rFont val="B Nazanin"/>
        <charset val="178"/>
      </rPr>
      <t>ساختمان</t>
    </r>
    <r>
      <rPr>
        <sz val="19"/>
        <rFont val="B Nazanin"/>
        <charset val="178"/>
      </rPr>
      <t xml:space="preserve"> بابت بازسازی امور آب مشهد ، سرخس ، کلات و تربت حیدریه و  </t>
    </r>
    <r>
      <rPr>
        <u/>
        <sz val="19"/>
        <rFont val="B Nazanin"/>
        <charset val="178"/>
      </rPr>
      <t>تاسیسات</t>
    </r>
    <r>
      <rPr>
        <sz val="19"/>
        <rFont val="B Nazanin"/>
        <charset val="178"/>
      </rPr>
      <t xml:space="preserve"> بابت سدهای کارده ، سراب ، ارداک ، شهید یعقوبی ، سنگرد و تبارک آباد و </t>
    </r>
    <r>
      <rPr>
        <u/>
        <sz val="19"/>
        <rFont val="B Nazanin"/>
        <charset val="178"/>
      </rPr>
      <t xml:space="preserve"> وسایل نقلیه</t>
    </r>
    <r>
      <rPr>
        <sz val="19"/>
        <rFont val="B Nazanin"/>
        <charset val="178"/>
      </rPr>
      <t xml:space="preserve"> بابت خرید 1 دستگاه ون و </t>
    </r>
    <r>
      <rPr>
        <u/>
        <sz val="19"/>
        <rFont val="B Nazanin"/>
        <charset val="178"/>
      </rPr>
      <t xml:space="preserve"> اثاثه و منصوبات</t>
    </r>
    <r>
      <rPr>
        <sz val="19"/>
        <rFont val="B Nazanin"/>
        <charset val="178"/>
      </rPr>
      <t xml:space="preserve"> عمدتاً بابت خريد كامپيوتر و لوازم اداري  و  </t>
    </r>
    <r>
      <rPr>
        <u/>
        <sz val="19"/>
        <rFont val="B Nazanin"/>
        <charset val="178"/>
      </rPr>
      <t>ابزار و لوازم فني</t>
    </r>
    <r>
      <rPr>
        <sz val="19"/>
        <rFont val="B Nazanin"/>
        <charset val="178"/>
      </rPr>
      <t xml:space="preserve"> بابت خريد سیستم ذخیره ساز اطلاعات و دوربین مداربسته می‌باشد.</t>
    </r>
  </si>
  <si>
    <t>12-5 - دارايي هاي انتقالی از طرح های تملک دارایی های سرمایه ای غیر انتفاعی به مبلغ 28،800 میلیون ریال و به طرفیت سرفصل  سرمایه گذاری دولت (یادداشت توضیحی 2-1-21) و بابت طرح های  تملک دارایی های سرمایه ای انتفاعی به مبلغ 28،433 میلیون ریال و به  طرفیت سرفصل پرداختنی های بلند مدت (یادداشت توضیحی 1-2-23) مي باشد.</t>
  </si>
  <si>
    <t>برآورد تاریخ بهره‌برداری</t>
  </si>
  <si>
    <t xml:space="preserve">12-7-1 - دارایی های در جریان تکمیل عمدتاً بابت اجراي كارهاي باقيمانده  محوطه سازي ساختمان امور آب مشهد و شبکه آب و فاضلاب مجموعه ورزشی و محوطه امور آب سبزوار و امور آب کلات  می‌باشد. </t>
  </si>
  <si>
    <t>14-1-3-2- مبلغ 70،503 میلیون ریال از مطالبات فوق بابت شرکت آب و فاضلاب روستایی بابت حق النظاره چاه های آب مورد استفاده شرکت مذکور در سال های قبل از سال 1397 می باشد. در اجرای ابلاغیه شماره 98/11067/20/100 مورخ 1398/01/21 وزیر محترم نیرو ، حق النظاره مصارف آب شرب روستایی در سال 1397 معاف گردیده است. وضعیت مطالبات از شرکت مذکور تا پایان سال 1396 منوط به تعیین تکلیف نهایی توسط وزارت نیرو می‌باشد. توضیح اینکه شرکت آب و فاضلاب روستایی در سال 1399 با شرکت های آب و فاضلاب استان و مشهد ادغام شده و پس از نهایی شدن ادغام , مانده مطالبات فوق حسب مورد از حساب شرکت های مذکور پیگیری خواهد شد.</t>
  </si>
  <si>
    <t>14-1-2‏ -  اسناد دريافتني سررسید گذشته ، عمدتاً بابت فروش آب و اجاره بستر رودخانه ها مي باشد که جهت وصول نزد  امور آب شهرستان ها و اداره حقوقی شرکت نگهداری می‌شود. تا تاریخ تایید صورت های مالی مبلغ 17،463 میلیون ریال وصول شده است.</t>
  </si>
  <si>
    <t>14-1-9- علاوه بر موارد مندرج در یادداشت های 1-1-14 ، 2-1-14 و 4-4-1-14  تا تاریخ تایید صورت های مالی مبلغ 84.139 میلیون ریال از مطالبات وصول شده است.</t>
  </si>
  <si>
    <t>اصلاح درآمد آب بهای چاه ها  سال 1398</t>
  </si>
  <si>
    <t xml:space="preserve">اصلاح درآمد آب بهای چاه ها  سال 1397 </t>
  </si>
  <si>
    <t xml:space="preserve">اصلاح درآمد آب بهای چاه ها  سال 1396 </t>
  </si>
  <si>
    <t xml:space="preserve">مانده سرفصل فوق به مبلغ 10.135 میلیون ریال ( سال قبل 4.369 میلیون ريـــال ) شامل مبلغ 2.346 میلیون ریال به شرح یادداشت 1-21 و  23-2-1  موجودی کالای انتقالی از محل طرح های خاتمه یافته و همچنین موجودی قطعات و لوازم و ملزومات می باشد و  از پوشش بیمه ای کافی برخوردار است. </t>
  </si>
  <si>
    <r>
      <t xml:space="preserve">21-1-2- </t>
    </r>
    <r>
      <rPr>
        <sz val="16"/>
        <color theme="1"/>
        <rFont val="B Nazanin"/>
        <charset val="178"/>
      </rPr>
      <t>افزایش طی سال بابت هزینه های تکمیلی سد چالی دره، شبکه سد ارداک و آبرسانی به شهرک‌های صنعتی موضوع موافقتنامه های  055 خ 1307002 و 40201665 و 18خ4030 طرح های غیر انتفاعی انتقالی از محل طرح های تملک دارایی های سرمایه ای (به شرح یادداشت توضیحی 5-12) به مبلغ 28.800 میلیون ریال و موجودی کالای انتقالی طرح های خاتمه یافته غیر انتفاعی می باشد</t>
    </r>
    <r>
      <rPr>
        <sz val="16"/>
        <color rgb="FF000000"/>
        <rFont val="B Nazanin"/>
        <charset val="178"/>
      </rPr>
      <t xml:space="preserve">. </t>
    </r>
  </si>
  <si>
    <t>تعدیل - بابت انتقال مانده طرح غیر انتفاعی به کاهش سرمایه در جریان</t>
  </si>
  <si>
    <r>
      <t xml:space="preserve">23-2-1-1- پرداختني های بلند مدت به مبلغ 1،253،880 میلیون ریال (سال قبل  3،725،701 میلیون ریال ) مربوط به وجوه دریافتی طرح های تملک دارایی‌های سرمایه ای  انتفاعی خاتمه یافته می باشد که مبلغ 2،406،000 میلیون ریال در سال مورد گزارش و مبلغ 1،383،751 میلیون ریال طبق مصوبه هیات وزیران در سال 1397 به شرح یادداشت توضیحی 2-21 در سرفصل وجوه قابل انتقال به سرمایه انعکاس یافته است. طبق بند </t>
    </r>
    <r>
      <rPr>
        <b/>
        <sz val="18"/>
        <color rgb="FFFF0000"/>
        <rFont val="B Nazanin"/>
        <charset val="178"/>
      </rPr>
      <t>5</t>
    </r>
    <r>
      <rPr>
        <b/>
        <sz val="18"/>
        <rFont val="B Nazanin"/>
        <charset val="178"/>
      </rPr>
      <t xml:space="preserve"> تصویب نامه 144340/ ت 58532</t>
    </r>
    <r>
      <rPr>
        <b/>
        <sz val="18"/>
        <color rgb="FFFF0000"/>
        <rFont val="B Nazanin"/>
        <charset val="178"/>
      </rPr>
      <t xml:space="preserve"> مورخ 1399/12/10</t>
    </r>
    <r>
      <rPr>
        <b/>
        <sz val="18"/>
        <rFont val="B Nazanin"/>
        <charset val="178"/>
      </rPr>
      <t xml:space="preserve"> هیئت وزیران ، شرکت مکلف به  تعیین باقی مانده بدهی و انعقاد قرارداد با وزارت امور اقتصادی و دارایی شده و باتوجه به درج مبلغ سال 1397 در تصویب نامه سال 1399 ، مصوبه سال 1397 لغو گردیده است. در خصوص اضافات نیز باید در اجرای مواد 32 و 33 قانون برنامه و بودجه و ماده 7 آیین نامه اصول و سیاستها و ضوابط پس از عقد قرارداد با وزارت امور اقتصاد و دارایی نسبت به بازپرداخت آن به خزانه‌داری کل کشور اقدام ‌شود. لذا شرکت ملزم به تهیه مستندات از قبیل اخذ تاییدیه وجوه دریافتی از خزانه به تفکیک هر طرح خاتمه یافته و به بهره‌برداری رسیده، دریافت تاییدیه سازمان حسابرسی می باشد .</t>
    </r>
  </si>
  <si>
    <t>32-4-3- مانده فوق مربوط به حق النظاره ایجاد شده در سال های قبل از سال 1384 می باشد که به دلیل عدم مراجعه مالکین چاه های مذکور به شرکت تاکنون تعیین وضعیت و وصول نشده است و به هنگام وصول به حساب درآمد منظور می گردد.  از ابتداي سال 1384 باتوجه به مصوبه شماره 241881/ ت 40718 ﻫ مورخ 1387/12/24 هيات وزيران و ماده 3  قانون تامين منابع مالي براي جبران خسارت ناشي از خشكسالي يا سرمازدگي،  دريافت هر گونه وجهي از فعاليت هاي بخش كشاورزي و دامداري به عنوان حق النظاره آب ممنوع مي باشد .</t>
  </si>
  <si>
    <t xml:space="preserve">32-4-4- مبالغ فوق عمدتاً شامل بدهی تعدادی از مشترکین اشخاص حقیقی، اماکن مذهبی، آموزشی و تحقیقاتی می باشد. </t>
  </si>
  <si>
    <t>32-4-5- مبالغ فوق عمدتاً شامل بدهی تعدادی از مشترکین اشخاص حقیقی و حقوقی بابت مازاد برداشت آب و همچنین جرایم مطالبه شده از صاحبان چاه های فاقد پروانه بابت برداشت غیر مجاز آب که بر اساس گزارشات کارشناسی صادره مطالبه گردیده می باشد.  شایان ذکر است که با توجه به اینکه عمده گزارشات مذکور بابت اضافه برداشت آب توسط کشاورزان بوده و باتوجه به تصمیمات اتخاذ شده بخشی از مطالبات مذکور هنگام مراجعه مشترکین بعضاً تا 50 درصد مشمول تخفیف می گردد، می باشد. تا تاریخ تایید صورت های مالی مبلغ 97،852 میلیون ریال از مبلغ مذکور وصول گردیده است.</t>
  </si>
  <si>
    <t>پرداختنی های بلندمدت</t>
  </si>
  <si>
    <t>7-2- افزایش مبلغ مذکور نسبت به سال قبل ناشی از افزایش دستمزد سالیانه می باشد.</t>
  </si>
  <si>
    <t>7-3- افزایش هزینه خدمات قراردادی عمدتاً ناشی از قراردادهای جدید منعقده در آخر سال قبل و سال جاری و افزایش سطح عمومی قیمت ها در سال جاری نسبت به سال قبل می باشد.</t>
  </si>
  <si>
    <t>7-4</t>
  </si>
  <si>
    <t>7-4- هزینه های مشترک و قابل تقسیم مراکز خدماتی بر اساس درصدهای تعیین شده در سیستم بهای تمام شده (نسبت به سال قبل تغییر عمده ای نداشته ) تسهیم گردیده است. افزایش هزینه های مذکور نسبت به سال قبل عمدتاً ناشی از افزایش سطح عمومی قیمت ها در سال جاری می باشد.</t>
  </si>
  <si>
    <t>10-2- بر اساس برگه های قطعی و اجرایی ابلاغی از سازمان امور مالیاتی مربوط به دوره های سه ماهه دوم سال 1389 تا پایان سال 1397 جمعاً مبلغ 296،192 میلیون ریال بابت اصل و جرایم عوارض و مالیات بر ارزش افزوده مطالبه شده که باتوجه به انعکاس مبلغ 42،515 میلیون ریال بابت اصل عوارض و مالیات بر ارزش افزوده مطالبه شده در دفاتر سال 1397 ، در سال جاری نیز مبلغ 253،677 میلیون ریال بابت جرایم مطالبه شده به عنوان ذخیره (به شرح یادداشت 2-3-1-23) در حساب ها انعکاس یافته است.</t>
  </si>
  <si>
    <t xml:space="preserve">9-2- بر اساس آرای صادره بر علیه شرکت توسط دادگستری استان خراسان رضوی در خصوص پرداخت خسارت قطع درختان و تخریب تاسیسات و زراعت و آسیب به باغ خواهان (آقای سید حسن کریمی) به مبلغ 6،259 میلیون ریال و همچنین پرداخت خسارت ناشی از تخریب زراعت و آسیب به مزارع خواهان (آقای علی جعفری و سایرین ) به مبلغ 6،028 میلیون ریال و سایر اشخاص به مبلغ 1،061 میلیون ریال ( جمعاً به مبلغ  13،348 میلیون ریال) به عنوان ذخیره (یادداشت23) در حساب ها انعکاس یافته و با توجه به اعتراض شرکت موضوع در دست بررسی می باشد. </t>
  </si>
  <si>
    <t>براساس موافقتنامه مبادله شده بین سازمان برنامه و بودجه با وزارت نیرو و شرکت مادر تخصصی مدیریت منابع آب ایران ( موضوع جزء 9 ردیف 520000 جدول شماره 4 قانون بودجه سال 1399 كشور )، مبلغ 15،500 میلیون ریال به شرکت مادر تخصصی مدیریت منابع آب ایران ابلاغ گردیده که تا پایان سال مالی مبلغ 15،500 میلیون ریال (سال قبل 13،750 میلیون ریال) معادل 100 درصد تخصیص داده شده و معادل کل مبلغ فوق به عنوان سهم راهبردی آن شرکت طبق نامه شماره 1400/112/802 مورخ 1400/01/25 در نظر گرفته شده است.</t>
  </si>
  <si>
    <t>9-1- مبلغ مذکور بابت تفکیک هزینه عدم استفاده موثر از نیروی کار و هزینه های ثابت سربار تولیدی از هزینه های بهای تمام شده آب در خصوص سدهایی است که فاقد تولید آب می باشد. افزایش هزینه فوق ناشی از سدهای شهید دهقان، اسجیل و شهید مدرس می‌باشد که در سال جاری فاقد آب بوده اند,</t>
  </si>
  <si>
    <t>14-1-6- سپرده هاي پيمانكاران نزد خزانه مربوط به سپرده هاي دريافتي از پيمانكاران طرف قرارداد شركت مي باشد که در اجراي مفاد ماده 41 قانون  محاسبات عمومی کشور به خزانه تمرکز وجوه سپرده منتقل گرديده است و پس از اتمام قرارداد و ارائه مفاصا حساب از سازمان تامین اجتماعی به پیمانکاران عودت داده می شود. شایان  ذکر است مبلغ 9،531 میلیون ریال از سپرده های مکسوره مربوط به  اسفند ماه می باشد که در ابتدای سال 1400 به حساب خزانه واریز گردیده است .</t>
  </si>
  <si>
    <t>14-2-1‏ - مطالبات از کارکنان مربوط به وام پرداختی به پرسنل در اواخر سال جاری می باشد که از محل منابع داخلی و وصولی های جاری طبق بند 6 دستور العمل اجرایی اعطای تسهیلات به مدیر عامل ، اعضای هیات مدیره و کارکنان شرکت های دولتی موضوع تبصره 4 ماده 11 ضوابط اجرایی بودجه سال 1399 کل کشور به شماره 60/37659 مورخ 1399/03/27 معاون امور بانکی ، بیمه و شرکت های دولتی وزارت امور اقتصادی و دارایی  با نرخ کارمزد  10 درصد و طی حداکثر اقساط 96  ماهه به اعضای هیات مدیره و کارکنان پرداخت گردیده است .</t>
  </si>
  <si>
    <t xml:space="preserve"> 1-1-1- درآمدهای اصلی آب با تغییرات اندکی نسبت به سال قبل برآورد گردیده و در بودجه پیش بینی  و با توجه به پیگیری در وصول مطالبات ، عملکرد شرکت به میزان 12 درصد انحراف نا مساعد از بودجه دارد.         </t>
  </si>
  <si>
    <t>3-3-3-  استهلاك دارایي هاي ثابت مشهود با توجه به الگوی مصرف منافع اقتصادی آتی مورد انتظار ( شامل عمر مفید برآوردی ) دارایی های مربوط و با در نظر گرفتن آیین نامه استهلاکات موضوع ماده 149  اصلاحیه مصوب 1394/04/31 قانون ماليات هاي مستقيم مصوب اسفند ماه 1396 و اصلاحیه‌های بعدی آن و براساس نرخ ها و روش‌هاي زير محاسبه مي شود :</t>
  </si>
  <si>
    <t>8-1- مبلغ مذکور در رعایت  ماده 45  قانون توزیع عادلانه آب، خسارت برداشت غیر مجاز ( اعم از چاه های غیر مجاز و مازاد بر پروانه  بهره برداری ) مطابق روند اجرایی مربوطه تعیین، دریافت و در حساب ها منظور شده است. افزایش درآمد نسبت به سال قبل عمدتاٌ ناشی از افزایش آن بابت کنترل بیشتر بر چاه ها در راستای جلوگیری از برداشت غیر مجاز از چاه های آب سطح استان و نظارت مستمر و بیشتر از منابع آب های زیرزمینی در قالب طرح احیاء و تعادل بخشی بوده است.</t>
  </si>
  <si>
    <t>هزینه استهلاک بر‌مبنای بهای تمام شده</t>
  </si>
  <si>
    <t>هزینه استهلاک بر‌مبنای تجدید ارزیابی</t>
  </si>
  <si>
    <t>مجتمع فولاد خراسان ( فروش آب )</t>
  </si>
  <si>
    <t>شرکت صنعتی ماشین سازی مشهد ( فروش آب)</t>
  </si>
  <si>
    <t>سازمان فردوس ها ( فروش آب)</t>
  </si>
  <si>
    <t>مشترکین چاهها ( آب بها )</t>
  </si>
  <si>
    <t xml:space="preserve">شرکت ایمن ساز و کار شرق ( تعمیرات و نگهداری ) </t>
  </si>
  <si>
    <t>32-1- شرکت در تاریخ صورت وضعیت مالی بالغ بر مبلغ  395 میلیون ریال ( به شرح یادداشت 7-12 ) تعهدات سرمایه ای دارد.</t>
  </si>
  <si>
    <t>اضافات طی سال</t>
  </si>
  <si>
    <t xml:space="preserve">32-4-2- درآمدهای منابع زیرزمینی عمدتاٌ آب بهاء در چارچوب مصوبه وزیر نیرو از سال 1392 اجرایی شده و در سیستم مشترکین شرکت بر اساس مقادیر مندرج در پروانه بهره‌برداری بیش از 2،800 حلقه چاه به حساب مشترکین منظور گردیده است. به دلیل پراکندگی جغرافیایی مشترکین امکان کنترل و بازدید کلیه چاه‌ها میسر نشده و تعدادی از چاه‌ها متروکه بوده و در حال حاضر مورد استفاده مشترک نمی باشد. لذا امکان وصول آب بهاء و حق النظاره از تعدادی از مشترکین میسر نیست. از طرفی دیگر اخذ آب بهاء از مشترکین طبق مصوبه فوق الذکر از سال 1392 موجب افزایش بدهی مشترکین گردیده و بخش عمده آنها به نرخ آب بهای اعلام شده معترض بوده و از پرداخت صورتحساب های صادره خودداری می نمایند. شایان ذکر است افزایش نرخ آب بها بر اساس دستورالعمل شماره 321953 مورخ 1394/10/26 شورای اقتصاد برای اجرا از تاریخ 1394/12/01 ابلاغ گردیده است،  لذا به استناد بند 2 دستورالعمل شناسایی و ثبت درآمدها مصوب 1382/06/26 شرکت مدیریت منابع آب ایران این بخش از درآمدها  به صورت تعهدی در حساب‌های انتظامی انعکاس یافته و معادل مبلغ وصول شده به درآمدهای جاری شرکت منظور می گردد. در سال جاری از این بابت مبلغ 337.354 میلیون ریال وصول و به حساب درآمدها (یادداشت 3-5 )  منظور و مابقی به مبلغ 210.814 میلیون ریال به دلیل عدم وصول و اعتراض مشترکین به مبالغ مورد مطالبه تا رفع مشکلات و نهایی شدن آن ها به‌طور علی الحساب در این سرفصل انعکاس یافته است. </t>
  </si>
  <si>
    <t xml:space="preserve">5-2-2- نرخ فروش آب شرب از سدهای طرق، کارده، دوستی، تبارک آباد ، زاوین و سد ارداک برابر تعرفه ابلاغی 98/11067/20/100 مورخ 1398/01/21 و تعرفه ابلاغی شماره  98/10014/20/100 مورخ 1398/02/01و تعرفه ابلاغی شماره  99/14971/31/100  مورخ 1399/03/07 ( قابل اجرا از تاریخ 1399/02/01) وزارت محترم نیرو و تعرفه فروش آب به بهره برداران روستاها جهت مصارف کشاورزی و صنعت و ... طبق  مصوبه شماره 755  مورخ 1394/12/16 و مصوبه شماره 774 مورخ 1395/12/28 هیات مدیره و فروش آب سطحی جهت مصارف غیرخانگی به استناد بخشنامه شماره 91/31514/31/100 مورخ 1391/07/24 وزارت محترم نیرو و طبق مصوبات هیات مدیره  محاسبه گردیده است . </t>
  </si>
  <si>
    <t>7-1-  علیرغم افزایش حقوق و مزایا به شرح یادداشت 1-6 ، کاهش مبلغ مذکور نسبت به سال قبل ناشی از بازنشستگی 4 نفر کارمندان اداری  در شش ماهه اول سال جاری می‌باشد.</t>
  </si>
  <si>
    <t xml:space="preserve">12-7-2 - کاهش دارایی های در جریان تکمیل مربوط به تکمیل بازسازی ساختمان امور آب تربت حیدریه ، سبزوار و کلات و انتقال آن به سرفصل ساختمان به شرح یادداشت 4-12 می باشد.  </t>
  </si>
  <si>
    <t>مطالبات کارکنان  ( سنوات خدمت و مرخصی بازنشستگان )</t>
  </si>
  <si>
    <t xml:space="preserve">سایر هزینه ها و هزینه های غیر عملیاتی </t>
  </si>
  <si>
    <t xml:space="preserve"> 1-2-1- مقادیر بودجه با توجه به تامین آب و افزایش قراردادهای منعقده محقق شده است. </t>
  </si>
  <si>
    <t xml:space="preserve">    10-2و 9</t>
  </si>
  <si>
    <t>اصلاح وجوه دریافتی بابت طرح های خاتمه یافته غیرانتفاعی( یادداشت 27 )</t>
  </si>
  <si>
    <t>زیان انباشته ابتدای سال</t>
  </si>
  <si>
    <t>پرداختنی های بلند مدت</t>
  </si>
  <si>
    <t xml:space="preserve">5-3-1- حق النظاره هر متر مكعب برداشـت از منابع آب های زيرزميني جهت شرب به شركت هاي آب و فاضلاب استان خراسان رضوی و مشهد مطابق  تعرفه ابلاغی شماره  98/10014/20/100 مورخ  1398/02/01و تعرفه ابلاغی شماره  99/14971/31/100 مورخ  1399/03/07 ( قابل اجرا از تاریخ 1399/02/01)    وزیر نیرو  محاسبه شده است. افزایش درآمد نسبت به سال قبل ناشی از افزایش میزان مصرف آب چاه ها جهت مصارف شرب  با توجه به کاهش مصرف آب  جایگزین ( فروش آب از سدها به شرح یادداشت 2-5 ) و افزایش تعرفه ها می باشد. </t>
  </si>
  <si>
    <r>
      <t xml:space="preserve">5-3-2- حق النظاره هر متر مكعب برداشـت از منابع آب های زيرزميني جهت مصارف صنعتی مطابق مصوبه شماره 736  مورخ 1393/12/23 هیئت مدیره محاسبه شده است. افزایش درآمد نسبت به سال قبل عمدتاً ناشی از افزایش میزان مصرف آب چاه ها جهت مصارف صنعت می باشد. </t>
    </r>
    <r>
      <rPr>
        <sz val="17"/>
        <color rgb="FFFF0000"/>
        <rFont val="B Nazanin"/>
        <charset val="178"/>
      </rPr>
      <t>طبق بند (ه) تبصره 8 قانون بودجه سال 1399 کل کشور ( دریافت حق النظاره چاه آب کشاورزی و واریز به خزانه ) مکاتبه مدیریت منابع آب ایران نیز دارد.</t>
    </r>
  </si>
</sst>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0.00_-;_-* #,##0.00\-;_-* &quot;-&quot;??_-;_-@_-"/>
    <numFmt numFmtId="165" formatCode="_(* #,##0_);_(* \(#,##0\);_(* &quot;-&quot;_);_(@_)"/>
    <numFmt numFmtId="166" formatCode="_(* #,##0.00_);_(* \(#,##0.00\);_(* &quot;-&quot;??_);_(@_)"/>
    <numFmt numFmtId="167" formatCode="_-* #,##0_-;_-* #,##0\-;_-* &quot;-&quot;??_-;_-@_-"/>
    <numFmt numFmtId="168" formatCode="0_ ;\-0\ "/>
    <numFmt numFmtId="169" formatCode="#,##0;[Black]\(#,##0\)"/>
    <numFmt numFmtId="170" formatCode="#,##0;[Black]\(##,##0\)"/>
    <numFmt numFmtId="171" formatCode="#,##0_-;\(#,##0\)"/>
    <numFmt numFmtId="172" formatCode="_(* #,##0_);_(* \(#,##0\);_(* &quot;-&quot;??_);_(@_)"/>
    <numFmt numFmtId="173" formatCode="_(\ #,##0_);[Red]_(\(#,##0\);_(\ &quot;-&quot;_);_(@_)"/>
    <numFmt numFmtId="174" formatCode="_(\ #\,##0_);[Red]_(\(#\,##0\);_(\ &quot;-&quot;_);_(@_)"/>
    <numFmt numFmtId="175" formatCode="#,###;\(#,###\)"/>
    <numFmt numFmtId="176" formatCode="_(\ #,##0_);_(\(#,##0\);_(\ &quot;-&quot;_);_(@_)"/>
    <numFmt numFmtId="177" formatCode="#,###_-;\(#,###\)"/>
    <numFmt numFmtId="178" formatCode="#,##0_ ;\-#,##0\ "/>
  </numFmts>
  <fonts count="163">
    <font>
      <sz val="11"/>
      <color theme="1"/>
      <name val="Calibri"/>
      <family val="2"/>
      <charset val="178"/>
      <scheme val="minor"/>
    </font>
    <font>
      <sz val="10"/>
      <name val="Arial"/>
      <family val="2"/>
    </font>
    <font>
      <sz val="14"/>
      <name val="B Zar"/>
      <charset val="178"/>
    </font>
    <font>
      <b/>
      <sz val="14"/>
      <name val="B Zar"/>
      <charset val="178"/>
    </font>
    <font>
      <b/>
      <sz val="14"/>
      <name val="B Nazanin"/>
      <charset val="178"/>
    </font>
    <font>
      <sz val="10"/>
      <name val="Arial"/>
      <family val="2"/>
    </font>
    <font>
      <sz val="16"/>
      <name val="B Nazanin"/>
      <charset val="178"/>
    </font>
    <font>
      <b/>
      <u/>
      <sz val="14"/>
      <name val="B Nazanin"/>
      <charset val="178"/>
    </font>
    <font>
      <sz val="14"/>
      <name val="B Nazanin"/>
      <charset val="178"/>
    </font>
    <font>
      <b/>
      <sz val="12"/>
      <name val="B Nazanin"/>
      <charset val="178"/>
    </font>
    <font>
      <sz val="12"/>
      <name val="B Nazanin"/>
      <charset val="178"/>
    </font>
    <font>
      <b/>
      <sz val="13"/>
      <name val="B Zar"/>
      <charset val="178"/>
    </font>
    <font>
      <b/>
      <u/>
      <sz val="16"/>
      <name val="B Nazanin"/>
      <charset val="178"/>
    </font>
    <font>
      <sz val="10"/>
      <name val="B Nazanin"/>
      <charset val="178"/>
    </font>
    <font>
      <sz val="15"/>
      <name val="B Zar"/>
      <charset val="178"/>
    </font>
    <font>
      <b/>
      <sz val="15"/>
      <name val="B Zar"/>
      <charset val="178"/>
    </font>
    <font>
      <sz val="15"/>
      <name val="B Nazanin"/>
      <charset val="178"/>
    </font>
    <font>
      <b/>
      <sz val="14"/>
      <color indexed="8"/>
      <name val="B Nazanin"/>
      <charset val="178"/>
    </font>
    <font>
      <b/>
      <u/>
      <sz val="20"/>
      <name val="B Nazanin"/>
      <charset val="178"/>
    </font>
    <font>
      <sz val="12"/>
      <color indexed="8"/>
      <name val="B Nazanin"/>
      <charset val="178"/>
    </font>
    <font>
      <b/>
      <sz val="16"/>
      <name val="B Nazanin"/>
      <charset val="178"/>
    </font>
    <font>
      <b/>
      <sz val="10"/>
      <color indexed="8"/>
      <name val="B Nazanin"/>
      <charset val="178"/>
    </font>
    <font>
      <b/>
      <sz val="11"/>
      <color indexed="8"/>
      <name val="B Nazanin"/>
      <charset val="178"/>
    </font>
    <font>
      <sz val="11"/>
      <color indexed="8"/>
      <name val="B Nazanin"/>
      <charset val="178"/>
    </font>
    <font>
      <sz val="16"/>
      <color indexed="8"/>
      <name val="B Nazanin"/>
      <charset val="178"/>
    </font>
    <font>
      <b/>
      <u/>
      <sz val="15"/>
      <name val="B Nazanin"/>
      <charset val="178"/>
    </font>
    <font>
      <b/>
      <u/>
      <sz val="14.5"/>
      <name val="B Nazanin"/>
      <charset val="178"/>
    </font>
    <font>
      <b/>
      <sz val="15"/>
      <name val="B Nazanin"/>
      <charset val="178"/>
    </font>
    <font>
      <b/>
      <sz val="16"/>
      <color indexed="8"/>
      <name val="B Nazanin"/>
      <charset val="178"/>
    </font>
    <font>
      <b/>
      <u/>
      <sz val="18"/>
      <name val="B Nazanin"/>
      <charset val="178"/>
    </font>
    <font>
      <sz val="18"/>
      <name val="B Nazanin"/>
      <charset val="178"/>
    </font>
    <font>
      <b/>
      <u/>
      <sz val="24"/>
      <name val="B Nazanin"/>
      <charset val="178"/>
    </font>
    <font>
      <sz val="24"/>
      <name val="B Nazanin"/>
      <charset val="178"/>
    </font>
    <font>
      <sz val="24"/>
      <color indexed="8"/>
      <name val="B Nazanin"/>
      <charset val="178"/>
    </font>
    <font>
      <b/>
      <sz val="18"/>
      <name val="B Nazanin"/>
      <charset val="178"/>
    </font>
    <font>
      <sz val="11"/>
      <color theme="1"/>
      <name val="Calibri"/>
      <family val="2"/>
      <charset val="178"/>
      <scheme val="minor"/>
    </font>
    <font>
      <sz val="11"/>
      <color theme="1"/>
      <name val="Calibri"/>
      <family val="2"/>
      <charset val="178"/>
    </font>
    <font>
      <b/>
      <sz val="14"/>
      <color rgb="FF000000"/>
      <name val="B Nazanin"/>
      <charset val="178"/>
    </font>
    <font>
      <b/>
      <sz val="8"/>
      <color rgb="FF000000"/>
      <name val="B Titr"/>
      <charset val="178"/>
    </font>
    <font>
      <b/>
      <sz val="8"/>
      <color rgb="FF000000"/>
      <name val="B Nazanin"/>
      <charset val="178"/>
    </font>
    <font>
      <sz val="11"/>
      <color theme="1"/>
      <name val="B Nazanin"/>
      <charset val="178"/>
    </font>
    <font>
      <sz val="16"/>
      <color theme="1"/>
      <name val="B Nazanin"/>
      <charset val="178"/>
    </font>
    <font>
      <sz val="14"/>
      <color theme="1"/>
      <name val="B Nazanin"/>
      <charset val="178"/>
    </font>
    <font>
      <sz val="15"/>
      <color theme="1"/>
      <name val="B Nazanin"/>
      <charset val="178"/>
    </font>
    <font>
      <sz val="14"/>
      <color theme="1"/>
      <name val="B Zar"/>
      <charset val="178"/>
    </font>
    <font>
      <b/>
      <sz val="14"/>
      <color rgb="FF000000"/>
      <name val="B Zar"/>
      <charset val="178"/>
    </font>
    <font>
      <b/>
      <sz val="14"/>
      <color theme="1"/>
      <name val="B Zar"/>
      <charset val="178"/>
    </font>
    <font>
      <b/>
      <sz val="11"/>
      <color theme="1"/>
      <name val="B Zar"/>
      <charset val="178"/>
    </font>
    <font>
      <sz val="16"/>
      <color theme="1"/>
      <name val="B Zar"/>
      <charset val="178"/>
    </font>
    <font>
      <b/>
      <sz val="14"/>
      <color theme="1"/>
      <name val="Calibri"/>
      <family val="2"/>
      <charset val="178"/>
      <scheme val="minor"/>
    </font>
    <font>
      <sz val="12"/>
      <color theme="1"/>
      <name val="B Zar"/>
      <charset val="178"/>
    </font>
    <font>
      <b/>
      <sz val="16"/>
      <color theme="1"/>
      <name val="B Zar"/>
      <charset val="178"/>
    </font>
    <font>
      <b/>
      <sz val="12"/>
      <color theme="1"/>
      <name val="B Zar"/>
      <charset val="178"/>
    </font>
    <font>
      <sz val="15"/>
      <color theme="1"/>
      <name val="B Zar"/>
      <charset val="178"/>
    </font>
    <font>
      <sz val="15"/>
      <color rgb="FF000000"/>
      <name val="B Zar"/>
      <charset val="178"/>
    </font>
    <font>
      <b/>
      <sz val="15"/>
      <color rgb="FF000000"/>
      <name val="B Zar"/>
      <charset val="178"/>
    </font>
    <font>
      <b/>
      <sz val="14"/>
      <color theme="1"/>
      <name val="B Nazanin"/>
      <charset val="178"/>
    </font>
    <font>
      <b/>
      <sz val="20"/>
      <color rgb="FF000000"/>
      <name val="B Nazanin"/>
      <charset val="178"/>
    </font>
    <font>
      <sz val="16"/>
      <color theme="1"/>
      <name val="Calibri"/>
      <family val="2"/>
      <charset val="178"/>
      <scheme val="minor"/>
    </font>
    <font>
      <sz val="12"/>
      <color theme="1"/>
      <name val="B Nazanin"/>
      <charset val="178"/>
    </font>
    <font>
      <b/>
      <sz val="15"/>
      <color rgb="FF000000"/>
      <name val="B Nazanin"/>
      <charset val="178"/>
    </font>
    <font>
      <b/>
      <sz val="14.5"/>
      <color rgb="FF000000"/>
      <name val="B Nazanin"/>
      <charset val="178"/>
    </font>
    <font>
      <b/>
      <sz val="16"/>
      <color theme="1"/>
      <name val="B Nazanin"/>
      <charset val="178"/>
    </font>
    <font>
      <sz val="15"/>
      <color rgb="FF000000"/>
      <name val="B Nazanin"/>
      <charset val="178"/>
    </font>
    <font>
      <b/>
      <sz val="15"/>
      <color theme="1"/>
      <name val="B Nazanin"/>
      <charset val="178"/>
    </font>
    <font>
      <b/>
      <u/>
      <sz val="22"/>
      <name val="B Nazanin"/>
      <charset val="178"/>
    </font>
    <font>
      <sz val="22"/>
      <color theme="1"/>
      <name val="B Nazanin"/>
      <charset val="178"/>
    </font>
    <font>
      <b/>
      <sz val="14.5"/>
      <name val="B Nazanin"/>
      <charset val="178"/>
    </font>
    <font>
      <b/>
      <sz val="13"/>
      <name val="B Nazanin"/>
      <charset val="178"/>
    </font>
    <font>
      <sz val="14.5"/>
      <color theme="1"/>
      <name val="B Nazanin"/>
      <charset val="178"/>
    </font>
    <font>
      <sz val="18"/>
      <color theme="1"/>
      <name val="B Nazanin"/>
      <charset val="178"/>
    </font>
    <font>
      <sz val="14.5"/>
      <name val="B Nazanin"/>
      <charset val="178"/>
    </font>
    <font>
      <b/>
      <sz val="18"/>
      <color theme="1"/>
      <name val="B Nazanin"/>
      <charset val="178"/>
    </font>
    <font>
      <sz val="20"/>
      <name val="B Nazanin"/>
      <charset val="178"/>
    </font>
    <font>
      <b/>
      <sz val="24"/>
      <name val="B Nazanin"/>
      <charset val="178"/>
    </font>
    <font>
      <sz val="21"/>
      <name val="B Nazanin"/>
      <charset val="178"/>
    </font>
    <font>
      <sz val="25"/>
      <name val="B Nazanin"/>
      <charset val="178"/>
    </font>
    <font>
      <b/>
      <sz val="24"/>
      <color indexed="8"/>
      <name val="B Nazanin"/>
      <charset val="178"/>
    </font>
    <font>
      <b/>
      <sz val="18"/>
      <color indexed="8"/>
      <name val="B Nazanin"/>
      <charset val="178"/>
    </font>
    <font>
      <sz val="22"/>
      <name val="B Nazanin"/>
      <charset val="178"/>
    </font>
    <font>
      <b/>
      <sz val="22"/>
      <color rgb="FF000000"/>
      <name val="B Nazanin"/>
      <charset val="178"/>
    </font>
    <font>
      <b/>
      <sz val="22"/>
      <name val="B Nazanin"/>
      <charset val="178"/>
    </font>
    <font>
      <sz val="20"/>
      <color theme="1"/>
      <name val="B Nazanin"/>
      <charset val="178"/>
    </font>
    <font>
      <sz val="48"/>
      <color theme="1"/>
      <name val="B Nazanin"/>
      <charset val="178"/>
    </font>
    <font>
      <b/>
      <sz val="48"/>
      <color rgb="FF000000"/>
      <name val="B Nazanin"/>
      <charset val="178"/>
    </font>
    <font>
      <b/>
      <sz val="30"/>
      <color rgb="FF000000"/>
      <name val="B Nazanin"/>
      <charset val="178"/>
    </font>
    <font>
      <sz val="30"/>
      <color theme="1"/>
      <name val="B Nazanin"/>
      <charset val="178"/>
    </font>
    <font>
      <b/>
      <sz val="30"/>
      <name val="B Nazanin"/>
      <charset val="178"/>
    </font>
    <font>
      <b/>
      <sz val="34"/>
      <name val="B Nazanin"/>
      <charset val="178"/>
    </font>
    <font>
      <sz val="60"/>
      <name val="B Nazanin"/>
      <charset val="178"/>
    </font>
    <font>
      <sz val="60"/>
      <color theme="1"/>
      <name val="B Nazanin"/>
      <charset val="178"/>
    </font>
    <font>
      <sz val="24"/>
      <color theme="1"/>
      <name val="B Nazanin"/>
      <charset val="178"/>
    </font>
    <font>
      <b/>
      <sz val="70"/>
      <name val="B Nazanin"/>
      <charset val="178"/>
    </font>
    <font>
      <sz val="25"/>
      <color theme="1"/>
      <name val="B Nazanin"/>
      <charset val="178"/>
    </font>
    <font>
      <sz val="16"/>
      <color rgb="FF000000"/>
      <name val="B Nazanin"/>
      <charset val="178"/>
    </font>
    <font>
      <b/>
      <sz val="16"/>
      <color rgb="FF000000"/>
      <name val="B Nazanin"/>
      <charset val="178"/>
    </font>
    <font>
      <sz val="14"/>
      <color rgb="FF000000"/>
      <name val="B Nazanin"/>
      <charset val="178"/>
    </font>
    <font>
      <b/>
      <sz val="11"/>
      <color theme="1"/>
      <name val="B Nazanin"/>
      <charset val="178"/>
    </font>
    <font>
      <b/>
      <sz val="11"/>
      <name val="B Nazanin"/>
      <charset val="178"/>
    </font>
    <font>
      <sz val="15"/>
      <color indexed="8"/>
      <name val="B Nazanin"/>
      <charset val="178"/>
    </font>
    <font>
      <b/>
      <sz val="15"/>
      <color indexed="8"/>
      <name val="B Nazanin"/>
      <charset val="178"/>
    </font>
    <font>
      <sz val="36"/>
      <color theme="1"/>
      <name val="B Nazanin"/>
      <charset val="178"/>
    </font>
    <font>
      <b/>
      <sz val="20"/>
      <name val="B Nazanin"/>
      <charset val="178"/>
    </font>
    <font>
      <b/>
      <sz val="36"/>
      <color rgb="FF000000"/>
      <name val="B Nazanin"/>
      <charset val="178"/>
    </font>
    <font>
      <b/>
      <sz val="48"/>
      <name val="B Nazanin"/>
      <charset val="178"/>
    </font>
    <font>
      <sz val="18"/>
      <color rgb="FF000000"/>
      <name val="B Nazanin"/>
      <charset val="178"/>
    </font>
    <font>
      <b/>
      <sz val="26"/>
      <name val="B Nazanin"/>
      <charset val="178"/>
    </font>
    <font>
      <b/>
      <sz val="17"/>
      <name val="B Nazanin"/>
      <charset val="178"/>
    </font>
    <font>
      <sz val="19"/>
      <name val="B Nazanin"/>
      <charset val="178"/>
    </font>
    <font>
      <sz val="17"/>
      <name val="B Nazanin"/>
      <charset val="178"/>
    </font>
    <font>
      <sz val="17"/>
      <color rgb="FF000000"/>
      <name val="B Nazanin"/>
      <charset val="178"/>
    </font>
    <font>
      <b/>
      <sz val="17"/>
      <color rgb="FF000000"/>
      <name val="B Nazanin"/>
      <charset val="178"/>
    </font>
    <font>
      <b/>
      <sz val="13"/>
      <color theme="1"/>
      <name val="B Nazanin"/>
      <charset val="178"/>
    </font>
    <font>
      <b/>
      <sz val="18"/>
      <color rgb="FF000000"/>
      <name val="B Nazanin"/>
      <charset val="178"/>
    </font>
    <font>
      <b/>
      <sz val="40"/>
      <color rgb="FF000000"/>
      <name val="B Nazanin"/>
      <charset val="178"/>
    </font>
    <font>
      <b/>
      <sz val="40"/>
      <name val="B Nazanin"/>
      <charset val="178"/>
    </font>
    <font>
      <sz val="38"/>
      <color theme="1"/>
      <name val="B Nazanin"/>
      <charset val="178"/>
    </font>
    <font>
      <b/>
      <sz val="34"/>
      <color rgb="FF000000"/>
      <name val="B Nazanin"/>
      <charset val="178"/>
    </font>
    <font>
      <b/>
      <sz val="19"/>
      <name val="B Nazanin"/>
      <charset val="178"/>
    </font>
    <font>
      <sz val="19"/>
      <color theme="1"/>
      <name val="B Nazanin"/>
      <charset val="178"/>
    </font>
    <font>
      <b/>
      <u/>
      <sz val="19"/>
      <name val="B Nazanin"/>
      <charset val="178"/>
    </font>
    <font>
      <b/>
      <sz val="10"/>
      <color rgb="FF000000"/>
      <name val="2  Nazanin"/>
      <charset val="178"/>
    </font>
    <font>
      <b/>
      <sz val="10"/>
      <color indexed="8"/>
      <name val="Times New Roman"/>
      <family val="1"/>
    </font>
    <font>
      <sz val="10"/>
      <color theme="1"/>
      <name val="Calibri"/>
      <family val="2"/>
      <charset val="178"/>
      <scheme val="minor"/>
    </font>
    <font>
      <b/>
      <sz val="10"/>
      <color theme="1"/>
      <name val="B Nazanin"/>
      <charset val="178"/>
    </font>
    <font>
      <b/>
      <sz val="10"/>
      <color theme="1"/>
      <name val="Arial"/>
      <family val="2"/>
    </font>
    <font>
      <sz val="10"/>
      <color rgb="FF000000"/>
      <name val="2  Nazanin"/>
      <charset val="178"/>
    </font>
    <font>
      <sz val="16"/>
      <color rgb="FF000000"/>
      <name val="B Zar"/>
      <charset val="178"/>
    </font>
    <font>
      <sz val="9"/>
      <color indexed="81"/>
      <name val="Tahoma"/>
      <family val="2"/>
    </font>
    <font>
      <b/>
      <sz val="9"/>
      <color indexed="81"/>
      <name val="Tahoma"/>
      <family val="2"/>
    </font>
    <font>
      <sz val="11"/>
      <name val="B Nazanin"/>
      <charset val="178"/>
    </font>
    <font>
      <b/>
      <sz val="9"/>
      <name val="B Nazanin"/>
      <charset val="178"/>
    </font>
    <font>
      <sz val="9"/>
      <name val="B Nazanin"/>
      <charset val="178"/>
    </font>
    <font>
      <sz val="11"/>
      <color indexed="8"/>
      <name val="Arial"/>
      <family val="2"/>
      <charset val="178"/>
    </font>
    <font>
      <sz val="11"/>
      <color theme="1"/>
      <name val="Calibri"/>
      <family val="2"/>
      <scheme val="minor"/>
    </font>
    <font>
      <sz val="10"/>
      <name val="Arial"/>
      <family val="2"/>
    </font>
    <font>
      <sz val="16"/>
      <color rgb="FFFF0000"/>
      <name val="B Nazanin"/>
      <charset val="178"/>
    </font>
    <font>
      <b/>
      <u/>
      <sz val="11"/>
      <name val="B Nazanin"/>
      <charset val="178"/>
    </font>
    <font>
      <b/>
      <sz val="10"/>
      <name val="B Nazanin"/>
      <charset val="178"/>
    </font>
    <font>
      <sz val="18"/>
      <color indexed="8"/>
      <name val="B Nazanin"/>
      <charset val="178"/>
    </font>
    <font>
      <sz val="10"/>
      <color theme="1"/>
      <name val="B Nazanin"/>
      <charset val="178"/>
    </font>
    <font>
      <b/>
      <sz val="14.5"/>
      <color theme="1"/>
      <name val="B Nazanin"/>
      <charset val="178"/>
    </font>
    <font>
      <sz val="13"/>
      <name val="B Nazanin"/>
      <charset val="178"/>
    </font>
    <font>
      <b/>
      <sz val="28"/>
      <name val="B Nazanin"/>
      <charset val="178"/>
    </font>
    <font>
      <b/>
      <sz val="20"/>
      <color indexed="8"/>
      <name val="B Nazanin"/>
      <charset val="178"/>
    </font>
    <font>
      <b/>
      <sz val="20"/>
      <color theme="1"/>
      <name val="B Nazanin"/>
      <charset val="178"/>
    </font>
    <font>
      <u/>
      <sz val="19"/>
      <name val="B Nazanin"/>
      <charset val="178"/>
    </font>
    <font>
      <b/>
      <sz val="17"/>
      <color theme="1"/>
      <name val="B Nazanin"/>
      <charset val="178"/>
    </font>
    <font>
      <sz val="17"/>
      <color theme="1"/>
      <name val="B Nazanin"/>
      <charset val="178"/>
    </font>
    <font>
      <sz val="18"/>
      <color rgb="FFC00000"/>
      <name val="B Nazanin"/>
      <charset val="178"/>
    </font>
    <font>
      <u/>
      <sz val="16"/>
      <color rgb="FF000000"/>
      <name val="B Nazanin"/>
      <charset val="178"/>
    </font>
    <font>
      <b/>
      <u/>
      <sz val="16"/>
      <color theme="1"/>
      <name val="B Nazanin"/>
      <charset val="178"/>
    </font>
    <font>
      <b/>
      <sz val="12"/>
      <color theme="1"/>
      <name val="B Nazanin"/>
      <charset val="178"/>
    </font>
    <font>
      <b/>
      <sz val="11"/>
      <color theme="1"/>
      <name val="Calibri"/>
      <family val="2"/>
      <charset val="178"/>
      <scheme val="minor"/>
    </font>
    <font>
      <b/>
      <sz val="22"/>
      <color theme="1"/>
      <name val="B Nazanin"/>
      <charset val="178"/>
    </font>
    <font>
      <b/>
      <sz val="25"/>
      <name val="B Nazanin"/>
      <charset val="178"/>
    </font>
    <font>
      <b/>
      <sz val="24"/>
      <color rgb="FFFF0000"/>
      <name val="B Nazanin"/>
      <charset val="178"/>
    </font>
    <font>
      <b/>
      <sz val="36"/>
      <name val="B Nazanin"/>
      <charset val="178"/>
    </font>
    <font>
      <b/>
      <sz val="18"/>
      <color rgb="FFFF0000"/>
      <name val="B Nazanin"/>
      <charset val="178"/>
    </font>
    <font>
      <sz val="17"/>
      <color rgb="FFFF0000"/>
      <name val="B Nazanin"/>
      <charset val="178"/>
    </font>
    <font>
      <b/>
      <sz val="24"/>
      <color theme="1"/>
      <name val="B Nazanin"/>
      <charset val="178"/>
    </font>
    <font>
      <sz val="8"/>
      <name val="Calibri"/>
      <family val="2"/>
      <charset val="178"/>
      <scheme val="minor"/>
    </font>
    <font>
      <b/>
      <sz val="16"/>
      <color rgb="FFFF0000"/>
      <name val="B Nazanin"/>
      <charset val="178"/>
    </font>
  </fonts>
  <fills count="7">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0"/>
        <bgColor indexed="64"/>
      </patternFill>
    </fill>
  </fills>
  <borders count="75">
    <border>
      <left/>
      <right/>
      <top/>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bottom/>
      <diagonal/>
    </border>
    <border>
      <left/>
      <right/>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double">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double">
        <color indexed="64"/>
      </top>
      <bottom style="double">
        <color indexed="64"/>
      </bottom>
      <diagonal/>
    </border>
  </borders>
  <cellStyleXfs count="33">
    <xf numFmtId="0" fontId="0" fillId="0" borderId="0"/>
    <xf numFmtId="164" fontId="35" fillId="0" borderId="0" applyFont="0" applyFill="0" applyBorder="0" applyAlignment="0" applyProtection="0"/>
    <xf numFmtId="0" fontId="5" fillId="0" borderId="0"/>
    <xf numFmtId="0" fontId="1" fillId="0" borderId="0"/>
    <xf numFmtId="0" fontId="35" fillId="0" borderId="0"/>
    <xf numFmtId="0" fontId="1" fillId="0" borderId="0"/>
    <xf numFmtId="0" fontId="5" fillId="0" borderId="0"/>
    <xf numFmtId="0" fontId="35" fillId="0" borderId="0"/>
    <xf numFmtId="0" fontId="1" fillId="0" borderId="0"/>
    <xf numFmtId="0" fontId="1" fillId="0" borderId="0"/>
    <xf numFmtId="0" fontId="5" fillId="0" borderId="0"/>
    <xf numFmtId="0" fontId="1" fillId="0" borderId="0"/>
    <xf numFmtId="0" fontId="5" fillId="0" borderId="0"/>
    <xf numFmtId="0" fontId="1" fillId="0" borderId="0"/>
    <xf numFmtId="0" fontId="5" fillId="0" borderId="0"/>
    <xf numFmtId="0" fontId="1" fillId="0" borderId="0"/>
    <xf numFmtId="0" fontId="5" fillId="0" borderId="0"/>
    <xf numFmtId="0" fontId="1" fillId="0" borderId="0"/>
    <xf numFmtId="0" fontId="5" fillId="0" borderId="0"/>
    <xf numFmtId="0" fontId="1" fillId="0" borderId="0"/>
    <xf numFmtId="0" fontId="36" fillId="0" borderId="0"/>
    <xf numFmtId="9" fontId="35" fillId="0" borderId="0" applyFont="0" applyFill="0" applyBorder="0" applyAlignment="0" applyProtection="0"/>
    <xf numFmtId="164" fontId="133" fillId="0" borderId="0" applyFont="0" applyFill="0" applyBorder="0" applyAlignment="0" applyProtection="0"/>
    <xf numFmtId="166" fontId="134" fillId="0" borderId="0" applyFont="0" applyFill="0" applyBorder="0" applyAlignment="0" applyProtection="0"/>
    <xf numFmtId="0" fontId="135" fillId="0" borderId="0"/>
    <xf numFmtId="164" fontId="1" fillId="0" borderId="0" applyFont="0" applyFill="0" applyBorder="0" applyAlignment="0" applyProtection="0"/>
    <xf numFmtId="164" fontId="35" fillId="0" borderId="0" applyFont="0" applyFill="0" applyBorder="0" applyAlignment="0" applyProtection="0"/>
    <xf numFmtId="164" fontId="1" fillId="0" borderId="0" applyFont="0" applyFill="0" applyBorder="0" applyAlignment="0" applyProtection="0"/>
    <xf numFmtId="164" fontId="35" fillId="0" borderId="0" applyFont="0" applyFill="0" applyBorder="0" applyAlignment="0" applyProtection="0"/>
    <xf numFmtId="0" fontId="35" fillId="0" borderId="0"/>
    <xf numFmtId="0" fontId="134" fillId="0" borderId="0"/>
    <xf numFmtId="0" fontId="35" fillId="0" borderId="0"/>
    <xf numFmtId="0" fontId="1" fillId="0" borderId="0"/>
  </cellStyleXfs>
  <cellXfs count="2385">
    <xf numFmtId="0" fontId="0" fillId="0" borderId="0" xfId="0"/>
    <xf numFmtId="0" fontId="0" fillId="0" borderId="0" xfId="0"/>
    <xf numFmtId="0" fontId="0" fillId="0" borderId="0" xfId="0" applyAlignment="1">
      <alignment horizontal="center"/>
    </xf>
    <xf numFmtId="0" fontId="8" fillId="0" borderId="0" xfId="9" applyFont="1"/>
    <xf numFmtId="169" fontId="2" fillId="0" borderId="0" xfId="0" applyNumberFormat="1" applyFont="1" applyAlignment="1">
      <alignment vertical="center"/>
    </xf>
    <xf numFmtId="169" fontId="3" fillId="0" borderId="0" xfId="0" applyNumberFormat="1" applyFont="1" applyAlignment="1">
      <alignment horizontal="center" vertical="center" readingOrder="2"/>
    </xf>
    <xf numFmtId="169" fontId="2" fillId="0" borderId="0" xfId="0" applyNumberFormat="1" applyFont="1" applyAlignment="1">
      <alignment horizontal="center"/>
    </xf>
    <xf numFmtId="169" fontId="2" fillId="0" borderId="0" xfId="0" applyNumberFormat="1" applyFont="1"/>
    <xf numFmtId="169" fontId="2" fillId="0" borderId="0" xfId="0" applyNumberFormat="1" applyFont="1" applyAlignment="1">
      <alignment horizontal="right" vertical="center" readingOrder="2"/>
    </xf>
    <xf numFmtId="169" fontId="2" fillId="0" borderId="0" xfId="0" applyNumberFormat="1" applyFont="1" applyAlignment="1">
      <alignment vertical="center" shrinkToFit="1" readingOrder="2"/>
    </xf>
    <xf numFmtId="169" fontId="3" fillId="0" borderId="0" xfId="0" applyNumberFormat="1" applyFont="1" applyAlignment="1">
      <alignment readingOrder="2"/>
    </xf>
    <xf numFmtId="169" fontId="7" fillId="0" borderId="0" xfId="0" applyNumberFormat="1" applyFont="1" applyBorder="1" applyAlignment="1">
      <alignment vertical="center"/>
    </xf>
    <xf numFmtId="169" fontId="8" fillId="0" borderId="0" xfId="0" applyNumberFormat="1" applyFont="1" applyAlignment="1">
      <alignment horizontal="center"/>
    </xf>
    <xf numFmtId="169" fontId="3" fillId="0" borderId="1" xfId="0" applyNumberFormat="1" applyFont="1" applyBorder="1" applyAlignment="1">
      <alignment horizontal="center"/>
    </xf>
    <xf numFmtId="169" fontId="3" fillId="0" borderId="0" xfId="0" applyNumberFormat="1" applyFont="1"/>
    <xf numFmtId="49" fontId="3" fillId="0" borderId="1" xfId="0" applyNumberFormat="1" applyFont="1" applyBorder="1" applyAlignment="1">
      <alignment horizontal="center" readingOrder="2"/>
    </xf>
    <xf numFmtId="0" fontId="0" fillId="0" borderId="0" xfId="0" applyBorder="1"/>
    <xf numFmtId="169" fontId="3" fillId="0" borderId="1" xfId="0" applyNumberFormat="1" applyFont="1" applyBorder="1" applyAlignment="1">
      <alignment horizontal="center" vertical="center"/>
    </xf>
    <xf numFmtId="0" fontId="38" fillId="0" borderId="0" xfId="0" applyFont="1" applyBorder="1" applyAlignment="1">
      <alignment horizontal="right"/>
    </xf>
    <xf numFmtId="169" fontId="3" fillId="0" borderId="0" xfId="0" applyNumberFormat="1" applyFont="1" applyAlignment="1">
      <alignment vertical="center"/>
    </xf>
    <xf numFmtId="169" fontId="3" fillId="0" borderId="0" xfId="0" applyNumberFormat="1" applyFont="1" applyAlignment="1">
      <alignment vertical="center" readingOrder="2"/>
    </xf>
    <xf numFmtId="169" fontId="2" fillId="0" borderId="0" xfId="0" applyNumberFormat="1" applyFont="1" applyBorder="1" applyAlignment="1">
      <alignment horizontal="right" vertical="center"/>
    </xf>
    <xf numFmtId="169" fontId="2" fillId="0" borderId="0" xfId="0" applyNumberFormat="1" applyFont="1" applyBorder="1" applyAlignment="1">
      <alignment horizontal="right" vertical="center" readingOrder="2"/>
    </xf>
    <xf numFmtId="169" fontId="2" fillId="0" borderId="2" xfId="0" applyNumberFormat="1" applyFont="1" applyBorder="1" applyAlignment="1">
      <alignment vertical="center"/>
    </xf>
    <xf numFmtId="169" fontId="2" fillId="0" borderId="2" xfId="0" applyNumberFormat="1" applyFont="1" applyBorder="1" applyAlignment="1">
      <alignment horizontal="right" vertical="center"/>
    </xf>
    <xf numFmtId="169" fontId="2" fillId="0" borderId="2" xfId="0" applyNumberFormat="1" applyFont="1" applyBorder="1" applyAlignment="1">
      <alignment horizontal="right" vertical="center" readingOrder="2"/>
    </xf>
    <xf numFmtId="37" fontId="38" fillId="0" borderId="0" xfId="0" applyNumberFormat="1" applyFont="1" applyBorder="1" applyAlignment="1">
      <alignment horizontal="center"/>
    </xf>
    <xf numFmtId="0" fontId="38" fillId="0" borderId="0" xfId="0" applyFont="1" applyAlignment="1">
      <alignment horizontal="right"/>
    </xf>
    <xf numFmtId="0" fontId="39" fillId="0" borderId="0" xfId="0" applyFont="1" applyAlignment="1">
      <alignment horizontal="right"/>
    </xf>
    <xf numFmtId="169" fontId="2" fillId="0" borderId="0" xfId="0" applyNumberFormat="1" applyFont="1" applyBorder="1" applyAlignment="1">
      <alignment vertical="center"/>
    </xf>
    <xf numFmtId="169" fontId="11" fillId="0" borderId="0" xfId="0" applyNumberFormat="1" applyFont="1" applyAlignment="1">
      <alignment vertical="center"/>
    </xf>
    <xf numFmtId="169" fontId="2" fillId="0" borderId="1" xfId="0" applyNumberFormat="1" applyFont="1" applyBorder="1" applyAlignment="1">
      <alignment horizontal="right" vertical="center" readingOrder="2"/>
    </xf>
    <xf numFmtId="169" fontId="2" fillId="0" borderId="0" xfId="0" applyNumberFormat="1" applyFont="1" applyAlignment="1">
      <alignment horizontal="right" vertical="center"/>
    </xf>
    <xf numFmtId="169" fontId="2" fillId="0" borderId="3" xfId="0" applyNumberFormat="1" applyFont="1" applyBorder="1" applyAlignment="1">
      <alignment horizontal="right" vertical="center" readingOrder="2"/>
    </xf>
    <xf numFmtId="169" fontId="2" fillId="0" borderId="4" xfId="0" applyNumberFormat="1" applyFont="1" applyBorder="1" applyAlignment="1">
      <alignment horizontal="right" vertical="center" readingOrder="2"/>
    </xf>
    <xf numFmtId="37" fontId="0" fillId="0" borderId="0" xfId="0" applyNumberFormat="1"/>
    <xf numFmtId="3" fontId="8" fillId="0" borderId="0" xfId="9" applyNumberFormat="1" applyFont="1"/>
    <xf numFmtId="3" fontId="3" fillId="0" borderId="0" xfId="9" applyNumberFormat="1" applyFont="1" applyAlignment="1">
      <alignment vertical="center" readingOrder="2"/>
    </xf>
    <xf numFmtId="3" fontId="2" fillId="0" borderId="0" xfId="9" applyNumberFormat="1" applyFont="1" applyAlignment="1">
      <alignment vertical="center" readingOrder="2"/>
    </xf>
    <xf numFmtId="3" fontId="8" fillId="0" borderId="0" xfId="9" applyNumberFormat="1" applyFont="1" applyAlignment="1">
      <alignment vertical="center" readingOrder="2"/>
    </xf>
    <xf numFmtId="0" fontId="6" fillId="0" borderId="0" xfId="9" applyFont="1"/>
    <xf numFmtId="3" fontId="6" fillId="0" borderId="0" xfId="9" applyNumberFormat="1" applyFont="1"/>
    <xf numFmtId="0" fontId="40" fillId="0" borderId="0" xfId="0" applyFont="1"/>
    <xf numFmtId="0" fontId="41" fillId="0" borderId="0" xfId="0" applyFont="1"/>
    <xf numFmtId="0" fontId="43" fillId="0" borderId="0" xfId="0" applyFont="1"/>
    <xf numFmtId="0" fontId="40" fillId="0" borderId="0" xfId="0" applyFont="1" applyBorder="1"/>
    <xf numFmtId="0" fontId="44" fillId="0" borderId="0" xfId="0" applyFont="1" applyAlignment="1">
      <alignment horizontal="center" vertical="center"/>
    </xf>
    <xf numFmtId="49" fontId="3" fillId="0" borderId="0" xfId="0" applyNumberFormat="1" applyFont="1" applyBorder="1" applyAlignment="1">
      <alignment horizontal="center" readingOrder="2"/>
    </xf>
    <xf numFmtId="49" fontId="2" fillId="0" borderId="0" xfId="0" applyNumberFormat="1" applyFont="1" applyAlignment="1">
      <alignment horizontal="center" vertical="center"/>
    </xf>
    <xf numFmtId="167" fontId="3" fillId="0" borderId="0" xfId="1" applyNumberFormat="1" applyFont="1" applyBorder="1" applyAlignment="1">
      <alignment horizontal="center" vertical="center" readingOrder="2"/>
    </xf>
    <xf numFmtId="0" fontId="13" fillId="0" borderId="0" xfId="0" applyFont="1" applyAlignment="1">
      <alignment vertical="center"/>
    </xf>
    <xf numFmtId="49" fontId="10" fillId="0" borderId="1" xfId="0" applyNumberFormat="1" applyFont="1" applyBorder="1" applyAlignment="1">
      <alignment horizontal="center" vertical="center" shrinkToFit="1" readingOrder="2"/>
    </xf>
    <xf numFmtId="49" fontId="10" fillId="0" borderId="0" xfId="0" applyNumberFormat="1" applyFont="1" applyBorder="1" applyAlignment="1">
      <alignment horizontal="center" vertical="center" shrinkToFit="1" readingOrder="2"/>
    </xf>
    <xf numFmtId="49" fontId="13" fillId="0" borderId="1" xfId="0" applyNumberFormat="1" applyFont="1" applyBorder="1" applyAlignment="1">
      <alignment horizontal="center" vertical="center" readingOrder="2"/>
    </xf>
    <xf numFmtId="49" fontId="10" fillId="0" borderId="0" xfId="0" applyNumberFormat="1" applyFont="1" applyBorder="1" applyAlignment="1">
      <alignment horizontal="center" vertical="center" readingOrder="2"/>
    </xf>
    <xf numFmtId="0" fontId="10" fillId="0" borderId="0" xfId="0" applyFont="1" applyAlignment="1">
      <alignment horizontal="center" vertical="center"/>
    </xf>
    <xf numFmtId="0" fontId="10" fillId="0" borderId="0" xfId="0" applyFont="1" applyAlignment="1">
      <alignment vertical="center"/>
    </xf>
    <xf numFmtId="167" fontId="2" fillId="0" borderId="0" xfId="1" applyNumberFormat="1" applyFont="1" applyAlignment="1">
      <alignment horizontal="center" vertical="center"/>
    </xf>
    <xf numFmtId="167" fontId="46" fillId="0" borderId="0" xfId="1" applyNumberFormat="1" applyFont="1" applyBorder="1" applyAlignment="1">
      <alignment horizontal="center" vertical="center"/>
    </xf>
    <xf numFmtId="3" fontId="2" fillId="0" borderId="0" xfId="0" applyNumberFormat="1" applyFont="1" applyAlignment="1">
      <alignment horizontal="center" vertical="center"/>
    </xf>
    <xf numFmtId="3" fontId="2" fillId="0" borderId="0" xfId="0" applyNumberFormat="1" applyFont="1" applyBorder="1" applyAlignment="1">
      <alignment horizontal="center" vertical="center"/>
    </xf>
    <xf numFmtId="3" fontId="2" fillId="0" borderId="0" xfId="0" applyNumberFormat="1" applyFont="1" applyAlignment="1">
      <alignment horizontal="right" vertical="center"/>
    </xf>
    <xf numFmtId="167" fontId="2" fillId="0" borderId="4" xfId="1" applyNumberFormat="1" applyFont="1" applyBorder="1" applyAlignment="1">
      <alignment horizontal="right" vertical="center"/>
    </xf>
    <xf numFmtId="0" fontId="3" fillId="0" borderId="0" xfId="3" applyFont="1" applyBorder="1" applyAlignment="1">
      <alignment horizontal="right" vertical="center" readingOrder="2"/>
    </xf>
    <xf numFmtId="0" fontId="3" fillId="0" borderId="0" xfId="3" applyFont="1" applyBorder="1" applyAlignment="1">
      <alignment horizontal="center" vertical="center" readingOrder="2"/>
    </xf>
    <xf numFmtId="169" fontId="7" fillId="0" borderId="0" xfId="0" applyNumberFormat="1" applyFont="1" applyBorder="1" applyAlignment="1">
      <alignment horizontal="center" vertical="center"/>
    </xf>
    <xf numFmtId="169" fontId="2" fillId="3" borderId="0" xfId="0" applyNumberFormat="1" applyFont="1" applyFill="1" applyAlignment="1">
      <alignment horizontal="right" vertical="center" readingOrder="2"/>
    </xf>
    <xf numFmtId="0" fontId="0" fillId="0" borderId="0" xfId="0" applyAlignment="1">
      <alignment horizontal="right" vertical="center"/>
    </xf>
    <xf numFmtId="0" fontId="0" fillId="0" borderId="0" xfId="0" applyAlignment="1">
      <alignment horizontal="center" vertical="center"/>
    </xf>
    <xf numFmtId="0" fontId="47" fillId="4" borderId="7" xfId="7" applyFont="1" applyFill="1" applyBorder="1" applyAlignment="1">
      <alignment horizontal="center" vertical="center"/>
    </xf>
    <xf numFmtId="3" fontId="48" fillId="0" borderId="8" xfId="7" applyNumberFormat="1" applyFont="1" applyBorder="1" applyAlignment="1">
      <alignment horizontal="center" vertical="center"/>
    </xf>
    <xf numFmtId="3" fontId="48" fillId="0" borderId="9" xfId="7" applyNumberFormat="1" applyFont="1" applyBorder="1" applyAlignment="1">
      <alignment horizontal="center" vertical="center"/>
    </xf>
    <xf numFmtId="3" fontId="48" fillId="0" borderId="10" xfId="7" applyNumberFormat="1" applyFont="1" applyBorder="1" applyAlignment="1">
      <alignment horizontal="center" vertical="center"/>
    </xf>
    <xf numFmtId="3" fontId="48" fillId="0" borderId="11" xfId="7" applyNumberFormat="1" applyFont="1" applyBorder="1" applyAlignment="1">
      <alignment horizontal="center" vertical="center"/>
    </xf>
    <xf numFmtId="0" fontId="46" fillId="0" borderId="12" xfId="7" applyFont="1" applyBorder="1" applyAlignment="1">
      <alignment horizontal="center" vertical="center"/>
    </xf>
    <xf numFmtId="3" fontId="46" fillId="0" borderId="13" xfId="7" applyNumberFormat="1" applyFont="1" applyBorder="1" applyAlignment="1">
      <alignment horizontal="center" vertical="center"/>
    </xf>
    <xf numFmtId="3" fontId="46" fillId="0" borderId="14" xfId="7" applyNumberFormat="1" applyFont="1" applyBorder="1" applyAlignment="1">
      <alignment horizontal="center" vertical="center"/>
    </xf>
    <xf numFmtId="3" fontId="46" fillId="0" borderId="15" xfId="7" applyNumberFormat="1" applyFont="1" applyBorder="1" applyAlignment="1">
      <alignment horizontal="center" vertical="center"/>
    </xf>
    <xf numFmtId="0" fontId="49" fillId="0" borderId="0" xfId="0" applyFont="1" applyAlignment="1">
      <alignment horizontal="center" vertical="center"/>
    </xf>
    <xf numFmtId="0" fontId="50" fillId="0" borderId="16" xfId="7" applyFont="1" applyBorder="1" applyAlignment="1">
      <alignment horizontal="right" vertical="center"/>
    </xf>
    <xf numFmtId="3" fontId="48" fillId="0" borderId="17" xfId="7" applyNumberFormat="1" applyFont="1" applyBorder="1" applyAlignment="1">
      <alignment horizontal="center" vertical="center"/>
    </xf>
    <xf numFmtId="3" fontId="48" fillId="0" borderId="18" xfId="7" applyNumberFormat="1" applyFont="1" applyBorder="1" applyAlignment="1">
      <alignment horizontal="center" vertical="center"/>
    </xf>
    <xf numFmtId="3" fontId="48" fillId="0" borderId="1" xfId="7" applyNumberFormat="1" applyFont="1" applyBorder="1" applyAlignment="1">
      <alignment horizontal="center" vertical="center"/>
    </xf>
    <xf numFmtId="3" fontId="48" fillId="0" borderId="19" xfId="7" applyNumberFormat="1" applyFont="1" applyBorder="1" applyAlignment="1">
      <alignment horizontal="center" vertical="center"/>
    </xf>
    <xf numFmtId="0" fontId="50" fillId="0" borderId="20" xfId="7" applyFont="1" applyBorder="1" applyAlignment="1">
      <alignment horizontal="right" vertical="center"/>
    </xf>
    <xf numFmtId="3" fontId="48" fillId="0" borderId="21" xfId="7" applyNumberFormat="1" applyFont="1" applyBorder="1" applyAlignment="1">
      <alignment horizontal="center" vertical="center"/>
    </xf>
    <xf numFmtId="3" fontId="48" fillId="0" borderId="6" xfId="7" applyNumberFormat="1" applyFont="1" applyBorder="1" applyAlignment="1">
      <alignment horizontal="center" vertical="center"/>
    </xf>
    <xf numFmtId="3" fontId="48" fillId="0" borderId="2" xfId="7" applyNumberFormat="1" applyFont="1" applyBorder="1" applyAlignment="1">
      <alignment horizontal="center" vertical="center"/>
    </xf>
    <xf numFmtId="0" fontId="50" fillId="0" borderId="22" xfId="7" applyFont="1" applyBorder="1" applyAlignment="1">
      <alignment horizontal="right" vertical="center"/>
    </xf>
    <xf numFmtId="3" fontId="48" fillId="0" borderId="23" xfId="7" applyNumberFormat="1" applyFont="1" applyBorder="1" applyAlignment="1">
      <alignment horizontal="center" vertical="center"/>
    </xf>
    <xf numFmtId="3" fontId="48" fillId="0" borderId="24" xfId="7" applyNumberFormat="1" applyFont="1" applyBorder="1" applyAlignment="1">
      <alignment horizontal="center" vertical="center"/>
    </xf>
    <xf numFmtId="3" fontId="48" fillId="0" borderId="25" xfId="7" applyNumberFormat="1" applyFont="1" applyBorder="1" applyAlignment="1">
      <alignment horizontal="center" vertical="center"/>
    </xf>
    <xf numFmtId="0" fontId="47" fillId="4" borderId="28" xfId="7" applyFont="1" applyFill="1" applyBorder="1" applyAlignment="1">
      <alignment horizontal="center" vertical="center"/>
    </xf>
    <xf numFmtId="3" fontId="46" fillId="0" borderId="29" xfId="7" applyNumberFormat="1" applyFont="1" applyBorder="1" applyAlignment="1">
      <alignment horizontal="center" vertical="center"/>
    </xf>
    <xf numFmtId="3" fontId="46" fillId="0" borderId="30" xfId="7" applyNumberFormat="1" applyFont="1" applyBorder="1" applyAlignment="1">
      <alignment horizontal="center" vertical="center"/>
    </xf>
    <xf numFmtId="3" fontId="7" fillId="0" borderId="0" xfId="9" applyNumberFormat="1" applyFont="1" applyBorder="1" applyAlignment="1"/>
    <xf numFmtId="3" fontId="46" fillId="0" borderId="12" xfId="7" applyNumberFormat="1" applyFont="1" applyBorder="1" applyAlignment="1">
      <alignment horizontal="center" vertical="center"/>
    </xf>
    <xf numFmtId="0" fontId="47" fillId="5" borderId="12" xfId="7" applyFont="1" applyFill="1" applyBorder="1" applyAlignment="1">
      <alignment horizontal="right" vertical="center"/>
    </xf>
    <xf numFmtId="3" fontId="51" fillId="5" borderId="13" xfId="7" applyNumberFormat="1" applyFont="1" applyFill="1" applyBorder="1" applyAlignment="1">
      <alignment horizontal="center" vertical="center"/>
    </xf>
    <xf numFmtId="3" fontId="3" fillId="0" borderId="0" xfId="9" applyNumberFormat="1" applyFont="1" applyAlignment="1">
      <alignment horizontal="center" vertical="center" readingOrder="2"/>
    </xf>
    <xf numFmtId="3" fontId="7" fillId="0" borderId="0" xfId="9" applyNumberFormat="1" applyFont="1" applyBorder="1" applyAlignment="1">
      <alignment horizontal="center"/>
    </xf>
    <xf numFmtId="0" fontId="12" fillId="0" borderId="0" xfId="0" applyFont="1" applyBorder="1" applyAlignment="1"/>
    <xf numFmtId="3" fontId="2" fillId="0" borderId="0" xfId="9" applyNumberFormat="1" applyFont="1" applyAlignment="1">
      <alignment horizontal="right" vertical="center" readingOrder="2"/>
    </xf>
    <xf numFmtId="0" fontId="52" fillId="0" borderId="31" xfId="7" applyFont="1" applyBorder="1" applyAlignment="1">
      <alignment horizontal="center" vertical="center"/>
    </xf>
    <xf numFmtId="3" fontId="51" fillId="6" borderId="13" xfId="7" applyNumberFormat="1" applyFont="1" applyFill="1" applyBorder="1" applyAlignment="1">
      <alignment horizontal="center" vertical="center"/>
    </xf>
    <xf numFmtId="3" fontId="51" fillId="6" borderId="14" xfId="7" applyNumberFormat="1" applyFont="1" applyFill="1" applyBorder="1" applyAlignment="1">
      <alignment horizontal="center" vertical="center"/>
    </xf>
    <xf numFmtId="3" fontId="12" fillId="0" borderId="0" xfId="9" applyNumberFormat="1" applyFont="1" applyBorder="1" applyAlignment="1"/>
    <xf numFmtId="3" fontId="46" fillId="0" borderId="34" xfId="7" applyNumberFormat="1" applyFont="1" applyBorder="1" applyAlignment="1">
      <alignment horizontal="center" vertical="center"/>
    </xf>
    <xf numFmtId="0" fontId="16" fillId="0" borderId="0" xfId="9" applyFont="1"/>
    <xf numFmtId="3" fontId="0" fillId="0" borderId="0" xfId="0" applyNumberFormat="1" applyAlignment="1">
      <alignment horizontal="center" vertical="center"/>
    </xf>
    <xf numFmtId="49" fontId="14" fillId="0" borderId="0" xfId="0" applyNumberFormat="1" applyFont="1" applyAlignment="1">
      <alignment horizontal="center" vertical="center"/>
    </xf>
    <xf numFmtId="0" fontId="16" fillId="0" borderId="0" xfId="0" applyFont="1" applyAlignment="1">
      <alignment vertical="center" wrapText="1" readingOrder="2"/>
    </xf>
    <xf numFmtId="0" fontId="54" fillId="0" borderId="0" xfId="0" applyFont="1" applyBorder="1" applyAlignment="1">
      <alignment vertical="center" wrapText="1" readingOrder="2"/>
    </xf>
    <xf numFmtId="0" fontId="16" fillId="0" borderId="0" xfId="9" applyFont="1" applyAlignment="1">
      <alignment vertical="center" wrapText="1" readingOrder="2"/>
    </xf>
    <xf numFmtId="3" fontId="4" fillId="0" borderId="0" xfId="9" applyNumberFormat="1" applyFont="1" applyAlignment="1">
      <alignment vertical="center" readingOrder="2"/>
    </xf>
    <xf numFmtId="169" fontId="4" fillId="0" borderId="6" xfId="9" applyNumberFormat="1" applyFont="1" applyBorder="1" applyAlignment="1">
      <alignment horizontal="center" vertical="center" readingOrder="2"/>
    </xf>
    <xf numFmtId="169" fontId="4" fillId="0" borderId="6" xfId="9" applyNumberFormat="1" applyFont="1" applyBorder="1" applyAlignment="1">
      <alignment horizontal="right" vertical="center" readingOrder="2"/>
    </xf>
    <xf numFmtId="169" fontId="4" fillId="0" borderId="37" xfId="9" applyNumberFormat="1" applyFont="1" applyBorder="1" applyAlignment="1">
      <alignment horizontal="right" vertical="center" readingOrder="2"/>
    </xf>
    <xf numFmtId="169" fontId="4" fillId="0" borderId="37" xfId="9" applyNumberFormat="1" applyFont="1" applyBorder="1" applyAlignment="1">
      <alignment horizontal="center" vertical="center" readingOrder="2"/>
    </xf>
    <xf numFmtId="0" fontId="56" fillId="0" borderId="16" xfId="7" applyFont="1" applyBorder="1" applyAlignment="1">
      <alignment horizontal="right" vertical="center"/>
    </xf>
    <xf numFmtId="0" fontId="56" fillId="0" borderId="20" xfId="7" applyFont="1" applyBorder="1" applyAlignment="1">
      <alignment horizontal="right" vertical="center"/>
    </xf>
    <xf numFmtId="0" fontId="56" fillId="0" borderId="22" xfId="7" applyFont="1" applyBorder="1" applyAlignment="1">
      <alignment horizontal="right" vertical="center"/>
    </xf>
    <xf numFmtId="0" fontId="56" fillId="0" borderId="17" xfId="7" applyFont="1" applyBorder="1" applyAlignment="1">
      <alignment horizontal="right" vertical="center"/>
    </xf>
    <xf numFmtId="0" fontId="56" fillId="0" borderId="21" xfId="7" applyFont="1" applyBorder="1" applyAlignment="1">
      <alignment horizontal="right" vertical="center"/>
    </xf>
    <xf numFmtId="0" fontId="56" fillId="0" borderId="23" xfId="7" applyFont="1" applyBorder="1" applyAlignment="1">
      <alignment horizontal="right" vertical="center"/>
    </xf>
    <xf numFmtId="169" fontId="0" fillId="0" borderId="0" xfId="0" applyNumberFormat="1"/>
    <xf numFmtId="0" fontId="16" fillId="0" borderId="0" xfId="9" applyFont="1" applyAlignment="1">
      <alignment horizontal="center" vertical="center" wrapText="1" readingOrder="2"/>
    </xf>
    <xf numFmtId="167" fontId="40" fillId="0" borderId="0" xfId="1" applyNumberFormat="1" applyFont="1"/>
    <xf numFmtId="167" fontId="16" fillId="0" borderId="0" xfId="1" applyNumberFormat="1" applyFont="1" applyAlignment="1">
      <alignment vertical="center" wrapText="1" readingOrder="2"/>
    </xf>
    <xf numFmtId="167" fontId="43" fillId="0" borderId="0" xfId="1" applyNumberFormat="1" applyFont="1"/>
    <xf numFmtId="167" fontId="55" fillId="0" borderId="0" xfId="1" applyNumberFormat="1" applyFont="1" applyBorder="1" applyAlignment="1">
      <alignment vertical="center" wrapText="1" readingOrder="2"/>
    </xf>
    <xf numFmtId="0" fontId="57" fillId="0" borderId="0" xfId="0" applyFont="1" applyAlignment="1">
      <alignment horizontal="right"/>
    </xf>
    <xf numFmtId="167" fontId="57" fillId="0" borderId="0" xfId="1" applyNumberFormat="1" applyFont="1" applyBorder="1" applyAlignment="1">
      <alignment horizontal="right"/>
    </xf>
    <xf numFmtId="3" fontId="46" fillId="0" borderId="6" xfId="0" applyNumberFormat="1" applyFont="1" applyBorder="1" applyAlignment="1">
      <alignment horizontal="center" vertical="center"/>
    </xf>
    <xf numFmtId="3" fontId="46" fillId="0" borderId="40" xfId="0" applyNumberFormat="1" applyFont="1" applyBorder="1" applyAlignment="1">
      <alignment horizontal="center" vertical="center"/>
    </xf>
    <xf numFmtId="0" fontId="46" fillId="0" borderId="0" xfId="0" applyFont="1" applyBorder="1" applyAlignment="1">
      <alignment horizontal="center" vertical="center"/>
    </xf>
    <xf numFmtId="3" fontId="46" fillId="0" borderId="0" xfId="0" applyNumberFormat="1" applyFont="1" applyBorder="1" applyAlignment="1">
      <alignment horizontal="center" vertical="center"/>
    </xf>
    <xf numFmtId="0" fontId="56" fillId="0" borderId="41" xfId="7" applyFont="1" applyBorder="1" applyAlignment="1">
      <alignment horizontal="right" vertical="center"/>
    </xf>
    <xf numFmtId="0" fontId="6" fillId="0" borderId="0" xfId="9" applyFont="1" applyAlignment="1">
      <alignment horizontal="right" vertical="center"/>
    </xf>
    <xf numFmtId="3" fontId="12" fillId="0" borderId="0" xfId="9" applyNumberFormat="1" applyFont="1" applyBorder="1" applyAlignment="1">
      <alignment horizontal="right" vertical="center"/>
    </xf>
    <xf numFmtId="3" fontId="6" fillId="0" borderId="0" xfId="9" applyNumberFormat="1" applyFont="1" applyAlignment="1">
      <alignment horizontal="right" vertical="center"/>
    </xf>
    <xf numFmtId="3" fontId="3" fillId="0" borderId="0" xfId="9" applyNumberFormat="1" applyFont="1" applyBorder="1" applyAlignment="1">
      <alignment horizontal="right" vertical="center"/>
    </xf>
    <xf numFmtId="3" fontId="3" fillId="0" borderId="1" xfId="9" applyNumberFormat="1" applyFont="1" applyBorder="1" applyAlignment="1">
      <alignment horizontal="right" vertical="center"/>
    </xf>
    <xf numFmtId="3" fontId="2" fillId="0" borderId="0" xfId="9" applyNumberFormat="1" applyFont="1" applyAlignment="1">
      <alignment horizontal="right" vertical="center"/>
    </xf>
    <xf numFmtId="0" fontId="2" fillId="0" borderId="0" xfId="9" applyFont="1" applyAlignment="1">
      <alignment horizontal="right" vertical="center"/>
    </xf>
    <xf numFmtId="3" fontId="20" fillId="0" borderId="0" xfId="9" applyNumberFormat="1" applyFont="1" applyBorder="1" applyAlignment="1">
      <alignment horizontal="right" vertical="center"/>
    </xf>
    <xf numFmtId="3" fontId="4" fillId="0" borderId="0" xfId="9" applyNumberFormat="1" applyFont="1" applyBorder="1" applyAlignment="1">
      <alignment horizontal="right" vertical="center"/>
    </xf>
    <xf numFmtId="0" fontId="0" fillId="0" borderId="0" xfId="0" applyFont="1" applyAlignment="1">
      <alignment horizontal="right" vertical="center"/>
    </xf>
    <xf numFmtId="0" fontId="17" fillId="0" borderId="0" xfId="20" applyFont="1" applyFill="1" applyBorder="1" applyAlignment="1">
      <alignment horizontal="right" vertical="center"/>
    </xf>
    <xf numFmtId="3" fontId="8" fillId="0" borderId="0" xfId="9" applyNumberFormat="1" applyFont="1" applyAlignment="1">
      <alignment horizontal="right" vertical="center"/>
    </xf>
    <xf numFmtId="0" fontId="8" fillId="0" borderId="0" xfId="9" applyFont="1" applyAlignment="1">
      <alignment horizontal="right" vertical="center"/>
    </xf>
    <xf numFmtId="3" fontId="8" fillId="0" borderId="0" xfId="9" applyNumberFormat="1" applyFont="1" applyBorder="1" applyAlignment="1">
      <alignment horizontal="right" vertical="center"/>
    </xf>
    <xf numFmtId="3" fontId="8" fillId="0" borderId="0" xfId="9" applyNumberFormat="1" applyFont="1" applyBorder="1" applyAlignment="1">
      <alignment horizontal="center" vertical="center"/>
    </xf>
    <xf numFmtId="3" fontId="4" fillId="0" borderId="1" xfId="9" applyNumberFormat="1" applyFont="1" applyBorder="1" applyAlignment="1">
      <alignment horizontal="right" vertical="center"/>
    </xf>
    <xf numFmtId="3" fontId="20" fillId="0" borderId="4" xfId="9" applyNumberFormat="1" applyFont="1" applyBorder="1" applyAlignment="1">
      <alignment horizontal="right" vertical="center"/>
    </xf>
    <xf numFmtId="0" fontId="17" fillId="0" borderId="0" xfId="20" applyFont="1" applyFill="1" applyBorder="1" applyAlignment="1">
      <alignment vertical="center"/>
    </xf>
    <xf numFmtId="0" fontId="9" fillId="0" borderId="0" xfId="9" applyFont="1" applyBorder="1" applyAlignment="1">
      <alignment horizontal="right" vertical="center" wrapText="1" readingOrder="2"/>
    </xf>
    <xf numFmtId="169" fontId="25" fillId="0" borderId="0" xfId="0" applyNumberFormat="1" applyFont="1" applyBorder="1" applyAlignment="1">
      <alignment vertical="center"/>
    </xf>
    <xf numFmtId="169" fontId="26" fillId="0" borderId="0" xfId="0" applyNumberFormat="1" applyFont="1" applyBorder="1" applyAlignment="1">
      <alignment vertical="center"/>
    </xf>
    <xf numFmtId="169" fontId="26" fillId="0" borderId="0" xfId="0" applyNumberFormat="1" applyFont="1" applyBorder="1" applyAlignment="1">
      <alignment horizontal="center" vertical="center"/>
    </xf>
    <xf numFmtId="169" fontId="16" fillId="0" borderId="0" xfId="0" applyNumberFormat="1" applyFont="1"/>
    <xf numFmtId="0" fontId="27" fillId="0" borderId="0" xfId="0" applyFont="1"/>
    <xf numFmtId="0" fontId="27" fillId="0" borderId="0" xfId="0" applyFont="1" applyBorder="1" applyAlignment="1">
      <alignment horizontal="center"/>
    </xf>
    <xf numFmtId="0" fontId="27" fillId="0" borderId="1" xfId="0" applyFont="1" applyBorder="1" applyAlignment="1">
      <alignment horizontal="center" vertical="center"/>
    </xf>
    <xf numFmtId="0" fontId="27" fillId="0" borderId="0" xfId="0" applyFont="1" applyAlignment="1">
      <alignment readingOrder="2"/>
    </xf>
    <xf numFmtId="0" fontId="27" fillId="0" borderId="0" xfId="0" applyFont="1" applyAlignment="1">
      <alignment horizontal="center" readingOrder="2"/>
    </xf>
    <xf numFmtId="0" fontId="27" fillId="0" borderId="0" xfId="0" applyFont="1" applyAlignment="1">
      <alignment horizontal="right" readingOrder="2"/>
    </xf>
    <xf numFmtId="49" fontId="27" fillId="0" borderId="0" xfId="0" applyNumberFormat="1" applyFont="1" applyAlignment="1">
      <alignment horizontal="center" readingOrder="2"/>
    </xf>
    <xf numFmtId="0" fontId="27" fillId="0" borderId="0" xfId="0" applyFont="1" applyAlignment="1"/>
    <xf numFmtId="0" fontId="27" fillId="0" borderId="1" xfId="0" applyFont="1" applyBorder="1" applyAlignment="1">
      <alignment horizontal="center"/>
    </xf>
    <xf numFmtId="0" fontId="27" fillId="0" borderId="0" xfId="0" applyFont="1" applyAlignment="1">
      <alignment vertical="center"/>
    </xf>
    <xf numFmtId="0" fontId="27" fillId="0" borderId="0" xfId="0" applyFont="1" applyAlignment="1">
      <alignment horizontal="center" vertical="center"/>
    </xf>
    <xf numFmtId="0" fontId="58" fillId="0" borderId="0" xfId="0" applyFont="1"/>
    <xf numFmtId="0" fontId="53" fillId="0" borderId="0" xfId="0" applyFont="1" applyAlignment="1">
      <alignment vertical="center"/>
    </xf>
    <xf numFmtId="0" fontId="15" fillId="0" borderId="0" xfId="0" applyFont="1" applyAlignment="1">
      <alignment horizontal="center" vertical="center"/>
    </xf>
    <xf numFmtId="3" fontId="56" fillId="0" borderId="17" xfId="7" applyNumberFormat="1" applyFont="1" applyBorder="1" applyAlignment="1">
      <alignment horizontal="right" vertical="center"/>
    </xf>
    <xf numFmtId="3" fontId="56" fillId="0" borderId="21" xfId="7" applyNumberFormat="1" applyFont="1" applyBorder="1" applyAlignment="1">
      <alignment horizontal="right" vertical="center"/>
    </xf>
    <xf numFmtId="3" fontId="56" fillId="0" borderId="23" xfId="7" applyNumberFormat="1" applyFont="1" applyBorder="1" applyAlignment="1">
      <alignment horizontal="right" vertical="center"/>
    </xf>
    <xf numFmtId="3" fontId="56" fillId="0" borderId="40" xfId="7" applyNumberFormat="1" applyFont="1" applyBorder="1" applyAlignment="1">
      <alignment horizontal="right" vertical="center"/>
    </xf>
    <xf numFmtId="3" fontId="56" fillId="0" borderId="18" xfId="7" applyNumberFormat="1" applyFont="1" applyBorder="1" applyAlignment="1">
      <alignment vertical="center"/>
    </xf>
    <xf numFmtId="169" fontId="4" fillId="0" borderId="37" xfId="9" applyNumberFormat="1" applyFont="1" applyBorder="1" applyAlignment="1">
      <alignment vertical="center" readingOrder="2"/>
    </xf>
    <xf numFmtId="3" fontId="56" fillId="0" borderId="6" xfId="7" applyNumberFormat="1" applyFont="1" applyBorder="1" applyAlignment="1">
      <alignment vertical="center"/>
    </xf>
    <xf numFmtId="169" fontId="4" fillId="0" borderId="6" xfId="9" applyNumberFormat="1" applyFont="1" applyBorder="1" applyAlignment="1">
      <alignment vertical="center" readingOrder="2"/>
    </xf>
    <xf numFmtId="3" fontId="56" fillId="0" borderId="24" xfId="7" applyNumberFormat="1" applyFont="1" applyBorder="1" applyAlignment="1">
      <alignment vertical="center"/>
    </xf>
    <xf numFmtId="169" fontId="4" fillId="0" borderId="24" xfId="9" applyNumberFormat="1" applyFont="1" applyBorder="1" applyAlignment="1">
      <alignment vertical="center" readingOrder="2"/>
    </xf>
    <xf numFmtId="3" fontId="56" fillId="0" borderId="40" xfId="7" applyNumberFormat="1" applyFont="1" applyBorder="1" applyAlignment="1">
      <alignment vertical="center"/>
    </xf>
    <xf numFmtId="171" fontId="4" fillId="6" borderId="0" xfId="0" applyNumberFormat="1" applyFont="1" applyFill="1" applyAlignment="1"/>
    <xf numFmtId="171" fontId="4" fillId="6" borderId="24" xfId="0" applyNumberFormat="1" applyFont="1" applyFill="1" applyBorder="1" applyAlignment="1"/>
    <xf numFmtId="3" fontId="56" fillId="0" borderId="18" xfId="7" applyNumberFormat="1" applyFont="1" applyBorder="1" applyAlignment="1">
      <alignment horizontal="right" vertical="center"/>
    </xf>
    <xf numFmtId="3" fontId="56" fillId="0" borderId="6" xfId="7" applyNumberFormat="1" applyFont="1" applyBorder="1" applyAlignment="1">
      <alignment horizontal="right" vertical="center"/>
    </xf>
    <xf numFmtId="169" fontId="56" fillId="0" borderId="6" xfId="7" applyNumberFormat="1" applyFont="1" applyBorder="1" applyAlignment="1">
      <alignment horizontal="right" vertical="center"/>
    </xf>
    <xf numFmtId="3" fontId="56" fillId="0" borderId="1" xfId="7" applyNumberFormat="1" applyFont="1" applyBorder="1" applyAlignment="1">
      <alignment horizontal="right" vertical="center"/>
    </xf>
    <xf numFmtId="3" fontId="56" fillId="0" borderId="2" xfId="7" applyNumberFormat="1" applyFont="1" applyBorder="1" applyAlignment="1">
      <alignment horizontal="right" vertical="center"/>
    </xf>
    <xf numFmtId="3" fontId="56" fillId="0" borderId="25" xfId="7" applyNumberFormat="1" applyFont="1" applyBorder="1" applyAlignment="1">
      <alignment horizontal="right" vertical="center"/>
    </xf>
    <xf numFmtId="3" fontId="56" fillId="0" borderId="24" xfId="7" applyNumberFormat="1" applyFont="1" applyBorder="1" applyAlignment="1">
      <alignment horizontal="right" vertical="center"/>
    </xf>
    <xf numFmtId="3" fontId="56" fillId="6" borderId="6" xfId="7" applyNumberFormat="1" applyFont="1" applyFill="1" applyBorder="1" applyAlignment="1">
      <alignment horizontal="right" vertical="center"/>
    </xf>
    <xf numFmtId="0" fontId="43" fillId="0" borderId="0" xfId="0" applyFont="1" applyAlignment="1">
      <alignment vertical="center"/>
    </xf>
    <xf numFmtId="0" fontId="32" fillId="0" borderId="0" xfId="9" applyFont="1" applyAlignment="1">
      <alignment vertical="center"/>
    </xf>
    <xf numFmtId="0" fontId="32" fillId="0" borderId="0" xfId="0" applyFont="1" applyAlignment="1">
      <alignment vertical="center"/>
    </xf>
    <xf numFmtId="0" fontId="32" fillId="0" borderId="0" xfId="0" applyFont="1" applyAlignment="1">
      <alignment horizontal="right"/>
    </xf>
    <xf numFmtId="0" fontId="33" fillId="0" borderId="0" xfId="0" applyFont="1"/>
    <xf numFmtId="0" fontId="32" fillId="0" borderId="0" xfId="9" applyFont="1"/>
    <xf numFmtId="0" fontId="43" fillId="0" borderId="0" xfId="0" applyFont="1" applyBorder="1"/>
    <xf numFmtId="0" fontId="44" fillId="0" borderId="0" xfId="0" applyFont="1" applyAlignment="1">
      <alignment vertical="center"/>
    </xf>
    <xf numFmtId="167" fontId="53" fillId="0" borderId="0" xfId="1" applyNumberFormat="1" applyFont="1" applyAlignment="1">
      <alignment vertical="center"/>
    </xf>
    <xf numFmtId="0" fontId="16" fillId="0" borderId="0" xfId="0" applyFont="1" applyBorder="1" applyAlignment="1">
      <alignment vertical="center" wrapText="1" readingOrder="2"/>
    </xf>
    <xf numFmtId="167" fontId="43" fillId="0" borderId="0" xfId="1" applyNumberFormat="1" applyFont="1" applyBorder="1"/>
    <xf numFmtId="0" fontId="40" fillId="0" borderId="0" xfId="0" applyFont="1" applyAlignment="1">
      <alignment vertical="center"/>
    </xf>
    <xf numFmtId="167" fontId="40" fillId="0" borderId="0" xfId="1" applyNumberFormat="1" applyFont="1" applyAlignment="1">
      <alignment vertical="center"/>
    </xf>
    <xf numFmtId="167" fontId="43" fillId="0" borderId="0" xfId="1" applyNumberFormat="1" applyFont="1" applyAlignment="1">
      <alignment vertical="center"/>
    </xf>
    <xf numFmtId="0" fontId="41" fillId="0" borderId="0" xfId="0" applyFont="1" applyAlignment="1">
      <alignment vertical="center"/>
    </xf>
    <xf numFmtId="169" fontId="2" fillId="0" borderId="0" xfId="0" quotePrefix="1" applyNumberFormat="1" applyFont="1" applyBorder="1" applyAlignment="1">
      <alignment horizontal="right" vertical="center" readingOrder="2"/>
    </xf>
    <xf numFmtId="0" fontId="6" fillId="0" borderId="0" xfId="9" applyFont="1" applyAlignment="1">
      <alignment vertical="center"/>
    </xf>
    <xf numFmtId="168" fontId="3" fillId="0" borderId="1" xfId="1" applyNumberFormat="1" applyFont="1" applyBorder="1" applyAlignment="1">
      <alignment horizontal="center" vertical="center" readingOrder="2"/>
    </xf>
    <xf numFmtId="167" fontId="3" fillId="0" borderId="0" xfId="1" applyNumberFormat="1" applyFont="1" applyBorder="1" applyAlignment="1">
      <alignment horizontal="center" vertical="center"/>
    </xf>
    <xf numFmtId="0" fontId="2" fillId="0" borderId="0" xfId="0" applyFont="1" applyAlignment="1">
      <alignment vertical="center"/>
    </xf>
    <xf numFmtId="0" fontId="27" fillId="0" borderId="0" xfId="0" applyFont="1" applyBorder="1" applyAlignment="1">
      <alignment horizontal="center" vertical="center"/>
    </xf>
    <xf numFmtId="0" fontId="60" fillId="0" borderId="0" xfId="0" applyFont="1" applyAlignment="1">
      <alignment horizontal="center" vertical="center"/>
    </xf>
    <xf numFmtId="3" fontId="2" fillId="0" borderId="0" xfId="0" applyNumberFormat="1" applyFont="1" applyAlignment="1">
      <alignment vertical="center"/>
    </xf>
    <xf numFmtId="0" fontId="25" fillId="0" borderId="0" xfId="0" applyFont="1" applyBorder="1" applyAlignment="1">
      <alignment horizontal="center" vertical="center"/>
    </xf>
    <xf numFmtId="0" fontId="40" fillId="0" borderId="0" xfId="0" applyFont="1" applyAlignment="1">
      <alignment horizontal="center" vertical="center"/>
    </xf>
    <xf numFmtId="167" fontId="44" fillId="0" borderId="0" xfId="1" applyNumberFormat="1" applyFont="1" applyAlignment="1">
      <alignment vertical="center"/>
    </xf>
    <xf numFmtId="3" fontId="12" fillId="0" borderId="0" xfId="9" applyNumberFormat="1" applyFont="1" applyBorder="1" applyAlignment="1">
      <alignment vertical="center"/>
    </xf>
    <xf numFmtId="3" fontId="6" fillId="0" borderId="0" xfId="9" applyNumberFormat="1" applyFont="1" applyAlignment="1">
      <alignment vertical="center"/>
    </xf>
    <xf numFmtId="0" fontId="8" fillId="0" borderId="0" xfId="9" applyFont="1" applyAlignment="1">
      <alignment vertical="center"/>
    </xf>
    <xf numFmtId="3" fontId="7" fillId="0" borderId="0" xfId="9" applyNumberFormat="1" applyFont="1" applyBorder="1" applyAlignment="1">
      <alignment horizontal="center" vertical="center"/>
    </xf>
    <xf numFmtId="3" fontId="8" fillId="0" borderId="0" xfId="9" applyNumberFormat="1" applyFont="1" applyAlignment="1">
      <alignment vertical="center"/>
    </xf>
    <xf numFmtId="0" fontId="56" fillId="0" borderId="0" xfId="20" applyFont="1" applyFill="1" applyAlignment="1">
      <alignment vertical="center"/>
    </xf>
    <xf numFmtId="0" fontId="17" fillId="0" borderId="6" xfId="20" applyFont="1" applyFill="1" applyBorder="1" applyAlignment="1">
      <alignment horizontal="right" vertical="center"/>
    </xf>
    <xf numFmtId="3" fontId="17" fillId="0" borderId="6" xfId="20" applyNumberFormat="1" applyFont="1" applyFill="1" applyBorder="1" applyAlignment="1">
      <alignment vertical="center"/>
    </xf>
    <xf numFmtId="0" fontId="17" fillId="0" borderId="14" xfId="20" applyFont="1" applyFill="1" applyBorder="1" applyAlignment="1">
      <alignment horizontal="right" vertical="center"/>
    </xf>
    <xf numFmtId="3" fontId="17" fillId="0" borderId="14" xfId="20" applyNumberFormat="1" applyFont="1" applyFill="1" applyBorder="1" applyAlignment="1">
      <alignment vertical="center"/>
    </xf>
    <xf numFmtId="3" fontId="17" fillId="0" borderId="0" xfId="20" applyNumberFormat="1" applyFont="1" applyFill="1" applyBorder="1" applyAlignment="1">
      <alignment vertical="center"/>
    </xf>
    <xf numFmtId="0" fontId="0" fillId="0" borderId="0" xfId="0" applyAlignment="1">
      <alignment vertical="center"/>
    </xf>
    <xf numFmtId="0" fontId="0" fillId="0" borderId="0" xfId="0" applyBorder="1" applyAlignment="1">
      <alignment vertical="center"/>
    </xf>
    <xf numFmtId="0" fontId="59" fillId="0" borderId="6" xfId="0" applyFont="1" applyBorder="1" applyAlignment="1">
      <alignment horizontal="right" vertical="center"/>
    </xf>
    <xf numFmtId="0" fontId="40" fillId="0" borderId="6" xfId="0" applyFont="1" applyBorder="1" applyAlignment="1">
      <alignment horizontal="right" vertical="center"/>
    </xf>
    <xf numFmtId="0" fontId="40" fillId="0" borderId="32" xfId="0" applyFont="1" applyBorder="1" applyAlignment="1">
      <alignment horizontal="right" vertical="center"/>
    </xf>
    <xf numFmtId="3" fontId="4" fillId="0" borderId="0" xfId="9" applyNumberFormat="1" applyFont="1" applyBorder="1" applyAlignment="1">
      <alignment vertical="center"/>
    </xf>
    <xf numFmtId="0" fontId="47" fillId="0" borderId="6" xfId="0" applyFont="1" applyBorder="1" applyAlignment="1">
      <alignment horizontal="right" vertical="center"/>
    </xf>
    <xf numFmtId="3" fontId="47" fillId="0" borderId="6" xfId="0" applyNumberFormat="1" applyFont="1" applyBorder="1" applyAlignment="1">
      <alignment horizontal="center" vertical="center"/>
    </xf>
    <xf numFmtId="3" fontId="47" fillId="0" borderId="0" xfId="0" applyNumberFormat="1" applyFont="1" applyBorder="1" applyAlignment="1">
      <alignment horizontal="center" vertical="center"/>
    </xf>
    <xf numFmtId="0" fontId="47" fillId="0" borderId="32" xfId="0" applyFont="1" applyBorder="1" applyAlignment="1">
      <alignment horizontal="right" vertical="center"/>
    </xf>
    <xf numFmtId="3" fontId="47" fillId="0" borderId="32" xfId="0" applyNumberFormat="1" applyFont="1" applyBorder="1" applyAlignment="1">
      <alignment vertical="center"/>
    </xf>
    <xf numFmtId="3" fontId="47" fillId="0" borderId="0" xfId="0" applyNumberFormat="1" applyFont="1" applyBorder="1" applyAlignment="1">
      <alignment vertical="center"/>
    </xf>
    <xf numFmtId="0" fontId="17" fillId="0" borderId="0" xfId="20" applyFont="1" applyFill="1" applyBorder="1" applyAlignment="1">
      <alignment horizontal="center" vertical="center"/>
    </xf>
    <xf numFmtId="0" fontId="45" fillId="0" borderId="0" xfId="0" applyFont="1" applyBorder="1" applyAlignment="1">
      <alignment horizontal="right" vertical="center" readingOrder="2"/>
    </xf>
    <xf numFmtId="0" fontId="44" fillId="0" borderId="0" xfId="0" applyFont="1" applyAlignment="1">
      <alignment horizontal="right" vertical="center"/>
    </xf>
    <xf numFmtId="0" fontId="44" fillId="0" borderId="0" xfId="0" applyFont="1" applyBorder="1" applyAlignment="1">
      <alignment horizontal="center" vertical="center"/>
    </xf>
    <xf numFmtId="167" fontId="44" fillId="0" borderId="0" xfId="1" applyNumberFormat="1" applyFont="1" applyAlignment="1">
      <alignment horizontal="center" vertical="center"/>
    </xf>
    <xf numFmtId="167" fontId="44" fillId="0" borderId="0" xfId="1" applyNumberFormat="1" applyFont="1" applyBorder="1" applyAlignment="1">
      <alignment horizontal="center" vertical="center"/>
    </xf>
    <xf numFmtId="0" fontId="45" fillId="0" borderId="0" xfId="0" applyFont="1" applyBorder="1" applyAlignment="1">
      <alignment horizontal="right" vertical="center"/>
    </xf>
    <xf numFmtId="0" fontId="44" fillId="0" borderId="0" xfId="0" applyFont="1" applyBorder="1" applyAlignment="1">
      <alignment horizontal="right" vertical="center"/>
    </xf>
    <xf numFmtId="167" fontId="2" fillId="0" borderId="0" xfId="1" applyNumberFormat="1" applyFont="1" applyAlignment="1">
      <alignment horizontal="right" vertical="center"/>
    </xf>
    <xf numFmtId="167" fontId="44" fillId="0" borderId="0" xfId="0" applyNumberFormat="1" applyFont="1" applyAlignment="1">
      <alignment vertical="center"/>
    </xf>
    <xf numFmtId="167" fontId="44" fillId="0" borderId="0" xfId="1" applyNumberFormat="1" applyFont="1" applyBorder="1" applyAlignment="1">
      <alignment horizontal="right" vertical="center"/>
    </xf>
    <xf numFmtId="167" fontId="2" fillId="0" borderId="0" xfId="1" applyNumberFormat="1" applyFont="1" applyFill="1" applyAlignment="1">
      <alignment horizontal="right" vertical="center"/>
    </xf>
    <xf numFmtId="0" fontId="44" fillId="0" borderId="0" xfId="0" applyFont="1" applyBorder="1" applyAlignment="1">
      <alignment vertical="center"/>
    </xf>
    <xf numFmtId="0" fontId="3" fillId="0" borderId="0" xfId="0" applyFont="1" applyAlignment="1">
      <alignment horizontal="center" vertical="center"/>
    </xf>
    <xf numFmtId="167" fontId="2" fillId="0" borderId="0" xfId="1" applyNumberFormat="1" applyFont="1" applyBorder="1" applyAlignment="1">
      <alignment horizontal="right" vertical="center"/>
    </xf>
    <xf numFmtId="167" fontId="2" fillId="0" borderId="4" xfId="1" applyNumberFormat="1" applyFont="1" applyBorder="1" applyAlignment="1">
      <alignment horizontal="center" vertical="center"/>
    </xf>
    <xf numFmtId="0" fontId="2" fillId="0" borderId="0" xfId="3" applyFont="1" applyBorder="1" applyAlignment="1">
      <alignment vertical="center"/>
    </xf>
    <xf numFmtId="0" fontId="2" fillId="0" borderId="0" xfId="3" applyFont="1" applyAlignment="1">
      <alignment horizontal="right" vertical="center"/>
    </xf>
    <xf numFmtId="0" fontId="2" fillId="0" borderId="0" xfId="3" applyFont="1" applyAlignment="1">
      <alignment horizontal="center" vertical="center"/>
    </xf>
    <xf numFmtId="0" fontId="45" fillId="0" borderId="0" xfId="0" applyFont="1" applyBorder="1" applyAlignment="1">
      <alignment horizontal="center" vertical="center"/>
    </xf>
    <xf numFmtId="0" fontId="3" fillId="0" borderId="0" xfId="3" applyFont="1" applyBorder="1" applyAlignment="1">
      <alignment horizontal="center" vertical="center"/>
    </xf>
    <xf numFmtId="0" fontId="45" fillId="0" borderId="1" xfId="0" applyFont="1" applyBorder="1" applyAlignment="1">
      <alignment horizontal="center" vertical="center"/>
    </xf>
    <xf numFmtId="0" fontId="2" fillId="0" borderId="0" xfId="3" applyFont="1" applyBorder="1" applyAlignment="1">
      <alignment horizontal="center" vertical="center"/>
    </xf>
    <xf numFmtId="0" fontId="3" fillId="0" borderId="0" xfId="0" applyFont="1" applyBorder="1" applyAlignment="1">
      <alignment horizontal="center" vertical="center"/>
    </xf>
    <xf numFmtId="3" fontId="2" fillId="0" borderId="0" xfId="0" applyNumberFormat="1" applyFont="1" applyBorder="1" applyAlignment="1">
      <alignment vertical="center"/>
    </xf>
    <xf numFmtId="167" fontId="2" fillId="0" borderId="4" xfId="1" applyNumberFormat="1" applyFont="1" applyBorder="1" applyAlignment="1">
      <alignment vertical="center"/>
    </xf>
    <xf numFmtId="0" fontId="3" fillId="0" borderId="0" xfId="0" applyFont="1" applyAlignment="1">
      <alignment horizontal="right" vertical="center"/>
    </xf>
    <xf numFmtId="167" fontId="44" fillId="0" borderId="0" xfId="1" applyNumberFormat="1" applyFont="1" applyBorder="1" applyAlignment="1">
      <alignment vertical="center"/>
    </xf>
    <xf numFmtId="0" fontId="40" fillId="0" borderId="0" xfId="0" applyFont="1" applyBorder="1" applyAlignment="1">
      <alignment vertical="center"/>
    </xf>
    <xf numFmtId="0" fontId="60" fillId="0" borderId="0" xfId="0" applyFont="1" applyAlignment="1">
      <alignment horizontal="right" vertical="center"/>
    </xf>
    <xf numFmtId="169" fontId="16" fillId="0" borderId="0" xfId="0" applyNumberFormat="1" applyFont="1" applyAlignment="1">
      <alignment vertical="center"/>
    </xf>
    <xf numFmtId="0" fontId="32" fillId="0" borderId="0" xfId="0" applyFont="1" applyAlignment="1">
      <alignment horizontal="right" vertical="center"/>
    </xf>
    <xf numFmtId="0" fontId="33" fillId="0" borderId="0" xfId="0" applyFont="1" applyAlignment="1">
      <alignment vertical="center"/>
    </xf>
    <xf numFmtId="0" fontId="18" fillId="0" borderId="0" xfId="0" applyFont="1" applyBorder="1" applyAlignment="1">
      <alignment horizontal="center" vertical="center"/>
    </xf>
    <xf numFmtId="169" fontId="7" fillId="0" borderId="0" xfId="0" applyNumberFormat="1" applyFont="1" applyBorder="1" applyAlignment="1">
      <alignment horizontal="center" vertical="center"/>
    </xf>
    <xf numFmtId="169" fontId="2" fillId="0" borderId="0" xfId="0" applyNumberFormat="1" applyFont="1" applyAlignment="1">
      <alignment horizontal="center"/>
    </xf>
    <xf numFmtId="169" fontId="3" fillId="0" borderId="0" xfId="0" applyNumberFormat="1" applyFont="1" applyAlignment="1">
      <alignment horizontal="center" vertical="center" readingOrder="2"/>
    </xf>
    <xf numFmtId="169" fontId="3" fillId="0" borderId="0" xfId="0" applyNumberFormat="1" applyFont="1" applyAlignment="1">
      <alignment horizontal="center" vertical="center" readingOrder="2"/>
    </xf>
    <xf numFmtId="169" fontId="7" fillId="0" borderId="0" xfId="0" applyNumberFormat="1" applyFont="1" applyBorder="1" applyAlignment="1">
      <alignment horizontal="center" vertical="center"/>
    </xf>
    <xf numFmtId="169" fontId="2" fillId="0" borderId="0" xfId="0" applyNumberFormat="1" applyFont="1" applyAlignment="1">
      <alignment horizontal="center"/>
    </xf>
    <xf numFmtId="169" fontId="3" fillId="0" borderId="0" xfId="0" applyNumberFormat="1" applyFont="1" applyAlignment="1">
      <alignment horizontal="center" vertical="center" readingOrder="2"/>
    </xf>
    <xf numFmtId="167" fontId="0" fillId="0" borderId="0" xfId="1" applyNumberFormat="1" applyFont="1"/>
    <xf numFmtId="0" fontId="12" fillId="0" borderId="0" xfId="0" applyFont="1" applyBorder="1" applyAlignment="1">
      <alignment horizontal="center"/>
    </xf>
    <xf numFmtId="0" fontId="27" fillId="0" borderId="0" xfId="0" applyFont="1" applyAlignment="1">
      <alignment horizontal="center" vertical="center"/>
    </xf>
    <xf numFmtId="169" fontId="27" fillId="0" borderId="1" xfId="0" applyNumberFormat="1" applyFont="1" applyBorder="1" applyAlignment="1">
      <alignment horizontal="center" vertical="center"/>
    </xf>
    <xf numFmtId="0" fontId="31" fillId="0" borderId="0" xfId="9" applyFont="1" applyBorder="1" applyAlignment="1">
      <alignment horizontal="center" vertical="center"/>
    </xf>
    <xf numFmtId="0" fontId="27" fillId="0" borderId="0" xfId="9" applyFont="1" applyBorder="1" applyAlignment="1">
      <alignment horizontal="right" vertical="center" wrapText="1" readingOrder="2"/>
    </xf>
    <xf numFmtId="3" fontId="12" fillId="0" borderId="0" xfId="9" applyNumberFormat="1" applyFont="1" applyBorder="1" applyAlignment="1">
      <alignment horizontal="center" vertical="center"/>
    </xf>
    <xf numFmtId="3" fontId="12" fillId="0" borderId="0" xfId="9" applyNumberFormat="1" applyFont="1" applyBorder="1" applyAlignment="1">
      <alignment horizontal="center"/>
    </xf>
    <xf numFmtId="0" fontId="16" fillId="0" borderId="0" xfId="9" applyFont="1" applyAlignment="1">
      <alignment horizontal="right" vertical="center" wrapText="1" readingOrder="2"/>
    </xf>
    <xf numFmtId="0" fontId="4" fillId="0" borderId="6" xfId="20" applyFont="1" applyFill="1" applyBorder="1" applyAlignment="1">
      <alignment horizontal="center" vertical="center"/>
    </xf>
    <xf numFmtId="0" fontId="16" fillId="0" borderId="0" xfId="0" applyFont="1" applyAlignment="1">
      <alignment horizontal="right" vertical="center" wrapText="1" readingOrder="2"/>
    </xf>
    <xf numFmtId="0" fontId="67" fillId="0" borderId="0" xfId="0" applyFont="1" applyAlignment="1">
      <alignment horizontal="center" vertical="center"/>
    </xf>
    <xf numFmtId="0" fontId="68" fillId="0" borderId="0" xfId="0" applyFont="1" applyAlignment="1">
      <alignment horizontal="center" vertical="center"/>
    </xf>
    <xf numFmtId="0" fontId="69" fillId="0" borderId="0" xfId="0" applyFont="1" applyAlignment="1">
      <alignment vertical="center"/>
    </xf>
    <xf numFmtId="169" fontId="67" fillId="0" borderId="1" xfId="0" applyNumberFormat="1" applyFont="1" applyBorder="1" applyAlignment="1">
      <alignment horizontal="center" vertical="center"/>
    </xf>
    <xf numFmtId="169" fontId="67" fillId="0" borderId="0" xfId="0" applyNumberFormat="1" applyFont="1" applyAlignment="1">
      <alignment vertical="center"/>
    </xf>
    <xf numFmtId="49" fontId="67" fillId="0" borderId="1" xfId="0" applyNumberFormat="1" applyFont="1" applyBorder="1" applyAlignment="1">
      <alignment horizontal="center" vertical="center" readingOrder="2"/>
    </xf>
    <xf numFmtId="0" fontId="69" fillId="0" borderId="0" xfId="0" applyFont="1" applyAlignment="1">
      <alignment horizontal="center" vertical="center"/>
    </xf>
    <xf numFmtId="0" fontId="69" fillId="0" borderId="0" xfId="0" applyFont="1" applyBorder="1" applyAlignment="1">
      <alignment vertical="center"/>
    </xf>
    <xf numFmtId="0" fontId="61" fillId="0" borderId="0" xfId="0" applyFont="1" applyBorder="1" applyAlignment="1">
      <alignment horizontal="right" vertical="center"/>
    </xf>
    <xf numFmtId="0" fontId="70" fillId="0" borderId="0" xfId="0" applyFont="1" applyAlignment="1">
      <alignment horizontal="center" vertical="center"/>
    </xf>
    <xf numFmtId="0" fontId="69" fillId="0" borderId="0" xfId="0" applyFont="1"/>
    <xf numFmtId="37" fontId="69" fillId="0" borderId="0" xfId="0" applyNumberFormat="1" applyFont="1" applyAlignment="1">
      <alignment vertical="center"/>
    </xf>
    <xf numFmtId="0" fontId="20" fillId="0" borderId="0" xfId="0" applyFont="1" applyBorder="1" applyAlignment="1"/>
    <xf numFmtId="0" fontId="43" fillId="0" borderId="0" xfId="0" applyFont="1" applyAlignment="1">
      <alignment horizontal="center" vertical="center"/>
    </xf>
    <xf numFmtId="169" fontId="16" fillId="0" borderId="1" xfId="0" applyNumberFormat="1" applyFont="1" applyBorder="1" applyAlignment="1">
      <alignment horizontal="right" vertical="center" shrinkToFit="1" readingOrder="2"/>
    </xf>
    <xf numFmtId="169" fontId="16" fillId="0" borderId="0" xfId="0" applyNumberFormat="1" applyFont="1" applyAlignment="1">
      <alignment horizontal="right" vertical="center" readingOrder="2"/>
    </xf>
    <xf numFmtId="169" fontId="16" fillId="0" borderId="0" xfId="0" applyNumberFormat="1" applyFont="1" applyBorder="1" applyAlignment="1">
      <alignment horizontal="right" vertical="center" shrinkToFit="1" readingOrder="2"/>
    </xf>
    <xf numFmtId="169" fontId="16" fillId="0" borderId="0" xfId="0" applyNumberFormat="1" applyFont="1" applyAlignment="1">
      <alignment horizontal="right" vertical="center" shrinkToFit="1" readingOrder="2"/>
    </xf>
    <xf numFmtId="169" fontId="16" fillId="0" borderId="4" xfId="0" applyNumberFormat="1" applyFont="1" applyBorder="1" applyAlignment="1">
      <alignment horizontal="right" vertical="center" shrinkToFit="1" readingOrder="2"/>
    </xf>
    <xf numFmtId="0" fontId="43" fillId="0" borderId="0" xfId="0" applyFont="1" applyBorder="1" applyAlignment="1">
      <alignment vertical="center"/>
    </xf>
    <xf numFmtId="169" fontId="16" fillId="0" borderId="0" xfId="0" applyNumberFormat="1" applyFont="1" applyAlignment="1">
      <alignment horizontal="right" vertical="center" shrinkToFit="1"/>
    </xf>
    <xf numFmtId="164" fontId="43" fillId="0" borderId="0" xfId="1" applyFont="1" applyAlignment="1">
      <alignment vertical="center"/>
    </xf>
    <xf numFmtId="169" fontId="16" fillId="0" borderId="3" xfId="0" applyNumberFormat="1" applyFont="1" applyBorder="1" applyAlignment="1">
      <alignment horizontal="right" vertical="center" shrinkToFit="1" readingOrder="2"/>
    </xf>
    <xf numFmtId="0" fontId="43" fillId="0" borderId="0" xfId="0" applyFont="1" applyAlignment="1">
      <alignment horizontal="center"/>
    </xf>
    <xf numFmtId="169" fontId="27" fillId="0" borderId="0" xfId="0" applyNumberFormat="1" applyFont="1" applyAlignment="1">
      <alignment readingOrder="2"/>
    </xf>
    <xf numFmtId="0" fontId="16" fillId="0" borderId="0" xfId="0" applyFont="1" applyAlignment="1">
      <alignment vertical="center"/>
    </xf>
    <xf numFmtId="169" fontId="16" fillId="6" borderId="0" xfId="0" applyNumberFormat="1" applyFont="1" applyFill="1" applyAlignment="1">
      <alignment horizontal="right" vertical="center" readingOrder="2"/>
    </xf>
    <xf numFmtId="0" fontId="32" fillId="0" borderId="0" xfId="9" applyFont="1" applyBorder="1" applyAlignment="1">
      <alignment vertical="center"/>
    </xf>
    <xf numFmtId="0" fontId="32" fillId="0" borderId="0" xfId="9" applyFont="1" applyBorder="1" applyAlignment="1">
      <alignment horizontal="right" vertical="center"/>
    </xf>
    <xf numFmtId="0" fontId="74" fillId="0" borderId="0" xfId="9" applyFont="1" applyAlignment="1">
      <alignment horizontal="center" vertical="center" readingOrder="2"/>
    </xf>
    <xf numFmtId="0" fontId="74" fillId="0" borderId="0" xfId="9" applyFont="1" applyBorder="1" applyAlignment="1">
      <alignment horizontal="center" vertical="center" readingOrder="2"/>
    </xf>
    <xf numFmtId="0" fontId="32" fillId="0" borderId="0" xfId="9" applyFont="1" applyAlignment="1">
      <alignment horizontal="center" vertical="center" readingOrder="2"/>
    </xf>
    <xf numFmtId="1" fontId="32" fillId="0" borderId="0" xfId="9" applyNumberFormat="1" applyFont="1" applyBorder="1" applyAlignment="1">
      <alignment horizontal="center" vertical="center" readingOrder="2"/>
    </xf>
    <xf numFmtId="0" fontId="74" fillId="0" borderId="0" xfId="9" applyFont="1" applyAlignment="1">
      <alignment vertical="center"/>
    </xf>
    <xf numFmtId="0" fontId="32" fillId="0" borderId="0" xfId="9" applyFont="1" applyBorder="1" applyAlignment="1">
      <alignment horizontal="center" vertical="center" readingOrder="2"/>
    </xf>
    <xf numFmtId="0" fontId="32" fillId="0" borderId="0" xfId="9" applyFont="1" applyAlignment="1">
      <alignment vertical="center" wrapText="1"/>
    </xf>
    <xf numFmtId="0" fontId="32" fillId="0" borderId="0" xfId="9" applyFont="1" applyAlignment="1">
      <alignment vertical="center" readingOrder="2"/>
    </xf>
    <xf numFmtId="0" fontId="74" fillId="0" borderId="0" xfId="9" applyFont="1" applyBorder="1" applyAlignment="1">
      <alignment horizontal="right" vertical="center"/>
    </xf>
    <xf numFmtId="0" fontId="77" fillId="0" borderId="0" xfId="0" applyFont="1" applyBorder="1" applyAlignment="1">
      <alignment vertical="center"/>
    </xf>
    <xf numFmtId="0" fontId="77" fillId="0" borderId="0" xfId="0" applyFont="1" applyBorder="1" applyAlignment="1">
      <alignment horizontal="center" vertical="center"/>
    </xf>
    <xf numFmtId="0" fontId="77" fillId="0" borderId="0" xfId="0" applyFont="1" applyBorder="1" applyAlignment="1">
      <alignment horizontal="center" vertical="center" wrapText="1"/>
    </xf>
    <xf numFmtId="0" fontId="32" fillId="0" borderId="0" xfId="9" applyFont="1" applyAlignment="1">
      <alignment horizontal="right"/>
    </xf>
    <xf numFmtId="0" fontId="60" fillId="0" borderId="0" xfId="0" applyFont="1" applyBorder="1" applyAlignment="1">
      <alignment horizontal="right" vertical="center"/>
    </xf>
    <xf numFmtId="167" fontId="64" fillId="0" borderId="0" xfId="1" applyNumberFormat="1" applyFont="1" applyBorder="1" applyAlignment="1">
      <alignment horizontal="center" vertical="center"/>
    </xf>
    <xf numFmtId="0" fontId="16" fillId="0" borderId="0" xfId="0" applyFont="1" applyBorder="1" applyAlignment="1">
      <alignment vertical="center"/>
    </xf>
    <xf numFmtId="0" fontId="60" fillId="0" borderId="0" xfId="0" applyFont="1" applyBorder="1" applyAlignment="1">
      <alignment horizontal="center" vertical="center"/>
    </xf>
    <xf numFmtId="169" fontId="71" fillId="6" borderId="0" xfId="0" applyNumberFormat="1" applyFont="1" applyFill="1" applyAlignment="1">
      <alignment horizontal="right" vertical="center" readingOrder="2"/>
    </xf>
    <xf numFmtId="169" fontId="16" fillId="6" borderId="4" xfId="0" applyNumberFormat="1" applyFont="1" applyFill="1" applyBorder="1" applyAlignment="1">
      <alignment horizontal="right" vertical="center" readingOrder="2"/>
    </xf>
    <xf numFmtId="0" fontId="16" fillId="0" borderId="0" xfId="0" applyFont="1" applyBorder="1"/>
    <xf numFmtId="49" fontId="16" fillId="0" borderId="0" xfId="0" applyNumberFormat="1" applyFont="1" applyBorder="1" applyAlignment="1">
      <alignment horizontal="center" vertical="center"/>
    </xf>
    <xf numFmtId="0" fontId="43" fillId="0" borderId="0" xfId="0" applyFont="1" applyBorder="1" applyAlignment="1">
      <alignment horizontal="center" vertical="center"/>
    </xf>
    <xf numFmtId="3" fontId="16" fillId="0" borderId="0" xfId="0" applyNumberFormat="1" applyFont="1" applyBorder="1" applyAlignment="1">
      <alignment horizontal="center" vertical="center"/>
    </xf>
    <xf numFmtId="0" fontId="82" fillId="0" borderId="0" xfId="0" applyFont="1" applyBorder="1" applyAlignment="1">
      <alignment vertical="center"/>
    </xf>
    <xf numFmtId="0" fontId="82" fillId="0" borderId="0" xfId="0" applyFont="1" applyAlignment="1">
      <alignment vertical="center"/>
    </xf>
    <xf numFmtId="167" fontId="82" fillId="0" borderId="0" xfId="1" applyNumberFormat="1" applyFont="1" applyAlignment="1">
      <alignment vertical="center"/>
    </xf>
    <xf numFmtId="0" fontId="83" fillId="0" borderId="0" xfId="0" applyFont="1" applyAlignment="1">
      <alignment vertical="center"/>
    </xf>
    <xf numFmtId="0" fontId="84" fillId="0" borderId="0" xfId="0" applyFont="1" applyBorder="1" applyAlignment="1">
      <alignment horizontal="right" vertical="center" readingOrder="2"/>
    </xf>
    <xf numFmtId="167" fontId="83" fillId="0" borderId="0" xfId="1" applyNumberFormat="1" applyFont="1" applyAlignment="1">
      <alignment vertical="center"/>
    </xf>
    <xf numFmtId="0" fontId="85" fillId="0" borderId="0" xfId="0" applyFont="1" applyBorder="1" applyAlignment="1">
      <alignment horizontal="right" vertical="center" readingOrder="2"/>
    </xf>
    <xf numFmtId="0" fontId="86" fillId="0" borderId="0" xfId="0" applyFont="1" applyAlignment="1">
      <alignment vertical="center"/>
    </xf>
    <xf numFmtId="167" fontId="86" fillId="0" borderId="0" xfId="1" applyNumberFormat="1" applyFont="1" applyAlignment="1">
      <alignment vertical="center"/>
    </xf>
    <xf numFmtId="0" fontId="86" fillId="0" borderId="0" xfId="0" applyFont="1" applyBorder="1" applyAlignment="1">
      <alignment vertical="center"/>
    </xf>
    <xf numFmtId="0" fontId="86" fillId="0" borderId="0" xfId="0" applyFont="1"/>
    <xf numFmtId="169" fontId="88" fillId="0" borderId="6" xfId="0" quotePrefix="1" applyNumberFormat="1" applyFont="1" applyBorder="1" applyAlignment="1">
      <alignment horizontal="right" vertical="center" readingOrder="2"/>
    </xf>
    <xf numFmtId="0" fontId="82" fillId="0" borderId="0" xfId="0" applyFont="1"/>
    <xf numFmtId="167" fontId="82" fillId="0" borderId="0" xfId="1" applyNumberFormat="1" applyFont="1"/>
    <xf numFmtId="0" fontId="82" fillId="0" borderId="0" xfId="0" applyFont="1" applyBorder="1"/>
    <xf numFmtId="0" fontId="90" fillId="0" borderId="0" xfId="0" applyFont="1"/>
    <xf numFmtId="0" fontId="89" fillId="0" borderId="0" xfId="0" applyFont="1" applyFill="1" applyAlignment="1">
      <alignment horizontal="right" readingOrder="2"/>
    </xf>
    <xf numFmtId="0" fontId="32" fillId="0" borderId="0" xfId="0" applyFont="1" applyFill="1" applyAlignment="1">
      <alignment horizontal="right" vertical="center" wrapText="1" readingOrder="2"/>
    </xf>
    <xf numFmtId="0" fontId="91" fillId="0" borderId="0" xfId="0" applyFont="1"/>
    <xf numFmtId="0" fontId="73" fillId="0" borderId="0" xfId="0" applyFont="1" applyFill="1" applyAlignment="1">
      <alignment horizontal="right" vertical="center" wrapText="1" readingOrder="2"/>
    </xf>
    <xf numFmtId="0" fontId="43" fillId="0" borderId="0" xfId="0" applyFont="1" applyBorder="1" applyAlignment="1">
      <alignment horizontal="right" vertical="center"/>
    </xf>
    <xf numFmtId="169" fontId="16" fillId="0" borderId="0" xfId="0" quotePrefix="1" applyNumberFormat="1" applyFont="1" applyBorder="1" applyAlignment="1">
      <alignment horizontal="right" vertical="center" readingOrder="2"/>
    </xf>
    <xf numFmtId="167" fontId="6" fillId="0" borderId="0" xfId="1" applyNumberFormat="1" applyFont="1" applyBorder="1" applyAlignment="1">
      <alignment horizontal="center" vertical="center"/>
    </xf>
    <xf numFmtId="169" fontId="6" fillId="0" borderId="4" xfId="0" applyNumberFormat="1" applyFont="1" applyBorder="1" applyAlignment="1">
      <alignment horizontal="right" vertical="center" readingOrder="2"/>
    </xf>
    <xf numFmtId="0" fontId="60" fillId="0" borderId="0" xfId="0" applyFont="1" applyBorder="1" applyAlignment="1">
      <alignment horizontal="right" vertical="center" readingOrder="2"/>
    </xf>
    <xf numFmtId="168" fontId="27" fillId="0" borderId="0" xfId="1" applyNumberFormat="1" applyFont="1" applyBorder="1" applyAlignment="1">
      <alignment horizontal="center" vertical="center" readingOrder="2"/>
    </xf>
    <xf numFmtId="169" fontId="16" fillId="0" borderId="4" xfId="0" quotePrefix="1" applyNumberFormat="1" applyFont="1" applyBorder="1" applyAlignment="1">
      <alignment horizontal="right" vertical="center" readingOrder="2"/>
    </xf>
    <xf numFmtId="167" fontId="43" fillId="0" borderId="0" xfId="1" applyNumberFormat="1" applyFont="1" applyBorder="1" applyAlignment="1">
      <alignment horizontal="center" vertical="center"/>
    </xf>
    <xf numFmtId="3" fontId="16" fillId="0" borderId="0" xfId="0" applyNumberFormat="1" applyFont="1" applyAlignment="1">
      <alignment vertical="center"/>
    </xf>
    <xf numFmtId="0" fontId="16" fillId="6" borderId="0" xfId="0" applyFont="1" applyFill="1" applyBorder="1" applyAlignment="1">
      <alignment vertical="center"/>
    </xf>
    <xf numFmtId="49" fontId="16" fillId="0" borderId="0" xfId="0" applyNumberFormat="1" applyFont="1" applyAlignment="1">
      <alignment horizontal="center" vertical="center"/>
    </xf>
    <xf numFmtId="49" fontId="27" fillId="0" borderId="0" xfId="0" applyNumberFormat="1" applyFont="1" applyBorder="1" applyAlignment="1">
      <alignment horizontal="center" vertical="center" readingOrder="2"/>
    </xf>
    <xf numFmtId="3" fontId="16" fillId="0" borderId="0" xfId="0" applyNumberFormat="1" applyFont="1" applyBorder="1" applyAlignment="1">
      <alignment vertical="center"/>
    </xf>
    <xf numFmtId="167" fontId="43" fillId="0" borderId="0" xfId="1" applyNumberFormat="1" applyFont="1" applyBorder="1" applyAlignment="1">
      <alignment horizontal="right" vertical="center"/>
    </xf>
    <xf numFmtId="167" fontId="16" fillId="0" borderId="0" xfId="1" applyNumberFormat="1" applyFont="1" applyBorder="1" applyAlignment="1">
      <alignment horizontal="right" vertical="center"/>
    </xf>
    <xf numFmtId="0" fontId="43" fillId="0" borderId="0" xfId="0" applyFont="1" applyBorder="1" applyAlignment="1">
      <alignment horizontal="center"/>
    </xf>
    <xf numFmtId="167" fontId="43" fillId="0" borderId="0" xfId="1" applyNumberFormat="1" applyFont="1" applyBorder="1" applyAlignment="1">
      <alignment horizontal="center"/>
    </xf>
    <xf numFmtId="49" fontId="27" fillId="0" borderId="1" xfId="0" applyNumberFormat="1" applyFont="1" applyBorder="1" applyAlignment="1">
      <alignment horizontal="center" vertical="center" readingOrder="2"/>
    </xf>
    <xf numFmtId="0" fontId="43" fillId="0" borderId="0" xfId="0" applyFont="1" applyAlignment="1">
      <alignment horizontal="right"/>
    </xf>
    <xf numFmtId="167" fontId="43" fillId="0" borderId="0" xfId="1" applyNumberFormat="1" applyFont="1" applyAlignment="1">
      <alignment horizontal="center"/>
    </xf>
    <xf numFmtId="3" fontId="16" fillId="0" borderId="0" xfId="0" applyNumberFormat="1" applyFont="1" applyBorder="1"/>
    <xf numFmtId="0" fontId="63" fillId="0" borderId="0" xfId="0" applyFont="1" applyBorder="1" applyAlignment="1">
      <alignment vertical="center" wrapText="1" readingOrder="2"/>
    </xf>
    <xf numFmtId="0" fontId="16" fillId="0" borderId="0" xfId="0" applyFont="1" applyAlignment="1">
      <alignment horizontal="center"/>
    </xf>
    <xf numFmtId="0" fontId="64" fillId="0" borderId="0" xfId="0" applyFont="1"/>
    <xf numFmtId="49" fontId="27" fillId="0" borderId="1" xfId="0" applyNumberFormat="1" applyFont="1" applyBorder="1" applyAlignment="1">
      <alignment horizontal="center" vertical="center" shrinkToFit="1" readingOrder="2"/>
    </xf>
    <xf numFmtId="49" fontId="16" fillId="0" borderId="0" xfId="0" applyNumberFormat="1" applyFont="1" applyBorder="1" applyAlignment="1">
      <alignment horizontal="center" vertical="center" shrinkToFit="1" readingOrder="2"/>
    </xf>
    <xf numFmtId="169" fontId="16" fillId="6" borderId="0" xfId="0" quotePrefix="1" applyNumberFormat="1" applyFont="1" applyFill="1" applyBorder="1" applyAlignment="1">
      <alignment horizontal="right" vertical="center" readingOrder="2"/>
    </xf>
    <xf numFmtId="3" fontId="16" fillId="0" borderId="0" xfId="0" applyNumberFormat="1" applyFont="1" applyAlignment="1">
      <alignment horizontal="center" vertical="center"/>
    </xf>
    <xf numFmtId="167" fontId="60" fillId="0" borderId="0" xfId="1" applyNumberFormat="1" applyFont="1" applyBorder="1" applyAlignment="1">
      <alignment vertical="center" wrapText="1" readingOrder="2"/>
    </xf>
    <xf numFmtId="0" fontId="27" fillId="0" borderId="0" xfId="3" applyFont="1" applyBorder="1" applyAlignment="1">
      <alignment horizontal="center" vertical="center" readingOrder="2"/>
    </xf>
    <xf numFmtId="167" fontId="27" fillId="0" borderId="0" xfId="1" applyNumberFormat="1" applyFont="1" applyBorder="1" applyAlignment="1">
      <alignment horizontal="center" vertical="center" readingOrder="2"/>
    </xf>
    <xf numFmtId="167" fontId="43" fillId="0" borderId="0" xfId="1" applyNumberFormat="1" applyFont="1" applyBorder="1" applyAlignment="1">
      <alignment vertical="center"/>
    </xf>
    <xf numFmtId="0" fontId="16" fillId="0" borderId="0" xfId="3" applyFont="1" applyBorder="1"/>
    <xf numFmtId="167" fontId="43" fillId="0" borderId="0" xfId="1" applyNumberFormat="1" applyFont="1" applyBorder="1" applyAlignment="1"/>
    <xf numFmtId="0" fontId="27" fillId="0" borderId="0" xfId="3" applyFont="1" applyBorder="1" applyAlignment="1">
      <alignment horizontal="right" vertical="center" readingOrder="2"/>
    </xf>
    <xf numFmtId="0" fontId="16" fillId="0" borderId="0" xfId="3" applyFont="1" applyBorder="1" applyAlignment="1">
      <alignment vertical="center"/>
    </xf>
    <xf numFmtId="0" fontId="27" fillId="0" borderId="0" xfId="3" applyFont="1" applyBorder="1" applyAlignment="1">
      <alignment horizontal="center" vertical="center"/>
    </xf>
    <xf numFmtId="0" fontId="16" fillId="0" borderId="0" xfId="3" applyFont="1" applyBorder="1" applyAlignment="1">
      <alignment horizontal="center" vertical="center"/>
    </xf>
    <xf numFmtId="3" fontId="4" fillId="0" borderId="0" xfId="9" applyNumberFormat="1" applyFont="1" applyAlignment="1">
      <alignment horizontal="right" vertical="center" readingOrder="2"/>
    </xf>
    <xf numFmtId="0" fontId="4" fillId="0" borderId="0" xfId="9" applyNumberFormat="1" applyFont="1" applyAlignment="1">
      <alignment horizontal="right" vertical="center" readingOrder="2"/>
    </xf>
    <xf numFmtId="0" fontId="16" fillId="0" borderId="0" xfId="3" applyFont="1" applyBorder="1" applyAlignment="1">
      <alignment horizontal="right" vertical="center"/>
    </xf>
    <xf numFmtId="0" fontId="27" fillId="0" borderId="0" xfId="0" applyFont="1" applyBorder="1" applyAlignment="1">
      <alignment horizontal="right"/>
    </xf>
    <xf numFmtId="1" fontId="8" fillId="0" borderId="0" xfId="9" applyNumberFormat="1" applyFont="1" applyAlignment="1">
      <alignment vertical="center" readingOrder="2"/>
    </xf>
    <xf numFmtId="3" fontId="8" fillId="6" borderId="27" xfId="9" applyNumberFormat="1" applyFont="1" applyFill="1" applyBorder="1" applyAlignment="1">
      <alignment horizontal="center" vertical="center" readingOrder="2"/>
    </xf>
    <xf numFmtId="3" fontId="8" fillId="6" borderId="0" xfId="9" applyNumberFormat="1" applyFont="1" applyFill="1" applyAlignment="1">
      <alignment vertical="center" readingOrder="2"/>
    </xf>
    <xf numFmtId="0" fontId="40" fillId="6" borderId="0" xfId="0" applyFont="1" applyFill="1" applyAlignment="1">
      <alignment horizontal="center" vertical="center"/>
    </xf>
    <xf numFmtId="0" fontId="97" fillId="6" borderId="39" xfId="7" applyFont="1" applyFill="1" applyBorder="1" applyAlignment="1">
      <alignment horizontal="center" vertical="center" wrapText="1"/>
    </xf>
    <xf numFmtId="0" fontId="97" fillId="6" borderId="36" xfId="7" applyFont="1" applyFill="1" applyBorder="1" applyAlignment="1">
      <alignment horizontal="center" vertical="center" wrapText="1"/>
    </xf>
    <xf numFmtId="0" fontId="97" fillId="6" borderId="35" xfId="7" applyFont="1" applyFill="1" applyBorder="1" applyAlignment="1">
      <alignment horizontal="center" vertical="center" wrapText="1"/>
    </xf>
    <xf numFmtId="0" fontId="56" fillId="0" borderId="13" xfId="7" applyFont="1" applyBorder="1" applyAlignment="1">
      <alignment horizontal="center" vertical="center"/>
    </xf>
    <xf numFmtId="3" fontId="62" fillId="0" borderId="10" xfId="7" applyNumberFormat="1" applyFont="1" applyBorder="1" applyAlignment="1">
      <alignment horizontal="right" vertical="center"/>
    </xf>
    <xf numFmtId="3" fontId="62" fillId="0" borderId="9" xfId="7" applyNumberFormat="1" applyFont="1" applyBorder="1" applyAlignment="1">
      <alignment horizontal="right" vertical="center"/>
    </xf>
    <xf numFmtId="169" fontId="20" fillId="0" borderId="15" xfId="9" applyNumberFormat="1" applyFont="1" applyBorder="1" applyAlignment="1">
      <alignment horizontal="right" vertical="center" readingOrder="2"/>
    </xf>
    <xf numFmtId="49" fontId="4" fillId="0" borderId="5" xfId="9" applyNumberFormat="1" applyFont="1" applyBorder="1" applyAlignment="1">
      <alignment horizontal="center" vertical="center" readingOrder="2"/>
    </xf>
    <xf numFmtId="0" fontId="56" fillId="0" borderId="0" xfId="0" applyFont="1" applyAlignment="1">
      <alignment horizontal="center" vertical="center"/>
    </xf>
    <xf numFmtId="3" fontId="56" fillId="0" borderId="34" xfId="7" applyNumberFormat="1" applyFont="1" applyBorder="1" applyAlignment="1">
      <alignment horizontal="right" vertical="center"/>
    </xf>
    <xf numFmtId="169" fontId="4" fillId="0" borderId="38" xfId="9" applyNumberFormat="1" applyFont="1" applyBorder="1" applyAlignment="1">
      <alignment horizontal="center" vertical="center" readingOrder="2"/>
    </xf>
    <xf numFmtId="0" fontId="40" fillId="0" borderId="0" xfId="0" applyFont="1" applyAlignment="1">
      <alignment horizontal="right" vertical="center"/>
    </xf>
    <xf numFmtId="3" fontId="41" fillId="0" borderId="19" xfId="7" applyNumberFormat="1" applyFont="1" applyBorder="1" applyAlignment="1">
      <alignment horizontal="center" vertical="center"/>
    </xf>
    <xf numFmtId="0" fontId="97" fillId="0" borderId="0" xfId="0" applyFont="1" applyAlignment="1">
      <alignment horizontal="right" vertical="center"/>
    </xf>
    <xf numFmtId="0" fontId="62" fillId="6" borderId="13" xfId="7" applyFont="1" applyFill="1" applyBorder="1" applyAlignment="1">
      <alignment horizontal="center" vertical="center"/>
    </xf>
    <xf numFmtId="3" fontId="62" fillId="6" borderId="34" xfId="7" applyNumberFormat="1" applyFont="1" applyFill="1" applyBorder="1" applyAlignment="1">
      <alignment horizontal="right" vertical="center"/>
    </xf>
    <xf numFmtId="3" fontId="62" fillId="6" borderId="14" xfId="7" applyNumberFormat="1" applyFont="1" applyFill="1" applyBorder="1" applyAlignment="1">
      <alignment horizontal="center" vertical="center"/>
    </xf>
    <xf numFmtId="3" fontId="62" fillId="6" borderId="15" xfId="7" applyNumberFormat="1" applyFont="1" applyFill="1" applyBorder="1" applyAlignment="1">
      <alignment horizontal="center" vertical="center"/>
    </xf>
    <xf numFmtId="0" fontId="97" fillId="6" borderId="0" xfId="0" applyFont="1" applyFill="1" applyAlignment="1">
      <alignment horizontal="right" vertical="center"/>
    </xf>
    <xf numFmtId="0" fontId="40" fillId="6" borderId="0" xfId="0" applyFont="1" applyFill="1" applyAlignment="1">
      <alignment horizontal="right" vertical="center"/>
    </xf>
    <xf numFmtId="171" fontId="8" fillId="0" borderId="36" xfId="0" applyNumberFormat="1" applyFont="1" applyBorder="1" applyAlignment="1">
      <alignment horizontal="right"/>
    </xf>
    <xf numFmtId="3" fontId="41" fillId="0" borderId="6" xfId="7" applyNumberFormat="1" applyFont="1" applyBorder="1" applyAlignment="1">
      <alignment horizontal="center" vertical="center"/>
    </xf>
    <xf numFmtId="3" fontId="62" fillId="6" borderId="30" xfId="7" applyNumberFormat="1" applyFont="1" applyFill="1" applyBorder="1" applyAlignment="1">
      <alignment horizontal="right" vertical="center"/>
    </xf>
    <xf numFmtId="3" fontId="62" fillId="6" borderId="30" xfId="7" applyNumberFormat="1" applyFont="1" applyFill="1" applyBorder="1" applyAlignment="1">
      <alignment horizontal="center" vertical="center"/>
    </xf>
    <xf numFmtId="3" fontId="8" fillId="0" borderId="27" xfId="9" applyNumberFormat="1" applyFont="1" applyBorder="1" applyAlignment="1">
      <alignment vertical="center" readingOrder="2"/>
    </xf>
    <xf numFmtId="0" fontId="97" fillId="6" borderId="32" xfId="7" applyFont="1" applyFill="1" applyBorder="1" applyAlignment="1">
      <alignment horizontal="center" vertical="center" wrapText="1"/>
    </xf>
    <xf numFmtId="0" fontId="97" fillId="6" borderId="33" xfId="7" applyFont="1" applyFill="1" applyBorder="1" applyAlignment="1">
      <alignment horizontal="center" vertical="center" wrapText="1"/>
    </xf>
    <xf numFmtId="0" fontId="56" fillId="0" borderId="12" xfId="7" applyFont="1" applyBorder="1" applyAlignment="1">
      <alignment horizontal="center" vertical="center"/>
    </xf>
    <xf numFmtId="3" fontId="62" fillId="0" borderId="8" xfId="7" applyNumberFormat="1" applyFont="1" applyBorder="1" applyAlignment="1">
      <alignment horizontal="right" vertical="center"/>
    </xf>
    <xf numFmtId="3" fontId="62" fillId="0" borderId="9" xfId="7" applyNumberFormat="1" applyFont="1" applyBorder="1" applyAlignment="1">
      <alignment vertical="center"/>
    </xf>
    <xf numFmtId="167" fontId="30" fillId="0" borderId="6" xfId="1" applyNumberFormat="1" applyFont="1" applyBorder="1" applyAlignment="1">
      <alignment horizontal="center"/>
    </xf>
    <xf numFmtId="3" fontId="56" fillId="0" borderId="13" xfId="7" applyNumberFormat="1" applyFont="1" applyBorder="1" applyAlignment="1">
      <alignment horizontal="right" vertical="center"/>
    </xf>
    <xf numFmtId="3" fontId="56" fillId="0" borderId="13" xfId="7" applyNumberFormat="1" applyFont="1" applyBorder="1" applyAlignment="1">
      <alignment vertical="center"/>
    </xf>
    <xf numFmtId="169" fontId="4" fillId="0" borderId="13" xfId="9" applyNumberFormat="1" applyFont="1" applyBorder="1" applyAlignment="1">
      <alignment vertical="center" readingOrder="2"/>
    </xf>
    <xf numFmtId="3" fontId="41" fillId="0" borderId="26" xfId="7" applyNumberFormat="1" applyFont="1" applyBorder="1" applyAlignment="1">
      <alignment horizontal="center" vertical="center"/>
    </xf>
    <xf numFmtId="3" fontId="62" fillId="0" borderId="13" xfId="7" applyNumberFormat="1" applyFont="1" applyBorder="1" applyAlignment="1">
      <alignment horizontal="right" vertical="center"/>
    </xf>
    <xf numFmtId="3" fontId="62" fillId="0" borderId="12" xfId="7" applyNumberFormat="1" applyFont="1" applyBorder="1" applyAlignment="1">
      <alignment vertical="center"/>
    </xf>
    <xf numFmtId="169" fontId="6" fillId="0" borderId="15" xfId="9" applyNumberFormat="1" applyFont="1" applyBorder="1" applyAlignment="1">
      <alignment vertical="center" readingOrder="2"/>
    </xf>
    <xf numFmtId="3" fontId="62" fillId="0" borderId="30" xfId="7" applyNumberFormat="1" applyFont="1" applyBorder="1" applyAlignment="1">
      <alignment horizontal="center" vertical="center"/>
    </xf>
    <xf numFmtId="3" fontId="62" fillId="0" borderId="14" xfId="7" applyNumberFormat="1" applyFont="1" applyBorder="1" applyAlignment="1">
      <alignment horizontal="right" vertical="center"/>
    </xf>
    <xf numFmtId="3" fontId="62" fillId="0" borderId="29" xfId="7" applyNumberFormat="1" applyFont="1" applyBorder="1" applyAlignment="1">
      <alignment horizontal="right" vertical="center"/>
    </xf>
    <xf numFmtId="3" fontId="56" fillId="0" borderId="30" xfId="7" applyNumberFormat="1" applyFont="1" applyBorder="1" applyAlignment="1">
      <alignment horizontal="center" vertical="center"/>
    </xf>
    <xf numFmtId="0" fontId="97" fillId="6" borderId="12" xfId="7" applyFont="1" applyFill="1" applyBorder="1" applyAlignment="1">
      <alignment horizontal="right" vertical="center"/>
    </xf>
    <xf numFmtId="3" fontId="62" fillId="6" borderId="13" xfId="7" applyNumberFormat="1" applyFont="1" applyFill="1" applyBorder="1" applyAlignment="1">
      <alignment horizontal="right" vertical="center"/>
    </xf>
    <xf numFmtId="3" fontId="62" fillId="6" borderId="13" xfId="7" applyNumberFormat="1" applyFont="1" applyFill="1" applyBorder="1" applyAlignment="1">
      <alignment vertical="center"/>
    </xf>
    <xf numFmtId="169" fontId="20" fillId="6" borderId="15" xfId="9" applyNumberFormat="1" applyFont="1" applyFill="1" applyBorder="1" applyAlignment="1">
      <alignment vertical="center" readingOrder="2"/>
    </xf>
    <xf numFmtId="3" fontId="62" fillId="6" borderId="14" xfId="7" applyNumberFormat="1" applyFont="1" applyFill="1" applyBorder="1" applyAlignment="1">
      <alignment horizontal="right" vertical="center"/>
    </xf>
    <xf numFmtId="169" fontId="8" fillId="0" borderId="6" xfId="9" applyNumberFormat="1" applyFont="1" applyBorder="1" applyAlignment="1">
      <alignment horizontal="center" vertical="center" readingOrder="2"/>
    </xf>
    <xf numFmtId="0" fontId="43" fillId="6" borderId="0" xfId="0" applyFont="1" applyFill="1" applyAlignment="1">
      <alignment horizontal="right" vertical="center"/>
    </xf>
    <xf numFmtId="0" fontId="64" fillId="6" borderId="12" xfId="7" applyFont="1" applyFill="1" applyBorder="1" applyAlignment="1">
      <alignment horizontal="center" vertical="center"/>
    </xf>
    <xf numFmtId="171" fontId="20" fillId="6" borderId="34" xfId="0" applyNumberFormat="1" applyFont="1" applyFill="1" applyBorder="1" applyAlignment="1"/>
    <xf numFmtId="3" fontId="62" fillId="6" borderId="13" xfId="7" applyNumberFormat="1" applyFont="1" applyFill="1" applyBorder="1" applyAlignment="1">
      <alignment horizontal="center" vertical="center"/>
    </xf>
    <xf numFmtId="3" fontId="64" fillId="6" borderId="13" xfId="7" applyNumberFormat="1" applyFont="1" applyFill="1" applyBorder="1" applyAlignment="1">
      <alignment horizontal="center" vertical="center"/>
    </xf>
    <xf numFmtId="0" fontId="40" fillId="0" borderId="0" xfId="20" applyFont="1" applyFill="1" applyAlignment="1">
      <alignment vertical="center"/>
    </xf>
    <xf numFmtId="0" fontId="40" fillId="0" borderId="0" xfId="20" applyFont="1" applyFill="1"/>
    <xf numFmtId="0" fontId="41" fillId="0" borderId="42" xfId="0" applyFont="1" applyBorder="1" applyAlignment="1">
      <alignment vertical="center"/>
    </xf>
    <xf numFmtId="0" fontId="41" fillId="0" borderId="0" xfId="0" applyFont="1" applyBorder="1" applyAlignment="1">
      <alignment horizontal="center" vertical="center"/>
    </xf>
    <xf numFmtId="0" fontId="40" fillId="0" borderId="0" xfId="0" applyFont="1" applyBorder="1" applyAlignment="1">
      <alignment horizontal="center" vertical="center"/>
    </xf>
    <xf numFmtId="0" fontId="40" fillId="0" borderId="25" xfId="0" applyFont="1" applyBorder="1" applyAlignment="1">
      <alignment vertical="center"/>
    </xf>
    <xf numFmtId="0" fontId="40" fillId="0" borderId="6" xfId="0" applyFont="1" applyBorder="1" applyAlignment="1">
      <alignment vertical="center"/>
    </xf>
    <xf numFmtId="3" fontId="56" fillId="0" borderId="6" xfId="0" applyNumberFormat="1" applyFont="1" applyBorder="1" applyAlignment="1">
      <alignment horizontal="center" vertical="center"/>
    </xf>
    <xf numFmtId="3" fontId="56" fillId="0" borderId="40" xfId="0" applyNumberFormat="1" applyFont="1" applyBorder="1" applyAlignment="1">
      <alignment horizontal="center" vertical="center"/>
    </xf>
    <xf numFmtId="3" fontId="40" fillId="0" borderId="6" xfId="0" applyNumberFormat="1" applyFont="1" applyBorder="1" applyAlignment="1">
      <alignment horizontal="center" vertical="center"/>
    </xf>
    <xf numFmtId="3" fontId="40" fillId="0" borderId="32" xfId="0" applyNumberFormat="1" applyFont="1" applyBorder="1" applyAlignment="1">
      <alignment vertical="center"/>
    </xf>
    <xf numFmtId="0" fontId="101" fillId="0" borderId="0" xfId="0" applyFont="1" applyAlignment="1">
      <alignment horizontal="center" vertical="center"/>
    </xf>
    <xf numFmtId="169" fontId="88" fillId="0" borderId="32" xfId="0" quotePrefix="1" applyNumberFormat="1" applyFont="1" applyBorder="1" applyAlignment="1">
      <alignment horizontal="right" vertical="center" readingOrder="2"/>
    </xf>
    <xf numFmtId="0" fontId="103" fillId="0" borderId="6" xfId="0" applyFont="1" applyBorder="1" applyAlignment="1">
      <alignment horizontal="right" vertical="center"/>
    </xf>
    <xf numFmtId="0" fontId="103" fillId="0" borderId="6" xfId="0" applyFont="1" applyBorder="1" applyAlignment="1">
      <alignment horizontal="center" vertical="center"/>
    </xf>
    <xf numFmtId="0" fontId="89" fillId="0" borderId="0" xfId="0" applyFont="1" applyFill="1" applyAlignment="1">
      <alignment horizontal="right" vertical="center" wrapText="1" readingOrder="2"/>
    </xf>
    <xf numFmtId="0" fontId="6" fillId="0" borderId="0" xfId="0" applyFont="1" applyAlignment="1">
      <alignment vertical="center"/>
    </xf>
    <xf numFmtId="0" fontId="41" fillId="0" borderId="0" xfId="0" applyFont="1" applyBorder="1" applyAlignment="1">
      <alignment vertical="center"/>
    </xf>
    <xf numFmtId="169" fontId="6" fillId="6" borderId="0" xfId="0" quotePrefix="1" applyNumberFormat="1" applyFont="1" applyFill="1" applyBorder="1" applyAlignment="1">
      <alignment horizontal="right" vertical="center" readingOrder="2"/>
    </xf>
    <xf numFmtId="0" fontId="74" fillId="0" borderId="0" xfId="9" applyFont="1" applyAlignment="1">
      <alignment horizontal="right" vertical="center" wrapText="1" readingOrder="2"/>
    </xf>
    <xf numFmtId="0" fontId="89" fillId="0" borderId="0" xfId="0" applyFont="1" applyFill="1" applyAlignment="1">
      <alignment horizontal="right" vertical="center" wrapText="1" readingOrder="2"/>
    </xf>
    <xf numFmtId="167" fontId="85" fillId="0" borderId="6" xfId="1" applyNumberFormat="1" applyFont="1" applyBorder="1" applyAlignment="1">
      <alignment vertical="center"/>
    </xf>
    <xf numFmtId="167" fontId="85" fillId="0" borderId="24" xfId="1" applyNumberFormat="1" applyFont="1" applyBorder="1" applyAlignment="1">
      <alignment vertical="center"/>
    </xf>
    <xf numFmtId="167" fontId="85" fillId="0" borderId="18" xfId="1" applyNumberFormat="1" applyFont="1" applyBorder="1" applyAlignment="1">
      <alignment vertical="center"/>
    </xf>
    <xf numFmtId="169" fontId="92" fillId="0" borderId="0" xfId="0" applyNumberFormat="1" applyFont="1" applyAlignment="1">
      <alignment horizontal="center" vertical="center" readingOrder="2"/>
    </xf>
    <xf numFmtId="0" fontId="79" fillId="0" borderId="0" xfId="9" applyFont="1" applyAlignment="1">
      <alignment horizontal="center" vertical="center" readingOrder="2"/>
    </xf>
    <xf numFmtId="0" fontId="6" fillId="0" borderId="0" xfId="0" applyFont="1" applyAlignment="1">
      <alignment horizontal="center" vertical="center"/>
    </xf>
    <xf numFmtId="169" fontId="20" fillId="0" borderId="0" xfId="0" applyNumberFormat="1" applyFont="1" applyAlignment="1">
      <alignment vertical="center" readingOrder="2"/>
    </xf>
    <xf numFmtId="169" fontId="6" fillId="6" borderId="0" xfId="0" quotePrefix="1" applyNumberFormat="1" applyFont="1" applyFill="1" applyAlignment="1">
      <alignment horizontal="right" vertical="center" readingOrder="2"/>
    </xf>
    <xf numFmtId="0" fontId="6" fillId="6" borderId="0" xfId="0" applyFont="1" applyFill="1" applyAlignment="1">
      <alignment horizontal="center" vertical="center"/>
    </xf>
    <xf numFmtId="0" fontId="41" fillId="6" borderId="0" xfId="0" applyFont="1" applyFill="1" applyAlignment="1">
      <alignment vertical="center"/>
    </xf>
    <xf numFmtId="169" fontId="6" fillId="0" borderId="0" xfId="0" applyNumberFormat="1" applyFont="1" applyBorder="1" applyAlignment="1">
      <alignment horizontal="right" vertical="center" readingOrder="2"/>
    </xf>
    <xf numFmtId="0" fontId="20" fillId="0" borderId="0" xfId="0" applyFont="1" applyAlignment="1">
      <alignment vertical="center"/>
    </xf>
    <xf numFmtId="0" fontId="70" fillId="0" borderId="0" xfId="0" applyFont="1" applyAlignment="1">
      <alignment vertical="center"/>
    </xf>
    <xf numFmtId="169" fontId="30" fillId="6" borderId="0" xfId="0" applyNumberFormat="1" applyFont="1" applyFill="1" applyBorder="1" applyAlignment="1">
      <alignment horizontal="right" vertical="center" readingOrder="2"/>
    </xf>
    <xf numFmtId="0" fontId="70" fillId="6" borderId="0" xfId="0" applyFont="1" applyFill="1" applyAlignment="1">
      <alignment vertical="center"/>
    </xf>
    <xf numFmtId="169" fontId="30" fillId="6" borderId="0" xfId="0" applyNumberFormat="1" applyFont="1" applyFill="1" applyAlignment="1">
      <alignment horizontal="right" vertical="center" readingOrder="2"/>
    </xf>
    <xf numFmtId="0" fontId="20" fillId="0" borderId="0" xfId="0" applyFont="1"/>
    <xf numFmtId="0" fontId="20" fillId="0" borderId="1" xfId="0" applyFont="1" applyBorder="1" applyAlignment="1">
      <alignment horizontal="center" vertical="center"/>
    </xf>
    <xf numFmtId="0" fontId="32" fillId="0" borderId="0" xfId="9" applyFont="1" applyAlignment="1">
      <alignment horizontal="right" vertical="center"/>
    </xf>
    <xf numFmtId="0" fontId="89" fillId="0" borderId="0" xfId="0" applyFont="1" applyFill="1" applyAlignment="1">
      <alignment horizontal="right" vertical="center" wrapText="1" readingOrder="2"/>
    </xf>
    <xf numFmtId="167" fontId="85" fillId="0" borderId="24" xfId="1" applyNumberFormat="1" applyFont="1" applyBorder="1" applyAlignment="1">
      <alignment vertical="center"/>
    </xf>
    <xf numFmtId="167" fontId="85" fillId="0" borderId="18" xfId="1" applyNumberFormat="1" applyFont="1" applyBorder="1" applyAlignment="1">
      <alignment vertical="center"/>
    </xf>
    <xf numFmtId="0" fontId="113" fillId="0" borderId="0" xfId="0" applyFont="1" applyBorder="1" applyAlignment="1">
      <alignment horizontal="right" vertical="center" readingOrder="2"/>
    </xf>
    <xf numFmtId="167" fontId="70" fillId="0" borderId="0" xfId="1" applyNumberFormat="1" applyFont="1" applyAlignment="1">
      <alignment vertical="center"/>
    </xf>
    <xf numFmtId="0" fontId="114" fillId="0" borderId="6" xfId="0" applyFont="1" applyBorder="1" applyAlignment="1">
      <alignment horizontal="right" vertical="center"/>
    </xf>
    <xf numFmtId="169" fontId="115" fillId="0" borderId="6" xfId="0" quotePrefix="1" applyNumberFormat="1" applyFont="1" applyBorder="1" applyAlignment="1">
      <alignment horizontal="right" vertical="center" readingOrder="2"/>
    </xf>
    <xf numFmtId="169" fontId="115" fillId="0" borderId="6" xfId="0" quotePrefix="1" applyNumberFormat="1" applyFont="1" applyFill="1" applyBorder="1" applyAlignment="1">
      <alignment horizontal="right" vertical="center" readingOrder="2"/>
    </xf>
    <xf numFmtId="0" fontId="114" fillId="0" borderId="6" xfId="0" applyFont="1" applyBorder="1" applyAlignment="1">
      <alignment horizontal="center" vertical="center"/>
    </xf>
    <xf numFmtId="169" fontId="115" fillId="0" borderId="32" xfId="0" quotePrefix="1" applyNumberFormat="1" applyFont="1" applyBorder="1" applyAlignment="1">
      <alignment horizontal="right" vertical="center" readingOrder="2"/>
    </xf>
    <xf numFmtId="169" fontId="115" fillId="0" borderId="32" xfId="0" applyNumberFormat="1" applyFont="1" applyBorder="1" applyAlignment="1">
      <alignment horizontal="right" vertical="center" shrinkToFit="1"/>
    </xf>
    <xf numFmtId="169" fontId="20" fillId="0" borderId="0" xfId="0" applyNumberFormat="1" applyFont="1" applyAlignment="1">
      <alignment vertical="center"/>
    </xf>
    <xf numFmtId="169" fontId="6" fillId="0" borderId="0" xfId="0" applyNumberFormat="1" applyFont="1" applyAlignment="1">
      <alignment vertical="center"/>
    </xf>
    <xf numFmtId="169" fontId="6" fillId="0" borderId="0" xfId="0" applyNumberFormat="1" applyFont="1" applyAlignment="1">
      <alignment horizontal="right" vertical="center" readingOrder="2"/>
    </xf>
    <xf numFmtId="169" fontId="6" fillId="0" borderId="0" xfId="0" applyNumberFormat="1" applyFont="1" applyBorder="1" applyAlignment="1">
      <alignment horizontal="right" vertical="center"/>
    </xf>
    <xf numFmtId="169" fontId="6" fillId="0" borderId="0" xfId="0" quotePrefix="1" applyNumberFormat="1" applyFont="1" applyFill="1" applyBorder="1" applyAlignment="1">
      <alignment horizontal="right" vertical="center" readingOrder="2"/>
    </xf>
    <xf numFmtId="169" fontId="6" fillId="0" borderId="2" xfId="0" applyNumberFormat="1" applyFont="1" applyBorder="1" applyAlignment="1">
      <alignment horizontal="right" vertical="center" readingOrder="2"/>
    </xf>
    <xf numFmtId="169" fontId="6" fillId="0" borderId="2" xfId="0" applyNumberFormat="1" applyFont="1" applyBorder="1" applyAlignment="1">
      <alignment vertical="center"/>
    </xf>
    <xf numFmtId="169" fontId="6" fillId="0" borderId="2" xfId="0" applyNumberFormat="1" applyFont="1" applyBorder="1" applyAlignment="1">
      <alignment horizontal="right" vertical="center"/>
    </xf>
    <xf numFmtId="0" fontId="95" fillId="0" borderId="0" xfId="0" applyFont="1" applyAlignment="1">
      <alignment horizontal="right" vertical="center"/>
    </xf>
    <xf numFmtId="169" fontId="6" fillId="0" borderId="0" xfId="0" applyNumberFormat="1" applyFont="1" applyBorder="1" applyAlignment="1">
      <alignment vertical="center"/>
    </xf>
    <xf numFmtId="169" fontId="6" fillId="0" borderId="2" xfId="0" applyNumberFormat="1" applyFont="1" applyFill="1" applyBorder="1" applyAlignment="1">
      <alignment vertical="center"/>
    </xf>
    <xf numFmtId="169" fontId="6" fillId="0" borderId="1" xfId="0" applyNumberFormat="1" applyFont="1" applyBorder="1" applyAlignment="1">
      <alignment horizontal="right" vertical="center" readingOrder="2"/>
    </xf>
    <xf numFmtId="37" fontId="95" fillId="0" borderId="0" xfId="0" applyNumberFormat="1" applyFont="1" applyAlignment="1">
      <alignment horizontal="center"/>
    </xf>
    <xf numFmtId="169" fontId="6" fillId="0" borderId="0" xfId="0" applyNumberFormat="1" applyFont="1" applyAlignment="1">
      <alignment vertical="center" shrinkToFit="1" readingOrder="2"/>
    </xf>
    <xf numFmtId="169" fontId="6" fillId="0" borderId="3" xfId="0" applyNumberFormat="1" applyFont="1" applyBorder="1" applyAlignment="1">
      <alignment horizontal="right" vertical="center" readingOrder="2"/>
    </xf>
    <xf numFmtId="3" fontId="24" fillId="2" borderId="3" xfId="0" applyNumberFormat="1" applyFont="1" applyFill="1" applyBorder="1" applyAlignment="1">
      <alignment horizontal="right" vertical="center"/>
    </xf>
    <xf numFmtId="3" fontId="24" fillId="2" borderId="0" xfId="0" applyNumberFormat="1" applyFont="1" applyFill="1" applyBorder="1" applyAlignment="1">
      <alignment horizontal="right" vertical="center"/>
    </xf>
    <xf numFmtId="49" fontId="74" fillId="0" borderId="0" xfId="9" applyNumberFormat="1" applyFont="1" applyBorder="1" applyAlignment="1">
      <alignment horizontal="right" vertical="center" readingOrder="2"/>
    </xf>
    <xf numFmtId="0" fontId="32" fillId="0" borderId="0" xfId="9" applyFont="1" applyAlignment="1">
      <alignment horizontal="right" vertical="center" wrapText="1" readingOrder="2"/>
    </xf>
    <xf numFmtId="0" fontId="33" fillId="0" borderId="0" xfId="0" applyFont="1" applyAlignment="1">
      <alignment horizontal="right" vertical="center"/>
    </xf>
    <xf numFmtId="0" fontId="33" fillId="0" borderId="0" xfId="0" applyFont="1" applyAlignment="1">
      <alignment horizontal="center" vertical="center"/>
    </xf>
    <xf numFmtId="0" fontId="32" fillId="0" borderId="0" xfId="9" applyFont="1" applyAlignment="1">
      <alignment horizontal="right" vertical="center" wrapText="1"/>
    </xf>
    <xf numFmtId="0" fontId="32" fillId="0" borderId="0" xfId="9" applyFont="1" applyAlignment="1">
      <alignment horizontal="center" vertical="center"/>
    </xf>
    <xf numFmtId="0" fontId="74" fillId="0" borderId="0" xfId="9" applyFont="1" applyBorder="1" applyAlignment="1">
      <alignment horizontal="right" vertical="center" readingOrder="2"/>
    </xf>
    <xf numFmtId="0" fontId="32" fillId="0" borderId="0" xfId="9" applyFont="1" applyAlignment="1">
      <alignment horizontal="right" vertical="center" readingOrder="2"/>
    </xf>
    <xf numFmtId="0" fontId="74" fillId="0" borderId="1" xfId="9" applyFont="1" applyBorder="1" applyAlignment="1">
      <alignment horizontal="center" vertical="center" readingOrder="2"/>
    </xf>
    <xf numFmtId="1" fontId="32" fillId="0" borderId="0" xfId="9" applyNumberFormat="1" applyFont="1" applyAlignment="1">
      <alignment horizontal="center" vertical="center" readingOrder="2"/>
    </xf>
    <xf numFmtId="1" fontId="32" fillId="0" borderId="1" xfId="9" applyNumberFormat="1" applyFont="1" applyBorder="1" applyAlignment="1">
      <alignment horizontal="center" vertical="center" readingOrder="2"/>
    </xf>
    <xf numFmtId="1" fontId="32" fillId="0" borderId="4" xfId="9" applyNumberFormat="1" applyFont="1" applyBorder="1" applyAlignment="1">
      <alignment horizontal="center" vertical="center" readingOrder="2"/>
    </xf>
    <xf numFmtId="0" fontId="43" fillId="6" borderId="0" xfId="0" applyFont="1" applyFill="1"/>
    <xf numFmtId="0" fontId="94" fillId="6" borderId="0" xfId="0" applyFont="1" applyFill="1" applyBorder="1" applyAlignment="1">
      <alignment vertical="center" wrapText="1" readingOrder="2"/>
    </xf>
    <xf numFmtId="167" fontId="95" fillId="6" borderId="0" xfId="1" applyNumberFormat="1" applyFont="1" applyFill="1" applyBorder="1" applyAlignment="1">
      <alignment vertical="center" wrapText="1" readingOrder="2"/>
    </xf>
    <xf numFmtId="167" fontId="41" fillId="6" borderId="0" xfId="1" applyNumberFormat="1" applyFont="1" applyFill="1" applyAlignment="1">
      <alignment vertical="center"/>
    </xf>
    <xf numFmtId="169" fontId="63" fillId="6" borderId="0" xfId="0" applyNumberFormat="1" applyFont="1" applyFill="1" applyBorder="1" applyAlignment="1">
      <alignment horizontal="center" vertical="center" wrapText="1" readingOrder="2"/>
    </xf>
    <xf numFmtId="0" fontId="43" fillId="6" borderId="0" xfId="0" applyFont="1" applyFill="1" applyAlignment="1">
      <alignment vertical="center"/>
    </xf>
    <xf numFmtId="0" fontId="121" fillId="0" borderId="24" xfId="0" applyFont="1" applyBorder="1" applyAlignment="1">
      <alignment horizontal="center" vertical="center" readingOrder="2"/>
    </xf>
    <xf numFmtId="0" fontId="121" fillId="0" borderId="24" xfId="0" applyFont="1" applyBorder="1" applyAlignment="1">
      <alignment horizontal="center" vertical="center" wrapText="1" readingOrder="2"/>
    </xf>
    <xf numFmtId="0" fontId="123" fillId="0" borderId="0" xfId="0" applyFont="1" applyAlignment="1">
      <alignment vertical="center"/>
    </xf>
    <xf numFmtId="0" fontId="124" fillId="0" borderId="6" xfId="0" applyFont="1" applyBorder="1" applyAlignment="1">
      <alignment horizontal="center" vertical="center" readingOrder="2"/>
    </xf>
    <xf numFmtId="0" fontId="124" fillId="0" borderId="6" xfId="0" applyFont="1" applyBorder="1" applyAlignment="1">
      <alignment horizontal="right" vertical="center" readingOrder="2"/>
    </xf>
    <xf numFmtId="3" fontId="125" fillId="0" borderId="6" xfId="0" applyNumberFormat="1" applyFont="1" applyBorder="1" applyAlignment="1">
      <alignment vertical="center" wrapText="1" readingOrder="2"/>
    </xf>
    <xf numFmtId="3" fontId="125" fillId="0" borderId="6" xfId="0" applyNumberFormat="1" applyFont="1" applyBorder="1" applyAlignment="1">
      <alignment vertical="center" readingOrder="2"/>
    </xf>
    <xf numFmtId="0" fontId="123" fillId="0" borderId="0" xfId="0" applyFont="1" applyAlignment="1"/>
    <xf numFmtId="3" fontId="124" fillId="0" borderId="6" xfId="0" applyNumberFormat="1" applyFont="1" applyBorder="1" applyAlignment="1">
      <alignment vertical="center" wrapText="1" readingOrder="2"/>
    </xf>
    <xf numFmtId="3" fontId="124" fillId="0" borderId="6" xfId="0" applyNumberFormat="1" applyFont="1" applyBorder="1" applyAlignment="1">
      <alignment vertical="center" readingOrder="2"/>
    </xf>
    <xf numFmtId="0" fontId="124" fillId="0" borderId="6" xfId="0" applyFont="1" applyBorder="1" applyAlignment="1">
      <alignment horizontal="center" vertical="center"/>
    </xf>
    <xf numFmtId="0" fontId="123" fillId="0" borderId="0" xfId="0" applyFont="1"/>
    <xf numFmtId="0" fontId="121" fillId="0" borderId="6" xfId="0" applyFont="1" applyBorder="1" applyAlignment="1">
      <alignment horizontal="center" vertical="top" readingOrder="2"/>
    </xf>
    <xf numFmtId="0" fontId="126" fillId="0" borderId="6" xfId="0" applyFont="1" applyBorder="1" applyAlignment="1">
      <alignment horizontal="center" vertical="center" readingOrder="2"/>
    </xf>
    <xf numFmtId="0" fontId="63" fillId="6" borderId="0" xfId="0" applyFont="1" applyFill="1" applyAlignment="1">
      <alignment vertical="center" wrapText="1" readingOrder="2"/>
    </xf>
    <xf numFmtId="169" fontId="67" fillId="0" borderId="0" xfId="0" applyNumberFormat="1" applyFont="1" applyAlignment="1">
      <alignment horizontal="center" vertical="center"/>
    </xf>
    <xf numFmtId="169" fontId="43" fillId="0" borderId="0" xfId="0" applyNumberFormat="1" applyFont="1" applyAlignment="1">
      <alignment horizontal="right"/>
    </xf>
    <xf numFmtId="169" fontId="43" fillId="0" borderId="1" xfId="0" applyNumberFormat="1" applyFont="1" applyBorder="1" applyAlignment="1">
      <alignment horizontal="right"/>
    </xf>
    <xf numFmtId="169" fontId="16" fillId="0" borderId="24" xfId="0" applyNumberFormat="1" applyFont="1" applyBorder="1" applyAlignment="1">
      <alignment horizontal="right" vertical="center" shrinkToFit="1" readingOrder="2"/>
    </xf>
    <xf numFmtId="169" fontId="6" fillId="0" borderId="0" xfId="0" applyNumberFormat="1" applyFont="1" applyAlignment="1">
      <alignment horizontal="center" vertical="center"/>
    </xf>
    <xf numFmtId="169" fontId="27" fillId="0" borderId="0" xfId="0" applyNumberFormat="1" applyFont="1" applyBorder="1" applyAlignment="1">
      <alignment horizontal="center" vertical="center"/>
    </xf>
    <xf numFmtId="169" fontId="20" fillId="0" borderId="0" xfId="0" applyNumberFormat="1" applyFont="1" applyAlignment="1">
      <alignment horizontal="right" vertical="center" shrinkToFit="1"/>
    </xf>
    <xf numFmtId="169" fontId="6" fillId="0" borderId="0" xfId="0" applyNumberFormat="1" applyFont="1" applyAlignment="1">
      <alignment horizontal="right" vertical="center"/>
    </xf>
    <xf numFmtId="169" fontId="16" fillId="0" borderId="0" xfId="0" applyNumberFormat="1" applyFont="1" applyAlignment="1">
      <alignment horizontal="center" vertical="center"/>
    </xf>
    <xf numFmtId="0" fontId="20" fillId="0" borderId="0" xfId="0" applyFont="1" applyBorder="1" applyAlignment="1">
      <alignment horizontal="center" vertical="center"/>
    </xf>
    <xf numFmtId="169" fontId="27" fillId="0" borderId="1" xfId="0" applyNumberFormat="1" applyFont="1" applyBorder="1" applyAlignment="1">
      <alignment horizontal="center" vertical="center" readingOrder="2"/>
    </xf>
    <xf numFmtId="169" fontId="30" fillId="0" borderId="0" xfId="0" applyNumberFormat="1" applyFont="1" applyAlignment="1">
      <alignment horizontal="center" vertical="center"/>
    </xf>
    <xf numFmtId="169" fontId="20" fillId="0" borderId="0" xfId="0" applyNumberFormat="1" applyFont="1" applyAlignment="1">
      <alignment horizontal="center" vertical="center" readingOrder="2"/>
    </xf>
    <xf numFmtId="0" fontId="63" fillId="6" borderId="0" xfId="0" applyFont="1" applyFill="1" applyAlignment="1">
      <alignment horizontal="right" vertical="center" readingOrder="2"/>
    </xf>
    <xf numFmtId="0" fontId="43" fillId="0" borderId="0" xfId="0" applyFont="1" applyAlignment="1">
      <alignment horizontal="right" vertical="center"/>
    </xf>
    <xf numFmtId="169" fontId="27" fillId="0" borderId="0" xfId="0" applyNumberFormat="1" applyFont="1" applyAlignment="1">
      <alignment horizontal="center" vertical="center" readingOrder="2"/>
    </xf>
    <xf numFmtId="169" fontId="27" fillId="0" borderId="0" xfId="0" applyNumberFormat="1" applyFont="1" applyBorder="1" applyAlignment="1">
      <alignment vertical="center"/>
    </xf>
    <xf numFmtId="169" fontId="69" fillId="0" borderId="0" xfId="0" applyNumberFormat="1" applyFont="1"/>
    <xf numFmtId="0" fontId="89" fillId="0" borderId="0" xfId="0" applyFont="1" applyFill="1" applyAlignment="1">
      <alignment horizontal="right" vertical="center" wrapText="1" readingOrder="2"/>
    </xf>
    <xf numFmtId="167" fontId="85" fillId="0" borderId="24" xfId="1" applyNumberFormat="1" applyFont="1" applyBorder="1" applyAlignment="1">
      <alignment vertical="center"/>
    </xf>
    <xf numFmtId="167" fontId="85" fillId="0" borderId="18" xfId="1" applyNumberFormat="1" applyFont="1" applyBorder="1" applyAlignment="1">
      <alignment vertical="center"/>
    </xf>
    <xf numFmtId="167" fontId="85" fillId="0" borderId="6" xfId="1" applyNumberFormat="1" applyFont="1" applyBorder="1" applyAlignment="1">
      <alignment horizontal="center" vertical="center" wrapText="1"/>
    </xf>
    <xf numFmtId="169" fontId="16" fillId="0" borderId="18" xfId="0" applyNumberFormat="1" applyFont="1" applyBorder="1" applyAlignment="1">
      <alignment horizontal="right" vertical="center" shrinkToFit="1" readingOrder="2"/>
    </xf>
    <xf numFmtId="0" fontId="6" fillId="6" borderId="0" xfId="0" applyNumberFormat="1" applyFont="1" applyFill="1" applyAlignment="1">
      <alignment horizontal="center" vertical="center" readingOrder="2"/>
    </xf>
    <xf numFmtId="3" fontId="16" fillId="6" borderId="0" xfId="0" applyNumberFormat="1" applyFont="1" applyFill="1" applyAlignment="1">
      <alignment horizontal="center" vertical="center"/>
    </xf>
    <xf numFmtId="3" fontId="16" fillId="6" borderId="0" xfId="0" applyNumberFormat="1" applyFont="1" applyFill="1" applyAlignment="1">
      <alignment vertical="center"/>
    </xf>
    <xf numFmtId="3" fontId="16" fillId="6" borderId="0" xfId="0" applyNumberFormat="1" applyFont="1" applyFill="1" applyBorder="1" applyAlignment="1">
      <alignment vertical="center"/>
    </xf>
    <xf numFmtId="0" fontId="16" fillId="6" borderId="0" xfId="0" applyFont="1" applyFill="1" applyBorder="1"/>
    <xf numFmtId="169" fontId="16" fillId="6" borderId="4" xfId="0" quotePrefix="1" applyNumberFormat="1" applyFont="1" applyFill="1" applyBorder="1" applyAlignment="1">
      <alignment horizontal="center" vertical="center" readingOrder="2"/>
    </xf>
    <xf numFmtId="167" fontId="16" fillId="6" borderId="0" xfId="1" applyNumberFormat="1" applyFont="1" applyFill="1" applyBorder="1" applyAlignment="1">
      <alignment horizontal="center"/>
    </xf>
    <xf numFmtId="169" fontId="16" fillId="6" borderId="4" xfId="0" quotePrefix="1" applyNumberFormat="1" applyFont="1" applyFill="1" applyBorder="1" applyAlignment="1">
      <alignment horizontal="right" vertical="center" readingOrder="2"/>
    </xf>
    <xf numFmtId="0" fontId="27" fillId="6" borderId="0" xfId="0" applyFont="1" applyFill="1" applyBorder="1"/>
    <xf numFmtId="0" fontId="27" fillId="6" borderId="0" xfId="0" applyFont="1" applyFill="1" applyAlignment="1">
      <alignment horizontal="right"/>
    </xf>
    <xf numFmtId="0" fontId="27" fillId="6" borderId="0" xfId="0" applyFont="1" applyFill="1" applyAlignment="1">
      <alignment horizontal="center"/>
    </xf>
    <xf numFmtId="0" fontId="27" fillId="6" borderId="0" xfId="0" quotePrefix="1" applyNumberFormat="1" applyFont="1" applyFill="1" applyBorder="1" applyAlignment="1">
      <alignment horizontal="center" vertical="center" readingOrder="2"/>
    </xf>
    <xf numFmtId="167" fontId="27" fillId="6" borderId="0" xfId="1" quotePrefix="1" applyNumberFormat="1" applyFont="1" applyFill="1" applyAlignment="1">
      <alignment horizontal="center" vertical="center" readingOrder="2"/>
    </xf>
    <xf numFmtId="167" fontId="27" fillId="6" borderId="0" xfId="1" applyNumberFormat="1" applyFont="1" applyFill="1" applyBorder="1" applyAlignment="1">
      <alignment horizontal="center" readingOrder="2"/>
    </xf>
    <xf numFmtId="167" fontId="27" fillId="6" borderId="0" xfId="1" quotePrefix="1" applyNumberFormat="1" applyFont="1" applyFill="1" applyAlignment="1">
      <alignment horizontal="center" readingOrder="2"/>
    </xf>
    <xf numFmtId="0" fontId="40" fillId="6" borderId="0" xfId="0" applyFont="1" applyFill="1"/>
    <xf numFmtId="0" fontId="16" fillId="6" borderId="0" xfId="0" applyFont="1" applyFill="1" applyAlignment="1">
      <alignment vertical="center"/>
    </xf>
    <xf numFmtId="0" fontId="63" fillId="6" borderId="0" xfId="0" applyFont="1" applyFill="1" applyBorder="1" applyAlignment="1">
      <alignment horizontal="center" vertical="center"/>
    </xf>
    <xf numFmtId="0" fontId="94" fillId="6" borderId="0" xfId="0" applyFont="1" applyFill="1" applyBorder="1" applyAlignment="1">
      <alignment horizontal="center" vertical="center"/>
    </xf>
    <xf numFmtId="0" fontId="41" fillId="6" borderId="0" xfId="0" applyFont="1" applyFill="1" applyBorder="1" applyAlignment="1">
      <alignment horizontal="center" vertical="center"/>
    </xf>
    <xf numFmtId="0" fontId="16" fillId="6" borderId="0" xfId="0" applyFont="1" applyFill="1" applyAlignment="1">
      <alignment horizontal="right" vertical="center"/>
    </xf>
    <xf numFmtId="3" fontId="16" fillId="6" borderId="0" xfId="0" applyNumberFormat="1" applyFont="1" applyFill="1" applyAlignment="1">
      <alignment horizontal="right" vertical="center"/>
    </xf>
    <xf numFmtId="167" fontId="103" fillId="0" borderId="0" xfId="1" applyNumberFormat="1" applyFont="1" applyBorder="1" applyAlignment="1">
      <alignment vertical="center" wrapText="1"/>
    </xf>
    <xf numFmtId="49" fontId="98" fillId="6" borderId="0" xfId="0" applyNumberFormat="1" applyFont="1" applyFill="1" applyAlignment="1">
      <alignment horizontal="center" vertical="center" readingOrder="2"/>
    </xf>
    <xf numFmtId="0" fontId="98" fillId="6" borderId="0" xfId="0" applyNumberFormat="1" applyFont="1" applyFill="1" applyAlignment="1">
      <alignment horizontal="right" vertical="center" readingOrder="2"/>
    </xf>
    <xf numFmtId="174" fontId="137" fillId="6" borderId="0" xfId="0" applyNumberFormat="1" applyFont="1" applyFill="1" applyAlignment="1">
      <alignment horizontal="center" vertical="center" readingOrder="2"/>
    </xf>
    <xf numFmtId="0" fontId="131" fillId="0" borderId="0" xfId="0" applyNumberFormat="1" applyFont="1" applyFill="1" applyAlignment="1">
      <alignment horizontal="center" vertical="center" readingOrder="2"/>
    </xf>
    <xf numFmtId="0" fontId="131" fillId="6" borderId="0" xfId="0" applyNumberFormat="1" applyFont="1" applyFill="1" applyAlignment="1">
      <alignment horizontal="center" vertical="center" readingOrder="2"/>
    </xf>
    <xf numFmtId="0" fontId="131" fillId="6" borderId="0" xfId="0" applyNumberFormat="1" applyFont="1" applyFill="1" applyBorder="1" applyAlignment="1">
      <alignment horizontal="right" vertical="center" wrapText="1" readingOrder="2"/>
    </xf>
    <xf numFmtId="174" fontId="131" fillId="6" borderId="0" xfId="0" applyNumberFormat="1" applyFont="1" applyFill="1" applyBorder="1" applyAlignment="1">
      <alignment horizontal="center" vertical="center" wrapText="1" readingOrder="2"/>
    </xf>
    <xf numFmtId="174" fontId="131" fillId="6" borderId="1" xfId="0" applyNumberFormat="1" applyFont="1" applyFill="1" applyBorder="1" applyAlignment="1">
      <alignment horizontal="center" vertical="center" wrapText="1" readingOrder="2"/>
    </xf>
    <xf numFmtId="174" fontId="131" fillId="6" borderId="0" xfId="0" applyNumberFormat="1" applyFont="1" applyFill="1" applyBorder="1" applyAlignment="1">
      <alignment horizontal="center" vertical="center" readingOrder="2"/>
    </xf>
    <xf numFmtId="174" fontId="131" fillId="0" borderId="0" xfId="0" applyNumberFormat="1" applyFont="1" applyFill="1" applyAlignment="1">
      <alignment horizontal="center" vertical="center" readingOrder="2"/>
    </xf>
    <xf numFmtId="0" fontId="131" fillId="0" borderId="0" xfId="1" applyNumberFormat="1" applyFont="1" applyFill="1" applyAlignment="1">
      <alignment horizontal="center" vertical="center" readingOrder="2"/>
    </xf>
    <xf numFmtId="174" fontId="130" fillId="0" borderId="0" xfId="0" applyNumberFormat="1" applyFont="1" applyFill="1" applyAlignment="1">
      <alignment horizontal="center" vertical="center" readingOrder="2"/>
    </xf>
    <xf numFmtId="175" fontId="130" fillId="0" borderId="0" xfId="0" applyNumberFormat="1" applyFont="1" applyFill="1" applyBorder="1" applyAlignment="1">
      <alignment horizontal="center" vertical="center" readingOrder="2"/>
    </xf>
    <xf numFmtId="175" fontId="130" fillId="0" borderId="1" xfId="0" applyNumberFormat="1" applyFont="1" applyFill="1" applyBorder="1" applyAlignment="1">
      <alignment horizontal="center" vertical="center" readingOrder="2"/>
    </xf>
    <xf numFmtId="175" fontId="130" fillId="0" borderId="0" xfId="0" applyNumberFormat="1" applyFont="1" applyFill="1" applyBorder="1" applyAlignment="1">
      <alignment horizontal="center" vertical="center" wrapText="1" readingOrder="2"/>
    </xf>
    <xf numFmtId="174" fontId="130" fillId="0" borderId="1" xfId="0" applyNumberFormat="1" applyFont="1" applyFill="1" applyBorder="1" applyAlignment="1">
      <alignment horizontal="center" vertical="center" readingOrder="2"/>
    </xf>
    <xf numFmtId="173" fontId="137" fillId="0" borderId="0" xfId="0" applyNumberFormat="1" applyFont="1" applyFill="1" applyAlignment="1">
      <alignment vertical="center" readingOrder="2"/>
    </xf>
    <xf numFmtId="173" fontId="137" fillId="0" borderId="0" xfId="1" applyNumberFormat="1" applyFont="1" applyFill="1" applyAlignment="1">
      <alignment vertical="center" readingOrder="2"/>
    </xf>
    <xf numFmtId="173" fontId="98" fillId="0" borderId="0" xfId="0" applyNumberFormat="1" applyFont="1" applyFill="1" applyAlignment="1">
      <alignment readingOrder="2"/>
    </xf>
    <xf numFmtId="173" fontId="9" fillId="6" borderId="0" xfId="0" applyNumberFormat="1" applyFont="1" applyFill="1" applyAlignment="1">
      <alignment horizontal="center" vertical="center" readingOrder="2"/>
    </xf>
    <xf numFmtId="174" fontId="9" fillId="6" borderId="0" xfId="0" applyNumberFormat="1" applyFont="1" applyFill="1" applyAlignment="1">
      <alignment horizontal="center" vertical="center" readingOrder="2"/>
    </xf>
    <xf numFmtId="49" fontId="131" fillId="6" borderId="0" xfId="0" applyNumberFormat="1" applyFont="1" applyFill="1" applyAlignment="1">
      <alignment horizontal="center" vertical="center" readingOrder="2"/>
    </xf>
    <xf numFmtId="0" fontId="132" fillId="6" borderId="0" xfId="0" applyNumberFormat="1" applyFont="1" applyFill="1" applyBorder="1" applyAlignment="1">
      <alignment horizontal="center" vertical="center" wrapText="1" readingOrder="2"/>
    </xf>
    <xf numFmtId="0" fontId="131" fillId="6" borderId="0" xfId="0" applyNumberFormat="1" applyFont="1" applyFill="1" applyBorder="1" applyAlignment="1">
      <alignment horizontal="center" vertical="center" wrapText="1" readingOrder="2"/>
    </xf>
    <xf numFmtId="49" fontId="130" fillId="0" borderId="0" xfId="0" applyNumberFormat="1" applyFont="1" applyFill="1" applyAlignment="1">
      <alignment vertical="center" readingOrder="2"/>
    </xf>
    <xf numFmtId="173" fontId="138" fillId="0" borderId="0" xfId="0" applyNumberFormat="1" applyFont="1" applyFill="1" applyBorder="1" applyAlignment="1">
      <alignment vertical="center" readingOrder="2"/>
    </xf>
    <xf numFmtId="173" fontId="130" fillId="0" borderId="0" xfId="0" applyNumberFormat="1" applyFont="1" applyFill="1" applyAlignment="1">
      <alignment vertical="center" readingOrder="2"/>
    </xf>
    <xf numFmtId="174" fontId="130" fillId="0" borderId="0" xfId="0" applyNumberFormat="1" applyFont="1" applyFill="1" applyAlignment="1">
      <alignment vertical="center" readingOrder="2"/>
    </xf>
    <xf numFmtId="173" fontId="130" fillId="0" borderId="0" xfId="1" applyNumberFormat="1" applyFont="1" applyFill="1" applyAlignment="1">
      <alignment vertical="center" readingOrder="2"/>
    </xf>
    <xf numFmtId="173" fontId="13" fillId="0" borderId="0" xfId="0" applyNumberFormat="1" applyFont="1" applyFill="1" applyBorder="1" applyAlignment="1">
      <alignment vertical="center" readingOrder="2"/>
    </xf>
    <xf numFmtId="174" fontId="130" fillId="0" borderId="0" xfId="1" applyNumberFormat="1" applyFont="1" applyFill="1" applyAlignment="1">
      <alignment vertical="center" readingOrder="2"/>
    </xf>
    <xf numFmtId="0" fontId="98" fillId="6" borderId="0" xfId="0" applyNumberFormat="1" applyFont="1" applyFill="1" applyBorder="1" applyAlignment="1">
      <alignment horizontal="center" vertical="center" wrapText="1" readingOrder="2"/>
    </xf>
    <xf numFmtId="0" fontId="98" fillId="0" borderId="0" xfId="0" applyNumberFormat="1" applyFont="1" applyFill="1" applyAlignment="1">
      <alignment vertical="center" readingOrder="2"/>
    </xf>
    <xf numFmtId="175" fontId="130" fillId="0" borderId="2" xfId="0" applyNumberFormat="1" applyFont="1" applyFill="1" applyBorder="1" applyAlignment="1">
      <alignment horizontal="center" vertical="center" readingOrder="2"/>
    </xf>
    <xf numFmtId="175" fontId="130" fillId="0" borderId="4" xfId="0" applyNumberFormat="1" applyFont="1" applyFill="1" applyBorder="1" applyAlignment="1">
      <alignment horizontal="center" vertical="center" readingOrder="2"/>
    </xf>
    <xf numFmtId="174" fontId="130" fillId="0" borderId="0" xfId="0" applyNumberFormat="1" applyFont="1" applyFill="1" applyBorder="1" applyAlignment="1">
      <alignment vertical="center" readingOrder="2"/>
    </xf>
    <xf numFmtId="0" fontId="20" fillId="0" borderId="0" xfId="0" applyFont="1" applyAlignment="1">
      <alignment horizontal="center" vertical="center"/>
    </xf>
    <xf numFmtId="0" fontId="63" fillId="6" borderId="0" xfId="0" applyFont="1" applyFill="1" applyBorder="1" applyAlignment="1">
      <alignment horizontal="right" vertical="center" wrapText="1" readingOrder="2"/>
    </xf>
    <xf numFmtId="0" fontId="4" fillId="6" borderId="0" xfId="0" applyFont="1" applyFill="1" applyAlignment="1">
      <alignment vertical="center" wrapText="1" readingOrder="2"/>
    </xf>
    <xf numFmtId="0" fontId="131" fillId="6" borderId="0" xfId="0" applyFont="1" applyFill="1" applyAlignment="1">
      <alignment horizontal="center" vertical="center" wrapText="1" readingOrder="2"/>
    </xf>
    <xf numFmtId="0" fontId="132" fillId="6" borderId="0" xfId="0" applyFont="1" applyFill="1" applyAlignment="1">
      <alignment horizontal="center" vertical="center" wrapText="1" readingOrder="2"/>
    </xf>
    <xf numFmtId="173" fontId="130" fillId="6" borderId="0" xfId="0" applyNumberFormat="1" applyFont="1" applyFill="1" applyAlignment="1">
      <alignment horizontal="center" vertical="center" readingOrder="2"/>
    </xf>
    <xf numFmtId="173" fontId="10" fillId="6" borderId="0" xfId="0" applyNumberFormat="1" applyFont="1" applyFill="1" applyAlignment="1">
      <alignment horizontal="center" vertical="center" readingOrder="2"/>
    </xf>
    <xf numFmtId="0" fontId="130" fillId="6" borderId="0" xfId="0" applyFont="1" applyFill="1" applyAlignment="1">
      <alignment horizontal="center" vertical="center" readingOrder="2"/>
    </xf>
    <xf numFmtId="0" fontId="8" fillId="6" borderId="0" xfId="0" applyFont="1" applyFill="1" applyAlignment="1">
      <alignment vertical="center" readingOrder="2"/>
    </xf>
    <xf numFmtId="0" fontId="130" fillId="6" borderId="0" xfId="0" applyNumberFormat="1" applyFont="1" applyFill="1" applyAlignment="1">
      <alignment horizontal="center" vertical="center" readingOrder="2"/>
    </xf>
    <xf numFmtId="173" fontId="4" fillId="6" borderId="0" xfId="0" applyNumberFormat="1" applyFont="1" applyFill="1" applyAlignment="1">
      <alignment vertical="center" readingOrder="2"/>
    </xf>
    <xf numFmtId="173" fontId="10" fillId="6" borderId="0" xfId="0" applyNumberFormat="1" applyFont="1" applyFill="1" applyBorder="1" applyAlignment="1">
      <alignment horizontal="center" vertical="center" readingOrder="2"/>
    </xf>
    <xf numFmtId="0" fontId="8" fillId="6" borderId="0" xfId="0" applyFont="1" applyFill="1" applyAlignment="1">
      <alignment horizontal="center" vertical="center" readingOrder="2"/>
    </xf>
    <xf numFmtId="173" fontId="8" fillId="6" borderId="0" xfId="0" applyNumberFormat="1" applyFont="1" applyFill="1" applyAlignment="1">
      <alignment vertical="center" readingOrder="2"/>
    </xf>
    <xf numFmtId="0" fontId="10" fillId="6" borderId="0" xfId="0" applyFont="1" applyFill="1" applyAlignment="1">
      <alignment horizontal="center" vertical="center" readingOrder="2"/>
    </xf>
    <xf numFmtId="0" fontId="20" fillId="6" borderId="0" xfId="0" applyFont="1" applyFill="1" applyBorder="1" applyAlignment="1">
      <alignment vertical="center"/>
    </xf>
    <xf numFmtId="0" fontId="20" fillId="6" borderId="0" xfId="0" applyFont="1" applyFill="1" applyBorder="1" applyAlignment="1">
      <alignment horizontal="center"/>
    </xf>
    <xf numFmtId="0" fontId="8" fillId="6" borderId="0" xfId="0" applyFont="1" applyFill="1" applyAlignment="1">
      <alignment horizontal="center" readingOrder="2"/>
    </xf>
    <xf numFmtId="173" fontId="4" fillId="6" borderId="0" xfId="0" applyNumberFormat="1" applyFont="1" applyFill="1" applyAlignment="1">
      <alignment horizontal="center" readingOrder="2"/>
    </xf>
    <xf numFmtId="173" fontId="8" fillId="6" borderId="0" xfId="0" applyNumberFormat="1" applyFont="1" applyFill="1" applyAlignment="1">
      <alignment horizontal="center" readingOrder="2"/>
    </xf>
    <xf numFmtId="0" fontId="60" fillId="6" borderId="0" xfId="0" applyFont="1" applyFill="1" applyBorder="1" applyAlignment="1">
      <alignment horizontal="right" vertical="center"/>
    </xf>
    <xf numFmtId="0" fontId="64" fillId="6" borderId="0" xfId="0" applyFont="1" applyFill="1" applyAlignment="1">
      <alignment vertical="center"/>
    </xf>
    <xf numFmtId="0" fontId="60" fillId="6" borderId="0" xfId="0" applyFont="1" applyFill="1" applyBorder="1" applyAlignment="1">
      <alignment horizontal="center" vertical="center"/>
    </xf>
    <xf numFmtId="0" fontId="16" fillId="6" borderId="0" xfId="0" applyFont="1" applyFill="1" applyBorder="1" applyAlignment="1">
      <alignment horizontal="center" vertical="center"/>
    </xf>
    <xf numFmtId="0" fontId="60" fillId="6" borderId="0" xfId="0" applyFont="1" applyFill="1" applyAlignment="1">
      <alignment horizontal="center" vertical="center"/>
    </xf>
    <xf numFmtId="0" fontId="63" fillId="6" borderId="0" xfId="0" applyFont="1" applyFill="1" applyAlignment="1">
      <alignment horizontal="center" vertical="center"/>
    </xf>
    <xf numFmtId="167" fontId="43" fillId="6" borderId="0" xfId="1" applyNumberFormat="1" applyFont="1" applyFill="1"/>
    <xf numFmtId="0" fontId="63" fillId="6" borderId="0" xfId="0" applyFont="1" applyFill="1" applyBorder="1" applyAlignment="1">
      <alignment horizontal="right" vertical="center"/>
    </xf>
    <xf numFmtId="0" fontId="27" fillId="6" borderId="0" xfId="0" applyFont="1" applyFill="1" applyAlignment="1">
      <alignment horizontal="center" vertical="center"/>
    </xf>
    <xf numFmtId="0" fontId="16" fillId="6" borderId="0" xfId="0" applyFont="1" applyFill="1" applyAlignment="1">
      <alignment horizontal="right" readingOrder="2"/>
    </xf>
    <xf numFmtId="0" fontId="16" fillId="6" borderId="0" xfId="0" applyFont="1" applyFill="1" applyAlignment="1">
      <alignment vertical="center" wrapText="1" readingOrder="2"/>
    </xf>
    <xf numFmtId="0" fontId="43" fillId="6" borderId="0" xfId="0" applyFont="1" applyFill="1" applyAlignment="1"/>
    <xf numFmtId="0" fontId="63" fillId="6" borderId="0" xfId="0" applyFont="1" applyFill="1" applyBorder="1" applyAlignment="1">
      <alignment vertical="top" wrapText="1" readingOrder="2"/>
    </xf>
    <xf numFmtId="0" fontId="20" fillId="6" borderId="0" xfId="0" applyFont="1" applyFill="1" applyAlignment="1">
      <alignment horizontal="center" vertical="center"/>
    </xf>
    <xf numFmtId="0" fontId="16" fillId="6" borderId="0" xfId="0" applyFont="1" applyFill="1" applyAlignment="1">
      <alignment horizontal="right"/>
    </xf>
    <xf numFmtId="167" fontId="16" fillId="6" borderId="0" xfId="1" applyNumberFormat="1" applyFont="1" applyFill="1" applyAlignment="1">
      <alignment vertical="center" wrapText="1" readingOrder="2"/>
    </xf>
    <xf numFmtId="0" fontId="53" fillId="6" borderId="0" xfId="0" applyFont="1" applyFill="1"/>
    <xf numFmtId="0" fontId="41" fillId="6" borderId="0" xfId="0" applyFont="1" applyFill="1" applyAlignment="1">
      <alignment horizontal="right" vertical="center" wrapText="1" readingOrder="2"/>
    </xf>
    <xf numFmtId="0" fontId="113" fillId="6" borderId="1" xfId="0" applyFont="1" applyFill="1" applyBorder="1" applyAlignment="1">
      <alignment horizontal="center" vertical="center"/>
    </xf>
    <xf numFmtId="168" fontId="34" fillId="6" borderId="1" xfId="1" applyNumberFormat="1" applyFont="1" applyFill="1" applyBorder="1" applyAlignment="1">
      <alignment horizontal="center" vertical="center" readingOrder="2"/>
    </xf>
    <xf numFmtId="167" fontId="72" fillId="6" borderId="0" xfId="1" applyNumberFormat="1" applyFont="1" applyFill="1" applyBorder="1" applyAlignment="1">
      <alignment horizontal="center" vertical="center"/>
    </xf>
    <xf numFmtId="0" fontId="70" fillId="6" borderId="0" xfId="0" applyFont="1" applyFill="1"/>
    <xf numFmtId="0" fontId="70" fillId="6" borderId="0" xfId="0" applyFont="1" applyFill="1" applyAlignment="1"/>
    <xf numFmtId="0" fontId="70" fillId="6" borderId="0" xfId="0" applyFont="1" applyFill="1" applyBorder="1" applyAlignment="1">
      <alignment vertical="center"/>
    </xf>
    <xf numFmtId="0" fontId="40" fillId="6" borderId="0" xfId="0" applyFont="1" applyFill="1" applyAlignment="1">
      <alignment vertical="center"/>
    </xf>
    <xf numFmtId="167" fontId="40" fillId="6" borderId="0" xfId="1" applyNumberFormat="1" applyFont="1" applyFill="1" applyAlignment="1">
      <alignment vertical="center"/>
    </xf>
    <xf numFmtId="0" fontId="12" fillId="6" borderId="0" xfId="0" applyFont="1" applyFill="1" applyBorder="1" applyAlignment="1">
      <alignment horizontal="center"/>
    </xf>
    <xf numFmtId="167" fontId="40" fillId="6" borderId="0" xfId="1" applyNumberFormat="1" applyFont="1" applyFill="1"/>
    <xf numFmtId="167" fontId="43" fillId="6" borderId="0" xfId="1" applyNumberFormat="1" applyFont="1" applyFill="1" applyAlignment="1">
      <alignment vertical="center"/>
    </xf>
    <xf numFmtId="0" fontId="43" fillId="6" borderId="0" xfId="0" applyFont="1" applyFill="1" applyBorder="1" applyAlignment="1">
      <alignment vertical="center"/>
    </xf>
    <xf numFmtId="0" fontId="43" fillId="6" borderId="0" xfId="0" applyFont="1" applyFill="1" applyBorder="1" applyAlignment="1">
      <alignment horizontal="center" vertical="center"/>
    </xf>
    <xf numFmtId="49" fontId="27" fillId="6" borderId="1" xfId="0" applyNumberFormat="1" applyFont="1" applyFill="1" applyBorder="1" applyAlignment="1">
      <alignment horizontal="center" vertical="center" readingOrder="2"/>
    </xf>
    <xf numFmtId="49" fontId="27" fillId="6" borderId="0" xfId="0" applyNumberFormat="1" applyFont="1" applyFill="1" applyBorder="1" applyAlignment="1">
      <alignment horizontal="center" vertical="center" readingOrder="2"/>
    </xf>
    <xf numFmtId="167" fontId="43" fillId="6" borderId="0" xfId="1" applyNumberFormat="1" applyFont="1" applyFill="1" applyBorder="1" applyAlignment="1">
      <alignment horizontal="center" vertical="center"/>
    </xf>
    <xf numFmtId="0" fontId="27" fillId="6" borderId="0" xfId="0" applyNumberFormat="1" applyFont="1" applyFill="1" applyBorder="1" applyAlignment="1">
      <alignment horizontal="right" vertical="center" wrapText="1" readingOrder="2"/>
    </xf>
    <xf numFmtId="167" fontId="16" fillId="6" borderId="0" xfId="1" applyNumberFormat="1" applyFont="1" applyFill="1" applyAlignment="1">
      <alignment horizontal="right" vertical="center"/>
    </xf>
    <xf numFmtId="0" fontId="40" fillId="6" borderId="0" xfId="0" applyFont="1" applyFill="1" applyAlignment="1">
      <alignment horizontal="center"/>
    </xf>
    <xf numFmtId="0" fontId="42" fillId="6" borderId="0" xfId="0" applyFont="1" applyFill="1"/>
    <xf numFmtId="167" fontId="42" fillId="6" borderId="0" xfId="1" applyNumberFormat="1" applyFont="1" applyFill="1"/>
    <xf numFmtId="0" fontId="8" fillId="6" borderId="0" xfId="0" applyFont="1" applyFill="1" applyBorder="1" applyAlignment="1">
      <alignment horizontal="right" vertical="center" wrapText="1" readingOrder="2"/>
    </xf>
    <xf numFmtId="0" fontId="8" fillId="6" borderId="0" xfId="0" applyFont="1" applyFill="1" applyBorder="1" applyAlignment="1">
      <alignment horizontal="center" vertical="center" wrapText="1" readingOrder="2"/>
    </xf>
    <xf numFmtId="0" fontId="8" fillId="6" borderId="0" xfId="0" applyFont="1" applyFill="1" applyAlignment="1">
      <alignment vertical="center" wrapText="1" readingOrder="2"/>
    </xf>
    <xf numFmtId="0" fontId="42" fillId="6" borderId="0" xfId="0" applyFont="1" applyFill="1" applyAlignment="1">
      <alignment horizontal="center"/>
    </xf>
    <xf numFmtId="169" fontId="34" fillId="6" borderId="0" xfId="0" applyNumberFormat="1" applyFont="1" applyFill="1" applyAlignment="1">
      <alignment horizontal="center" vertical="center" readingOrder="2"/>
    </xf>
    <xf numFmtId="167" fontId="6" fillId="6" borderId="0" xfId="1" applyNumberFormat="1" applyFont="1" applyFill="1" applyAlignment="1">
      <alignment horizontal="right" vertical="center"/>
    </xf>
    <xf numFmtId="0" fontId="6" fillId="6" borderId="0" xfId="0" applyFont="1" applyFill="1" applyBorder="1" applyAlignment="1">
      <alignment horizontal="right" vertical="center" wrapText="1" readingOrder="2"/>
    </xf>
    <xf numFmtId="169" fontId="34" fillId="6" borderId="0" xfId="0" applyNumberFormat="1" applyFont="1" applyFill="1" applyAlignment="1">
      <alignment vertical="center" readingOrder="2"/>
    </xf>
    <xf numFmtId="0" fontId="62" fillId="6" borderId="0" xfId="30" applyFont="1" applyFill="1" applyAlignment="1">
      <alignment vertical="center" readingOrder="2"/>
    </xf>
    <xf numFmtId="0" fontId="41" fillId="6" borderId="0" xfId="30" applyFont="1" applyFill="1" applyAlignment="1">
      <alignment vertical="center"/>
    </xf>
    <xf numFmtId="0" fontId="72" fillId="6" borderId="0" xfId="30" applyFont="1" applyFill="1" applyAlignment="1">
      <alignment horizontal="right" vertical="center" readingOrder="2"/>
    </xf>
    <xf numFmtId="0" fontId="62" fillId="6" borderId="0" xfId="30" applyFont="1" applyFill="1" applyAlignment="1">
      <alignment horizontal="right" vertical="center" readingOrder="2"/>
    </xf>
    <xf numFmtId="0" fontId="41" fillId="6" borderId="0" xfId="30" applyFont="1" applyFill="1" applyBorder="1" applyAlignment="1">
      <alignment vertical="center"/>
    </xf>
    <xf numFmtId="0" fontId="95" fillId="6" borderId="0" xfId="0" applyFont="1" applyFill="1" applyBorder="1" applyAlignment="1">
      <alignment horizontal="center" vertical="center"/>
    </xf>
    <xf numFmtId="49" fontId="20" fillId="6" borderId="1" xfId="0" applyNumberFormat="1" applyFont="1" applyFill="1" applyBorder="1" applyAlignment="1">
      <alignment horizontal="center" vertical="center" readingOrder="2"/>
    </xf>
    <xf numFmtId="0" fontId="6" fillId="6" borderId="0" xfId="0" applyFont="1" applyFill="1" applyAlignment="1">
      <alignment vertical="center"/>
    </xf>
    <xf numFmtId="0" fontId="72" fillId="6" borderId="0" xfId="30" applyFont="1" applyFill="1" applyAlignment="1">
      <alignment vertical="center" readingOrder="2"/>
    </xf>
    <xf numFmtId="0" fontId="62" fillId="6" borderId="0" xfId="30" applyFont="1" applyFill="1" applyAlignment="1">
      <alignment vertical="center"/>
    </xf>
    <xf numFmtId="0" fontId="37" fillId="6" borderId="0" xfId="0" applyFont="1" applyFill="1" applyBorder="1" applyAlignment="1">
      <alignment horizontal="center" vertical="center"/>
    </xf>
    <xf numFmtId="173" fontId="41" fillId="6" borderId="0" xfId="30" applyNumberFormat="1" applyFont="1" applyFill="1" applyAlignment="1">
      <alignment horizontal="center" vertical="center"/>
    </xf>
    <xf numFmtId="0" fontId="140" fillId="6" borderId="0" xfId="3" applyFont="1" applyFill="1" applyAlignment="1">
      <alignment vertical="top" wrapText="1" readingOrder="2"/>
    </xf>
    <xf numFmtId="0" fontId="62" fillId="6" borderId="0" xfId="3" applyFont="1" applyFill="1" applyBorder="1" applyAlignment="1">
      <alignment horizontal="center" vertical="center"/>
    </xf>
    <xf numFmtId="0" fontId="4" fillId="6" borderId="0" xfId="0" applyFont="1" applyFill="1" applyBorder="1" applyAlignment="1">
      <alignment horizontal="center" vertical="center"/>
    </xf>
    <xf numFmtId="169" fontId="41" fillId="0" borderId="0" xfId="0" applyNumberFormat="1" applyFont="1" applyAlignment="1">
      <alignment vertical="center"/>
    </xf>
    <xf numFmtId="169" fontId="6" fillId="0" borderId="0" xfId="0" applyNumberFormat="1" applyFont="1" applyAlignment="1">
      <alignment horizontal="center" vertical="center"/>
    </xf>
    <xf numFmtId="0" fontId="20" fillId="0" borderId="0" xfId="0" applyFont="1" applyBorder="1" applyAlignment="1">
      <alignment horizontal="center" vertical="center"/>
    </xf>
    <xf numFmtId="169" fontId="20" fillId="0" borderId="0" xfId="0" applyNumberFormat="1" applyFont="1" applyAlignment="1">
      <alignment horizontal="right" vertical="center" shrinkToFit="1"/>
    </xf>
    <xf numFmtId="169" fontId="6" fillId="0" borderId="0" xfId="0" applyNumberFormat="1" applyFont="1" applyAlignment="1">
      <alignment horizontal="right" vertical="center"/>
    </xf>
    <xf numFmtId="169" fontId="30" fillId="0" borderId="0" xfId="0" applyNumberFormat="1" applyFont="1" applyAlignment="1">
      <alignment horizontal="center" vertical="center"/>
    </xf>
    <xf numFmtId="169" fontId="20" fillId="0" borderId="0" xfId="0" applyNumberFormat="1" applyFont="1" applyAlignment="1">
      <alignment horizontal="center" vertical="center" readingOrder="2"/>
    </xf>
    <xf numFmtId="0" fontId="4" fillId="0" borderId="0" xfId="0" applyFont="1" applyBorder="1" applyAlignment="1">
      <alignment horizontal="center" vertical="center"/>
    </xf>
    <xf numFmtId="169" fontId="6" fillId="6" borderId="4" xfId="0" quotePrefix="1" applyNumberFormat="1" applyFont="1" applyFill="1" applyBorder="1" applyAlignment="1">
      <alignment horizontal="right" vertical="center" readingOrder="2"/>
    </xf>
    <xf numFmtId="167" fontId="41" fillId="6" borderId="0" xfId="1" applyNumberFormat="1" applyFont="1" applyFill="1" applyBorder="1" applyAlignment="1">
      <alignment vertical="center"/>
    </xf>
    <xf numFmtId="167" fontId="41" fillId="6" borderId="0" xfId="1" applyNumberFormat="1" applyFont="1" applyFill="1" applyAlignment="1">
      <alignment vertical="center" wrapText="1" readingOrder="2"/>
    </xf>
    <xf numFmtId="0" fontId="6" fillId="6" borderId="0" xfId="0" applyFont="1" applyFill="1"/>
    <xf numFmtId="173" fontId="34" fillId="6" borderId="0" xfId="0" applyNumberFormat="1" applyFont="1" applyFill="1" applyAlignment="1">
      <alignment vertical="center" readingOrder="2"/>
    </xf>
    <xf numFmtId="0" fontId="142" fillId="6" borderId="0" xfId="0" applyFont="1" applyFill="1" applyBorder="1" applyAlignment="1">
      <alignment vertical="center" wrapText="1" readingOrder="2"/>
    </xf>
    <xf numFmtId="0" fontId="142" fillId="6" borderId="0" xfId="0" applyFont="1" applyFill="1" applyAlignment="1">
      <alignment horizontal="center" vertical="center" wrapText="1" readingOrder="2"/>
    </xf>
    <xf numFmtId="0" fontId="68" fillId="6" borderId="0" xfId="0" applyFont="1" applyFill="1" applyAlignment="1">
      <alignment vertical="center" readingOrder="2"/>
    </xf>
    <xf numFmtId="0" fontId="142" fillId="6" borderId="0" xfId="0" applyFont="1" applyFill="1" applyAlignment="1">
      <alignment vertical="center" readingOrder="2"/>
    </xf>
    <xf numFmtId="0" fontId="142" fillId="6" borderId="0" xfId="0" applyFont="1" applyFill="1" applyAlignment="1">
      <alignment horizontal="right" vertical="center" readingOrder="2"/>
    </xf>
    <xf numFmtId="0" fontId="68" fillId="6" borderId="0" xfId="0" applyFont="1" applyFill="1" applyAlignment="1">
      <alignment horizontal="right" vertical="center" readingOrder="2"/>
    </xf>
    <xf numFmtId="0" fontId="20" fillId="6" borderId="0" xfId="0" applyFont="1" applyFill="1" applyAlignment="1">
      <alignment vertical="center" readingOrder="2"/>
    </xf>
    <xf numFmtId="0" fontId="9" fillId="6" borderId="1" xfId="0" applyFont="1" applyFill="1" applyBorder="1" applyAlignment="1">
      <alignment horizontal="center" vertical="center" readingOrder="2"/>
    </xf>
    <xf numFmtId="0" fontId="4" fillId="6" borderId="0" xfId="0" applyFont="1" applyFill="1" applyAlignment="1">
      <alignment horizontal="center" vertical="center" readingOrder="2"/>
    </xf>
    <xf numFmtId="173" fontId="8" fillId="6" borderId="0" xfId="0" applyNumberFormat="1" applyFont="1" applyFill="1" applyAlignment="1">
      <alignment horizontal="center" vertical="center" readingOrder="2"/>
    </xf>
    <xf numFmtId="0" fontId="8" fillId="6" borderId="0" xfId="0" applyNumberFormat="1" applyFont="1" applyFill="1" applyAlignment="1">
      <alignment horizontal="center" vertical="center" readingOrder="2"/>
    </xf>
    <xf numFmtId="0" fontId="20" fillId="6" borderId="0" xfId="0" applyNumberFormat="1" applyFont="1" applyFill="1" applyAlignment="1">
      <alignment vertical="center" readingOrder="2"/>
    </xf>
    <xf numFmtId="0" fontId="20" fillId="6" borderId="1" xfId="0" applyNumberFormat="1" applyFont="1" applyFill="1" applyBorder="1" applyAlignment="1">
      <alignment horizontal="center" vertical="center" wrapText="1" readingOrder="2"/>
    </xf>
    <xf numFmtId="49" fontId="20" fillId="0" borderId="0" xfId="0" applyNumberFormat="1" applyFont="1" applyAlignment="1">
      <alignment horizontal="center" vertical="center"/>
    </xf>
    <xf numFmtId="169" fontId="20" fillId="6" borderId="0" xfId="0" quotePrefix="1" applyNumberFormat="1" applyFont="1" applyFill="1" applyBorder="1" applyAlignment="1">
      <alignment horizontal="right" vertical="center" readingOrder="2"/>
    </xf>
    <xf numFmtId="3" fontId="20" fillId="0" borderId="0" xfId="0" applyNumberFormat="1" applyFont="1" applyAlignment="1">
      <alignment horizontal="center" vertical="center"/>
    </xf>
    <xf numFmtId="3" fontId="20" fillId="0" borderId="0" xfId="0" applyNumberFormat="1" applyFont="1" applyBorder="1" applyAlignment="1">
      <alignment horizontal="center" vertical="center"/>
    </xf>
    <xf numFmtId="168" fontId="27" fillId="6" borderId="1" xfId="1" applyNumberFormat="1" applyFont="1" applyFill="1" applyBorder="1" applyAlignment="1">
      <alignment horizontal="center" vertical="center" readingOrder="2"/>
    </xf>
    <xf numFmtId="0" fontId="9" fillId="6" borderId="0" xfId="0" applyFont="1" applyFill="1" applyAlignment="1">
      <alignment horizontal="center" vertical="center" readingOrder="2"/>
    </xf>
    <xf numFmtId="0" fontId="131" fillId="6" borderId="0" xfId="0" applyFont="1" applyFill="1" applyAlignment="1">
      <alignment horizontal="center" vertical="center" readingOrder="2"/>
    </xf>
    <xf numFmtId="0" fontId="4" fillId="6" borderId="0" xfId="0" applyFont="1" applyFill="1" applyAlignment="1">
      <alignment vertical="center" readingOrder="2"/>
    </xf>
    <xf numFmtId="0" fontId="107" fillId="6" borderId="0" xfId="0" applyFont="1" applyFill="1" applyAlignment="1">
      <alignment vertical="center" readingOrder="2"/>
    </xf>
    <xf numFmtId="169" fontId="43" fillId="6" borderId="0" xfId="0" applyNumberFormat="1" applyFont="1" applyFill="1" applyAlignment="1">
      <alignment vertical="top"/>
    </xf>
    <xf numFmtId="0" fontId="16" fillId="6" borderId="62" xfId="0" applyFont="1" applyFill="1" applyBorder="1" applyAlignment="1">
      <alignment horizontal="center" vertical="center"/>
    </xf>
    <xf numFmtId="0" fontId="43" fillId="6" borderId="0" xfId="0" applyFont="1" applyFill="1" applyBorder="1"/>
    <xf numFmtId="49" fontId="9" fillId="6" borderId="0" xfId="0" applyNumberFormat="1" applyFont="1" applyFill="1" applyBorder="1" applyAlignment="1">
      <alignment horizontal="center" vertical="center" readingOrder="2"/>
    </xf>
    <xf numFmtId="167" fontId="95" fillId="6" borderId="0" xfId="1" applyNumberFormat="1" applyFont="1" applyFill="1" applyBorder="1" applyAlignment="1">
      <alignment horizontal="center" vertical="center"/>
    </xf>
    <xf numFmtId="0" fontId="95" fillId="6" borderId="0" xfId="0" applyFont="1" applyFill="1" applyAlignment="1">
      <alignment horizontal="center" vertical="center"/>
    </xf>
    <xf numFmtId="0" fontId="98" fillId="6" borderId="0" xfId="0" applyFont="1" applyFill="1" applyBorder="1" applyAlignment="1">
      <alignment horizontal="center" vertical="top" readingOrder="2"/>
    </xf>
    <xf numFmtId="0" fontId="98" fillId="6" borderId="0" xfId="0" applyFont="1" applyFill="1" applyAlignment="1">
      <alignment horizontal="center" vertical="top" readingOrder="2"/>
    </xf>
    <xf numFmtId="169" fontId="30" fillId="6" borderId="1" xfId="0" applyNumberFormat="1" applyFont="1" applyFill="1" applyBorder="1" applyAlignment="1">
      <alignment horizontal="right" vertical="center" readingOrder="2"/>
    </xf>
    <xf numFmtId="169" fontId="30" fillId="6" borderId="18" xfId="0" applyNumberFormat="1" applyFont="1" applyFill="1" applyBorder="1" applyAlignment="1">
      <alignment horizontal="right" vertical="center" readingOrder="2"/>
    </xf>
    <xf numFmtId="174" fontId="138" fillId="6" borderId="1" xfId="0" applyNumberFormat="1" applyFont="1" applyFill="1" applyBorder="1" applyAlignment="1">
      <alignment horizontal="center" vertical="center" readingOrder="2"/>
    </xf>
    <xf numFmtId="174" fontId="138" fillId="6" borderId="0" xfId="0" applyNumberFormat="1" applyFont="1" applyFill="1" applyBorder="1" applyAlignment="1">
      <alignment horizontal="center" vertical="center" wrapText="1" readingOrder="2"/>
    </xf>
    <xf numFmtId="167" fontId="138" fillId="6" borderId="1" xfId="1" applyNumberFormat="1" applyFont="1" applyFill="1" applyBorder="1" applyAlignment="1">
      <alignment horizontal="center" vertical="center" readingOrder="2"/>
    </xf>
    <xf numFmtId="174" fontId="138" fillId="6" borderId="1" xfId="0" applyNumberFormat="1" applyFont="1" applyFill="1" applyBorder="1" applyAlignment="1">
      <alignment horizontal="center" vertical="center" wrapText="1" readingOrder="2"/>
    </xf>
    <xf numFmtId="167" fontId="20" fillId="6" borderId="0" xfId="1" applyNumberFormat="1" applyFont="1" applyFill="1" applyBorder="1" applyAlignment="1">
      <alignment horizontal="center" vertical="center"/>
    </xf>
    <xf numFmtId="167" fontId="62" fillId="6" borderId="0" xfId="1" applyNumberFormat="1" applyFont="1" applyFill="1" applyBorder="1" applyAlignment="1">
      <alignment horizontal="center" vertical="center"/>
    </xf>
    <xf numFmtId="169" fontId="20" fillId="6" borderId="2" xfId="0" applyNumberFormat="1" applyFont="1" applyFill="1" applyBorder="1" applyAlignment="1">
      <alignment horizontal="right" vertical="center" readingOrder="2"/>
    </xf>
    <xf numFmtId="169" fontId="20" fillId="6" borderId="0" xfId="0" applyNumberFormat="1" applyFont="1" applyFill="1" applyAlignment="1">
      <alignment horizontal="right" vertical="center" readingOrder="2"/>
    </xf>
    <xf numFmtId="169" fontId="20" fillId="6" borderId="1" xfId="0" applyNumberFormat="1" applyFont="1" applyFill="1" applyBorder="1" applyAlignment="1">
      <alignment horizontal="right" vertical="center" readingOrder="2"/>
    </xf>
    <xf numFmtId="169" fontId="20" fillId="6" borderId="0" xfId="0" applyNumberFormat="1" applyFont="1" applyFill="1" applyBorder="1" applyAlignment="1">
      <alignment horizontal="right" vertical="center" readingOrder="2"/>
    </xf>
    <xf numFmtId="0" fontId="62" fillId="6" borderId="0" xfId="0" applyFont="1" applyFill="1" applyAlignment="1">
      <alignment vertical="center"/>
    </xf>
    <xf numFmtId="0" fontId="72" fillId="6" borderId="0" xfId="0" applyFont="1" applyFill="1" applyAlignment="1">
      <alignment vertical="center"/>
    </xf>
    <xf numFmtId="0" fontId="27" fillId="6" borderId="0" xfId="0" applyFont="1" applyFill="1" applyBorder="1" applyAlignment="1">
      <alignment vertical="center"/>
    </xf>
    <xf numFmtId="0" fontId="27" fillId="6" borderId="0" xfId="0" applyFont="1" applyFill="1" applyBorder="1" applyAlignment="1">
      <alignment horizontal="center" vertical="center"/>
    </xf>
    <xf numFmtId="49" fontId="27" fillId="6" borderId="0" xfId="0" applyNumberFormat="1" applyFont="1" applyFill="1" applyAlignment="1">
      <alignment horizontal="center" vertical="center" readingOrder="2"/>
    </xf>
    <xf numFmtId="0" fontId="27" fillId="6" borderId="0" xfId="0" applyFont="1" applyFill="1" applyAlignment="1">
      <alignment vertical="center"/>
    </xf>
    <xf numFmtId="0" fontId="34" fillId="6" borderId="0" xfId="0" applyFont="1" applyFill="1" applyAlignment="1">
      <alignment horizontal="center" vertical="center"/>
    </xf>
    <xf numFmtId="169" fontId="20" fillId="6" borderId="4" xfId="0" quotePrefix="1" applyNumberFormat="1" applyFont="1" applyFill="1" applyBorder="1" applyAlignment="1">
      <alignment horizontal="right" vertical="center" readingOrder="2"/>
    </xf>
    <xf numFmtId="3" fontId="20" fillId="6" borderId="0" xfId="0" applyNumberFormat="1" applyFont="1" applyFill="1" applyAlignment="1">
      <alignment vertical="center"/>
    </xf>
    <xf numFmtId="167" fontId="64" fillId="6" borderId="0" xfId="1" applyNumberFormat="1" applyFont="1" applyFill="1" applyAlignment="1">
      <alignment vertical="center"/>
    </xf>
    <xf numFmtId="0" fontId="62" fillId="6" borderId="0" xfId="0" applyFont="1" applyFill="1" applyBorder="1" applyAlignment="1">
      <alignment horizontal="right" vertical="center"/>
    </xf>
    <xf numFmtId="0" fontId="62" fillId="6" borderId="0" xfId="0" applyFont="1" applyFill="1" applyBorder="1" applyAlignment="1">
      <alignment horizontal="center" vertical="center"/>
    </xf>
    <xf numFmtId="49" fontId="4" fillId="6" borderId="0" xfId="0" applyNumberFormat="1" applyFont="1" applyFill="1" applyBorder="1" applyAlignment="1">
      <alignment horizontal="center" vertical="center" readingOrder="2"/>
    </xf>
    <xf numFmtId="167" fontId="62" fillId="6" borderId="0" xfId="1" applyNumberFormat="1" applyFont="1" applyFill="1" applyAlignment="1">
      <alignment vertical="center"/>
    </xf>
    <xf numFmtId="167" fontId="62" fillId="6" borderId="0" xfId="1" applyNumberFormat="1" applyFont="1" applyFill="1" applyBorder="1" applyAlignment="1">
      <alignment vertical="center"/>
    </xf>
    <xf numFmtId="167" fontId="62" fillId="6" borderId="0" xfId="1" applyNumberFormat="1" applyFont="1" applyFill="1" applyBorder="1" applyAlignment="1">
      <alignment horizontal="center" vertical="center" wrapText="1"/>
    </xf>
    <xf numFmtId="0" fontId="72" fillId="6" borderId="0" xfId="30" applyFont="1" applyFill="1" applyAlignment="1">
      <alignment vertical="center"/>
    </xf>
    <xf numFmtId="169" fontId="20" fillId="6" borderId="0" xfId="0" applyNumberFormat="1" applyFont="1" applyFill="1" applyAlignment="1">
      <alignment vertical="center"/>
    </xf>
    <xf numFmtId="169" fontId="20" fillId="6" borderId="0" xfId="0" applyNumberFormat="1" applyFont="1" applyFill="1" applyAlignment="1">
      <alignment horizontal="right" vertical="center"/>
    </xf>
    <xf numFmtId="173" fontId="6" fillId="6" borderId="0" xfId="0" applyNumberFormat="1" applyFont="1" applyFill="1" applyAlignment="1">
      <alignment horizontal="center" vertical="center" readingOrder="2"/>
    </xf>
    <xf numFmtId="176" fontId="6" fillId="6" borderId="0" xfId="0" applyNumberFormat="1" applyFont="1" applyFill="1" applyAlignment="1">
      <alignment horizontal="center" vertical="center" readingOrder="2"/>
    </xf>
    <xf numFmtId="0" fontId="20" fillId="6" borderId="1" xfId="0" applyFont="1" applyFill="1" applyBorder="1" applyAlignment="1">
      <alignment horizontal="center" vertical="center" readingOrder="2"/>
    </xf>
    <xf numFmtId="173" fontId="6" fillId="6" borderId="0" xfId="0" applyNumberFormat="1" applyFont="1" applyFill="1" applyBorder="1" applyAlignment="1">
      <alignment horizontal="center" vertical="center" readingOrder="2"/>
    </xf>
    <xf numFmtId="173" fontId="6" fillId="6" borderId="1" xfId="0" applyNumberFormat="1" applyFont="1" applyFill="1" applyBorder="1" applyAlignment="1">
      <alignment horizontal="center" vertical="center" readingOrder="2"/>
    </xf>
    <xf numFmtId="176" fontId="6" fillId="6" borderId="0" xfId="0" applyNumberFormat="1" applyFont="1" applyFill="1" applyBorder="1" applyAlignment="1">
      <alignment horizontal="center" vertical="center" readingOrder="2"/>
    </xf>
    <xf numFmtId="0" fontId="20" fillId="6" borderId="0" xfId="0" applyFont="1" applyFill="1" applyBorder="1" applyAlignment="1">
      <alignment horizontal="center" vertical="center" readingOrder="2"/>
    </xf>
    <xf numFmtId="0" fontId="20" fillId="6" borderId="0" xfId="0" applyFont="1" applyFill="1" applyAlignment="1">
      <alignment horizontal="center" vertical="center" readingOrder="2"/>
    </xf>
    <xf numFmtId="173" fontId="6" fillId="6" borderId="4" xfId="0" applyNumberFormat="1" applyFont="1" applyFill="1" applyBorder="1" applyAlignment="1">
      <alignment horizontal="center" vertical="center" readingOrder="2"/>
    </xf>
    <xf numFmtId="176" fontId="6" fillId="6" borderId="4" xfId="0" applyNumberFormat="1" applyFont="1" applyFill="1" applyBorder="1" applyAlignment="1">
      <alignment horizontal="center" vertical="center" readingOrder="2"/>
    </xf>
    <xf numFmtId="173" fontId="34" fillId="6" borderId="0" xfId="0" applyNumberFormat="1" applyFont="1" applyFill="1" applyAlignment="1">
      <alignment horizontal="center" vertical="center" readingOrder="2"/>
    </xf>
    <xf numFmtId="0" fontId="130" fillId="6" borderId="0" xfId="0" applyNumberFormat="1" applyFont="1" applyFill="1" applyBorder="1" applyAlignment="1">
      <alignment horizontal="center" vertical="center" readingOrder="2"/>
    </xf>
    <xf numFmtId="168" fontId="27" fillId="6" borderId="0" xfId="1" applyNumberFormat="1" applyFont="1" applyFill="1" applyBorder="1" applyAlignment="1">
      <alignment horizontal="center" vertical="center" readingOrder="2"/>
    </xf>
    <xf numFmtId="3" fontId="20" fillId="6" borderId="17" xfId="9" applyNumberFormat="1" applyFont="1" applyFill="1" applyBorder="1" applyAlignment="1">
      <alignment horizontal="right" vertical="center" readingOrder="2"/>
    </xf>
    <xf numFmtId="3" fontId="20" fillId="6" borderId="0" xfId="0" applyNumberFormat="1" applyFont="1" applyFill="1" applyAlignment="1">
      <alignment horizontal="right" vertical="center"/>
    </xf>
    <xf numFmtId="0" fontId="64" fillId="6" borderId="0" xfId="0" applyFont="1" applyFill="1"/>
    <xf numFmtId="167" fontId="64" fillId="6" borderId="0" xfId="1" applyNumberFormat="1" applyFont="1" applyFill="1"/>
    <xf numFmtId="169" fontId="34" fillId="6" borderId="0" xfId="0" quotePrefix="1" applyNumberFormat="1" applyFont="1" applyFill="1" applyBorder="1" applyAlignment="1">
      <alignment horizontal="right" vertical="center" readingOrder="2"/>
    </xf>
    <xf numFmtId="169" fontId="67" fillId="6" borderId="0" xfId="0" applyNumberFormat="1" applyFont="1" applyFill="1" applyAlignment="1">
      <alignment horizontal="right" vertical="center" readingOrder="2"/>
    </xf>
    <xf numFmtId="0" fontId="60" fillId="6" borderId="0" xfId="0" applyFont="1" applyFill="1" applyAlignment="1">
      <alignment vertical="center" wrapText="1" readingOrder="2"/>
    </xf>
    <xf numFmtId="0" fontId="20" fillId="6" borderId="0" xfId="0" applyFont="1" applyFill="1" applyAlignment="1">
      <alignment horizontal="right" vertical="center" readingOrder="2"/>
    </xf>
    <xf numFmtId="0" fontId="127" fillId="6" borderId="0" xfId="0" applyFont="1" applyFill="1" applyBorder="1" applyAlignment="1">
      <alignment vertical="center" wrapText="1" readingOrder="2"/>
    </xf>
    <xf numFmtId="0" fontId="148" fillId="6" borderId="0" xfId="0" applyFont="1" applyFill="1"/>
    <xf numFmtId="0" fontId="62" fillId="0" borderId="0" xfId="6" applyFont="1"/>
    <xf numFmtId="0" fontId="41" fillId="0" borderId="0" xfId="6" applyFont="1"/>
    <xf numFmtId="0" fontId="41" fillId="0" borderId="0" xfId="6" applyFont="1" applyAlignment="1">
      <alignment horizontal="center"/>
    </xf>
    <xf numFmtId="49" fontId="20" fillId="0" borderId="1" xfId="0" applyNumberFormat="1" applyFont="1" applyBorder="1" applyAlignment="1">
      <alignment horizontal="center" vertical="center"/>
    </xf>
    <xf numFmtId="49" fontId="20" fillId="0" borderId="0" xfId="0" applyNumberFormat="1" applyFont="1" applyAlignment="1">
      <alignment horizontal="center" vertical="center" wrapText="1"/>
    </xf>
    <xf numFmtId="49" fontId="20" fillId="0" borderId="1" xfId="0" applyNumberFormat="1" applyFont="1" applyBorder="1" applyAlignment="1">
      <alignment horizontal="center" vertical="center" wrapText="1"/>
    </xf>
    <xf numFmtId="49" fontId="20" fillId="0" borderId="0" xfId="0" applyNumberFormat="1" applyFont="1" applyAlignment="1">
      <alignment horizontal="center" vertical="top" wrapText="1"/>
    </xf>
    <xf numFmtId="0" fontId="20" fillId="0" borderId="0" xfId="0" applyFont="1" applyAlignment="1">
      <alignment vertical="top"/>
    </xf>
    <xf numFmtId="49" fontId="20" fillId="0" borderId="0" xfId="0" applyNumberFormat="1" applyFont="1" applyAlignment="1">
      <alignment horizontal="center" vertical="top"/>
    </xf>
    <xf numFmtId="164" fontId="20" fillId="0" borderId="0" xfId="1" applyFont="1" applyFill="1" applyBorder="1" applyAlignment="1">
      <alignment horizontal="center" vertical="top"/>
    </xf>
    <xf numFmtId="178" fontId="6" fillId="0" borderId="0" xfId="1" applyNumberFormat="1" applyFont="1" applyFill="1" applyAlignment="1">
      <alignment horizontal="center" vertical="center"/>
    </xf>
    <xf numFmtId="3" fontId="6" fillId="0" borderId="0" xfId="0" applyNumberFormat="1" applyFont="1" applyAlignment="1">
      <alignment horizontal="center" vertical="center"/>
    </xf>
    <xf numFmtId="175" fontId="6" fillId="0" borderId="0" xfId="0" applyNumberFormat="1" applyFont="1" applyAlignment="1">
      <alignment horizontal="center" vertical="center"/>
    </xf>
    <xf numFmtId="178" fontId="6" fillId="0" borderId="0" xfId="1" applyNumberFormat="1" applyFont="1" applyFill="1" applyBorder="1" applyAlignment="1">
      <alignment horizontal="center" vertical="center"/>
    </xf>
    <xf numFmtId="178" fontId="20" fillId="0" borderId="0" xfId="1" applyNumberFormat="1" applyFont="1" applyFill="1" applyBorder="1" applyAlignment="1">
      <alignment horizontal="center"/>
    </xf>
    <xf numFmtId="0" fontId="20" fillId="0" borderId="0" xfId="0" applyFont="1" applyAlignment="1">
      <alignment horizontal="center"/>
    </xf>
    <xf numFmtId="3" fontId="20" fillId="0" borderId="0" xfId="0" applyNumberFormat="1" applyFont="1" applyAlignment="1">
      <alignment horizontal="center"/>
    </xf>
    <xf numFmtId="167" fontId="20" fillId="0" borderId="0" xfId="0" applyNumberFormat="1" applyFont="1" applyAlignment="1">
      <alignment horizontal="center"/>
    </xf>
    <xf numFmtId="178" fontId="20" fillId="0" borderId="0" xfId="1" applyNumberFormat="1" applyFont="1" applyFill="1" applyBorder="1" applyAlignment="1">
      <alignment horizontal="center" vertical="center"/>
    </xf>
    <xf numFmtId="0" fontId="20" fillId="0" borderId="0" xfId="4" applyFont="1" applyAlignment="1">
      <alignment horizontal="right" vertical="center"/>
    </xf>
    <xf numFmtId="175" fontId="20" fillId="0" borderId="0" xfId="0" applyNumberFormat="1" applyFont="1" applyAlignment="1">
      <alignment horizontal="center" vertical="center"/>
    </xf>
    <xf numFmtId="0" fontId="20" fillId="0" borderId="0" xfId="4" applyFont="1" applyAlignment="1">
      <alignment vertical="center"/>
    </xf>
    <xf numFmtId="0" fontId="20" fillId="0" borderId="0" xfId="4" applyFont="1"/>
    <xf numFmtId="175" fontId="20" fillId="0" borderId="0" xfId="4" applyNumberFormat="1" applyFont="1" applyAlignment="1">
      <alignment horizontal="center"/>
    </xf>
    <xf numFmtId="0" fontId="40" fillId="0" borderId="0" xfId="6" applyFont="1"/>
    <xf numFmtId="175" fontId="20" fillId="0" borderId="0" xfId="0" applyNumberFormat="1" applyFont="1" applyBorder="1" applyAlignment="1">
      <alignment horizontal="center" vertical="center"/>
    </xf>
    <xf numFmtId="0" fontId="62" fillId="0" borderId="0" xfId="6" applyFont="1" applyAlignment="1">
      <alignment horizontal="right" vertical="center" wrapText="1"/>
    </xf>
    <xf numFmtId="0" fontId="70" fillId="0" borderId="0" xfId="6" applyFont="1" applyAlignment="1"/>
    <xf numFmtId="0" fontId="62" fillId="0" borderId="0" xfId="6" applyFont="1" applyAlignment="1">
      <alignment vertical="center" wrapText="1"/>
    </xf>
    <xf numFmtId="0" fontId="62" fillId="0" borderId="0" xfId="6" applyFont="1" applyAlignment="1">
      <alignment horizontal="right" vertical="center" wrapText="1"/>
    </xf>
    <xf numFmtId="0" fontId="6" fillId="0" borderId="0" xfId="0" applyFont="1" applyAlignment="1">
      <alignment horizontal="right" vertical="center"/>
    </xf>
    <xf numFmtId="0" fontId="20" fillId="0" borderId="0" xfId="0" applyFont="1" applyAlignment="1">
      <alignment horizontal="right" vertical="center"/>
    </xf>
    <xf numFmtId="3" fontId="27" fillId="6" borderId="3" xfId="0" applyNumberFormat="1" applyFont="1" applyFill="1" applyBorder="1" applyAlignment="1">
      <alignment horizontal="center" vertical="center"/>
    </xf>
    <xf numFmtId="0" fontId="62" fillId="6" borderId="0" xfId="30" applyFont="1" applyFill="1" applyBorder="1" applyAlignment="1">
      <alignment horizontal="center" vertical="center"/>
    </xf>
    <xf numFmtId="178" fontId="6" fillId="0" borderId="0" xfId="1" applyNumberFormat="1" applyFont="1" applyFill="1" applyAlignment="1">
      <alignment horizontal="right" vertical="center"/>
    </xf>
    <xf numFmtId="3" fontId="6" fillId="0" borderId="0" xfId="0" applyNumberFormat="1" applyFont="1" applyAlignment="1">
      <alignment horizontal="right" vertical="center"/>
    </xf>
    <xf numFmtId="175" fontId="6" fillId="0" borderId="0" xfId="0" applyNumberFormat="1" applyFont="1" applyAlignment="1">
      <alignment horizontal="right" vertical="center"/>
    </xf>
    <xf numFmtId="178" fontId="6" fillId="0" borderId="0" xfId="1" applyNumberFormat="1" applyFont="1" applyFill="1" applyBorder="1" applyAlignment="1">
      <alignment horizontal="right" vertical="center"/>
    </xf>
    <xf numFmtId="1" fontId="6" fillId="0" borderId="0" xfId="0" applyNumberFormat="1" applyFont="1" applyAlignment="1">
      <alignment horizontal="right" vertical="center"/>
    </xf>
    <xf numFmtId="178" fontId="20" fillId="0" borderId="4" xfId="1" applyNumberFormat="1" applyFont="1" applyFill="1" applyBorder="1" applyAlignment="1">
      <alignment horizontal="right" vertical="center"/>
    </xf>
    <xf numFmtId="178" fontId="20" fillId="0" borderId="0" xfId="1" applyNumberFormat="1" applyFont="1" applyFill="1" applyBorder="1" applyAlignment="1">
      <alignment horizontal="right" vertical="center"/>
    </xf>
    <xf numFmtId="3" fontId="20" fillId="0" borderId="4" xfId="0" applyNumberFormat="1" applyFont="1" applyBorder="1" applyAlignment="1">
      <alignment horizontal="right" vertical="center"/>
    </xf>
    <xf numFmtId="175" fontId="20" fillId="0" borderId="4" xfId="0" applyNumberFormat="1" applyFont="1" applyBorder="1" applyAlignment="1">
      <alignment horizontal="right" vertical="center"/>
    </xf>
    <xf numFmtId="178" fontId="6" fillId="0" borderId="4" xfId="1" applyNumberFormat="1" applyFont="1" applyFill="1" applyBorder="1" applyAlignment="1">
      <alignment horizontal="right" vertical="center"/>
    </xf>
    <xf numFmtId="3" fontId="20" fillId="6" borderId="1" xfId="0" applyNumberFormat="1" applyFont="1" applyFill="1" applyBorder="1" applyAlignment="1">
      <alignment horizontal="right" vertical="center"/>
    </xf>
    <xf numFmtId="3" fontId="20" fillId="6" borderId="1" xfId="0" applyNumberFormat="1" applyFont="1" applyFill="1" applyBorder="1" applyAlignment="1">
      <alignment vertical="center"/>
    </xf>
    <xf numFmtId="169" fontId="20" fillId="6" borderId="0" xfId="2" applyNumberFormat="1" applyFont="1" applyFill="1" applyAlignment="1">
      <alignment horizontal="right" vertical="center" readingOrder="2"/>
    </xf>
    <xf numFmtId="0" fontId="62" fillId="6" borderId="0" xfId="0" applyFont="1" applyFill="1" applyBorder="1" applyAlignment="1">
      <alignment vertical="center"/>
    </xf>
    <xf numFmtId="177" fontId="20" fillId="6" borderId="0" xfId="0" applyNumberFormat="1" applyFont="1" applyFill="1" applyBorder="1" applyAlignment="1">
      <alignment vertical="center" readingOrder="2"/>
    </xf>
    <xf numFmtId="0" fontId="9" fillId="6" borderId="0" xfId="0" applyFont="1" applyFill="1" applyAlignment="1">
      <alignment horizontal="right" vertical="center" readingOrder="2"/>
    </xf>
    <xf numFmtId="0" fontId="9" fillId="6" borderId="1" xfId="0" applyFont="1" applyFill="1" applyBorder="1" applyAlignment="1">
      <alignment horizontal="right" vertical="center" readingOrder="2"/>
    </xf>
    <xf numFmtId="0" fontId="20" fillId="6" borderId="0" xfId="0" applyFont="1" applyFill="1" applyBorder="1" applyAlignment="1">
      <alignment horizontal="center" vertical="center"/>
    </xf>
    <xf numFmtId="0" fontId="4" fillId="6" borderId="0" xfId="0" applyFont="1" applyFill="1" applyAlignment="1">
      <alignment horizontal="right" vertical="center" readingOrder="2"/>
    </xf>
    <xf numFmtId="0" fontId="20" fillId="6" borderId="0" xfId="0" applyFont="1" applyFill="1" applyAlignment="1">
      <alignment horizontal="right" vertical="center"/>
    </xf>
    <xf numFmtId="174" fontId="138" fillId="6" borderId="0" xfId="0" applyNumberFormat="1" applyFont="1" applyFill="1" applyAlignment="1">
      <alignment horizontal="left" vertical="center" readingOrder="2"/>
    </xf>
    <xf numFmtId="0" fontId="6" fillId="6" borderId="0" xfId="0" applyFont="1" applyFill="1" applyAlignment="1">
      <alignment horizontal="right" vertical="center" wrapText="1" readingOrder="2"/>
    </xf>
    <xf numFmtId="0" fontId="16" fillId="6" borderId="0" xfId="0" applyFont="1" applyFill="1" applyAlignment="1">
      <alignment horizontal="right" vertical="center" wrapText="1" readingOrder="2"/>
    </xf>
    <xf numFmtId="0" fontId="95" fillId="6" borderId="0" xfId="0" applyFont="1" applyFill="1" applyBorder="1" applyAlignment="1">
      <alignment horizontal="right" vertical="center"/>
    </xf>
    <xf numFmtId="0" fontId="60" fillId="6" borderId="0" xfId="0" applyFont="1" applyFill="1" applyAlignment="1">
      <alignment horizontal="right" vertical="center" wrapText="1" readingOrder="2"/>
    </xf>
    <xf numFmtId="0" fontId="95" fillId="6" borderId="0" xfId="0" applyFont="1" applyFill="1" applyBorder="1" applyAlignment="1">
      <alignment horizontal="right" vertical="center" readingOrder="2"/>
    </xf>
    <xf numFmtId="0" fontId="94" fillId="6" borderId="0" xfId="0" applyFont="1" applyFill="1" applyBorder="1" applyAlignment="1">
      <alignment horizontal="right" vertical="center" wrapText="1" readingOrder="2"/>
    </xf>
    <xf numFmtId="0" fontId="37" fillId="6" borderId="0" xfId="0" applyFont="1" applyFill="1" applyBorder="1" applyAlignment="1">
      <alignment horizontal="right" vertical="center" readingOrder="2"/>
    </xf>
    <xf numFmtId="0" fontId="6" fillId="6" borderId="0" xfId="0" applyFont="1" applyFill="1" applyAlignment="1">
      <alignment horizontal="right" vertical="center"/>
    </xf>
    <xf numFmtId="0" fontId="127" fillId="6" borderId="0" xfId="0" applyFont="1" applyFill="1" applyBorder="1" applyAlignment="1">
      <alignment horizontal="right" vertical="center" wrapText="1" readingOrder="2"/>
    </xf>
    <xf numFmtId="0" fontId="63" fillId="6" borderId="0" xfId="0" applyFont="1" applyFill="1" applyBorder="1" applyAlignment="1">
      <alignment horizontal="right" vertical="center" readingOrder="2"/>
    </xf>
    <xf numFmtId="0" fontId="30" fillId="6" borderId="0" xfId="0" applyFont="1" applyFill="1" applyAlignment="1">
      <alignment horizontal="right" vertical="center" readingOrder="2"/>
    </xf>
    <xf numFmtId="0" fontId="20" fillId="6" borderId="0" xfId="0" applyFont="1" applyFill="1" applyBorder="1" applyAlignment="1">
      <alignment horizontal="right" vertical="center" wrapText="1" readingOrder="2"/>
    </xf>
    <xf numFmtId="0" fontId="30" fillId="6" borderId="0" xfId="0" applyFont="1" applyFill="1" applyBorder="1" applyAlignment="1">
      <alignment horizontal="right" vertical="center" wrapText="1" readingOrder="2"/>
    </xf>
    <xf numFmtId="0" fontId="34" fillId="6" borderId="0" xfId="0" applyFont="1" applyFill="1" applyAlignment="1">
      <alignment horizontal="right" vertical="center" readingOrder="2"/>
    </xf>
    <xf numFmtId="0" fontId="60" fillId="6" borderId="1" xfId="0" applyFont="1" applyFill="1" applyBorder="1" applyAlignment="1">
      <alignment horizontal="center" vertical="center"/>
    </xf>
    <xf numFmtId="0" fontId="109" fillId="6" borderId="0" xfId="0" applyFont="1" applyFill="1" applyBorder="1" applyAlignment="1">
      <alignment horizontal="right" vertical="center" readingOrder="2"/>
    </xf>
    <xf numFmtId="0" fontId="27" fillId="6" borderId="0" xfId="0" applyFont="1" applyFill="1" applyBorder="1" applyAlignment="1">
      <alignment horizontal="right" vertical="center" wrapText="1" readingOrder="2"/>
    </xf>
    <xf numFmtId="0" fontId="70" fillId="6" borderId="0" xfId="3" applyFont="1" applyFill="1" applyAlignment="1">
      <alignment horizontal="right" vertical="top" wrapText="1" readingOrder="2"/>
    </xf>
    <xf numFmtId="0" fontId="41" fillId="6" borderId="0" xfId="3" applyFont="1" applyFill="1" applyAlignment="1">
      <alignment horizontal="right" vertical="center" wrapText="1" readingOrder="2"/>
    </xf>
    <xf numFmtId="0" fontId="20" fillId="6" borderId="0" xfId="0" applyFont="1" applyFill="1" applyBorder="1" applyAlignment="1">
      <alignment horizontal="right" vertical="top" wrapText="1" readingOrder="2"/>
    </xf>
    <xf numFmtId="0" fontId="20" fillId="6" borderId="0" xfId="0" applyFont="1" applyFill="1" applyAlignment="1">
      <alignment vertical="center"/>
    </xf>
    <xf numFmtId="0" fontId="20" fillId="6" borderId="0" xfId="0" applyFont="1" applyFill="1"/>
    <xf numFmtId="0" fontId="20" fillId="6" borderId="1" xfId="0" applyFont="1" applyFill="1" applyBorder="1" applyAlignment="1">
      <alignment horizontal="center" vertical="center"/>
    </xf>
    <xf numFmtId="49" fontId="20" fillId="6" borderId="0" xfId="0" applyNumberFormat="1" applyFont="1" applyFill="1" applyAlignment="1">
      <alignment horizontal="center" vertical="center" readingOrder="2"/>
    </xf>
    <xf numFmtId="0" fontId="102" fillId="6" borderId="0" xfId="0" applyFont="1" applyFill="1" applyBorder="1" applyAlignment="1">
      <alignment horizontal="center" vertical="center"/>
    </xf>
    <xf numFmtId="0" fontId="102" fillId="6" borderId="1" xfId="0" applyFont="1" applyFill="1" applyBorder="1" applyAlignment="1">
      <alignment horizontal="center" vertical="center"/>
    </xf>
    <xf numFmtId="0" fontId="35" fillId="6" borderId="0" xfId="7" applyFill="1"/>
    <xf numFmtId="0" fontId="70" fillId="6" borderId="0" xfId="32" applyFont="1" applyFill="1" applyAlignment="1"/>
    <xf numFmtId="0" fontId="40" fillId="6" borderId="0" xfId="32" applyFont="1" applyFill="1"/>
    <xf numFmtId="0" fontId="41" fillId="6" borderId="0" xfId="32" applyFont="1" applyFill="1"/>
    <xf numFmtId="0" fontId="41" fillId="6" borderId="0" xfId="32" applyFont="1" applyFill="1" applyAlignment="1">
      <alignment horizontal="center"/>
    </xf>
    <xf numFmtId="0" fontId="20" fillId="6" borderId="1" xfId="7" applyFont="1" applyFill="1" applyBorder="1" applyAlignment="1">
      <alignment horizontal="center" vertical="center"/>
    </xf>
    <xf numFmtId="0" fontId="20" fillId="6" borderId="0" xfId="7" applyFont="1" applyFill="1"/>
    <xf numFmtId="49" fontId="20" fillId="6" borderId="1" xfId="7" applyNumberFormat="1" applyFont="1" applyFill="1" applyBorder="1" applyAlignment="1">
      <alignment horizontal="center" vertical="center"/>
    </xf>
    <xf numFmtId="0" fontId="20" fillId="6" borderId="0" xfId="7" applyFont="1" applyFill="1" applyAlignment="1">
      <alignment vertical="center"/>
    </xf>
    <xf numFmtId="49" fontId="20" fillId="6" borderId="0" xfId="7" applyNumberFormat="1" applyFont="1" applyFill="1" applyAlignment="1">
      <alignment horizontal="center" vertical="center" wrapText="1"/>
    </xf>
    <xf numFmtId="49" fontId="20" fillId="6" borderId="1" xfId="7" applyNumberFormat="1" applyFont="1" applyFill="1" applyBorder="1" applyAlignment="1">
      <alignment horizontal="center" vertical="center" wrapText="1"/>
    </xf>
    <xf numFmtId="49" fontId="20" fillId="6" borderId="0" xfId="7" applyNumberFormat="1" applyFont="1" applyFill="1" applyAlignment="1">
      <alignment horizontal="center" vertical="center"/>
    </xf>
    <xf numFmtId="49" fontId="20" fillId="6" borderId="0" xfId="7" applyNumberFormat="1" applyFont="1" applyFill="1" applyAlignment="1">
      <alignment horizontal="center" vertical="top" wrapText="1"/>
    </xf>
    <xf numFmtId="0" fontId="20" fillId="6" borderId="0" xfId="7" applyFont="1" applyFill="1" applyAlignment="1">
      <alignment vertical="top"/>
    </xf>
    <xf numFmtId="49" fontId="20" fillId="6" borderId="0" xfId="7" applyNumberFormat="1" applyFont="1" applyFill="1" applyAlignment="1">
      <alignment horizontal="center" vertical="top"/>
    </xf>
    <xf numFmtId="164" fontId="20" fillId="6" borderId="0" xfId="26" applyFont="1" applyFill="1" applyBorder="1" applyAlignment="1">
      <alignment horizontal="center" vertical="top"/>
    </xf>
    <xf numFmtId="0" fontId="6" fillId="6" borderId="0" xfId="7" applyFont="1" applyFill="1" applyAlignment="1">
      <alignment horizontal="center" vertical="center"/>
    </xf>
    <xf numFmtId="0" fontId="6" fillId="6" borderId="0" xfId="7" applyFont="1" applyFill="1" applyAlignment="1">
      <alignment vertical="center"/>
    </xf>
    <xf numFmtId="178" fontId="6" fillId="6" borderId="0" xfId="26" applyNumberFormat="1" applyFont="1" applyFill="1" applyAlignment="1">
      <alignment horizontal="center" vertical="center"/>
    </xf>
    <xf numFmtId="3" fontId="6" fillId="6" borderId="0" xfId="7" applyNumberFormat="1" applyFont="1" applyFill="1" applyAlignment="1">
      <alignment horizontal="center" vertical="center"/>
    </xf>
    <xf numFmtId="178" fontId="6" fillId="6" borderId="0" xfId="26" applyNumberFormat="1" applyFont="1" applyFill="1" applyAlignment="1">
      <alignment horizontal="right" vertical="center"/>
    </xf>
    <xf numFmtId="3" fontId="6" fillId="6" borderId="0" xfId="7" applyNumberFormat="1" applyFont="1" applyFill="1" applyAlignment="1">
      <alignment horizontal="right" vertical="center"/>
    </xf>
    <xf numFmtId="0" fontId="6" fillId="6" borderId="0" xfId="7" applyFont="1" applyFill="1" applyAlignment="1">
      <alignment horizontal="right" vertical="center"/>
    </xf>
    <xf numFmtId="175" fontId="6" fillId="6" borderId="0" xfId="7" applyNumberFormat="1" applyFont="1" applyFill="1" applyAlignment="1">
      <alignment horizontal="right" vertical="center"/>
    </xf>
    <xf numFmtId="178" fontId="6" fillId="6" borderId="0" xfId="26" applyNumberFormat="1" applyFont="1" applyFill="1" applyBorder="1" applyAlignment="1">
      <alignment horizontal="right" vertical="center"/>
    </xf>
    <xf numFmtId="178" fontId="20" fillId="6" borderId="0" xfId="26" applyNumberFormat="1" applyFont="1" applyFill="1" applyBorder="1" applyAlignment="1">
      <alignment horizontal="center"/>
    </xf>
    <xf numFmtId="0" fontId="20" fillId="6" borderId="0" xfId="7" applyFont="1" applyFill="1" applyAlignment="1">
      <alignment horizontal="center"/>
    </xf>
    <xf numFmtId="3" fontId="20" fillId="6" borderId="0" xfId="7" applyNumberFormat="1" applyFont="1" applyFill="1" applyAlignment="1">
      <alignment horizontal="center"/>
    </xf>
    <xf numFmtId="167" fontId="20" fillId="6" borderId="0" xfId="7" applyNumberFormat="1" applyFont="1" applyFill="1" applyAlignment="1">
      <alignment horizontal="center"/>
    </xf>
    <xf numFmtId="178" fontId="20" fillId="6" borderId="4" xfId="26" applyNumberFormat="1" applyFont="1" applyFill="1" applyBorder="1" applyAlignment="1">
      <alignment horizontal="right" vertical="center"/>
    </xf>
    <xf numFmtId="178" fontId="20" fillId="6" borderId="0" xfId="26" applyNumberFormat="1" applyFont="1" applyFill="1" applyBorder="1" applyAlignment="1">
      <alignment horizontal="right" vertical="center"/>
    </xf>
    <xf numFmtId="3" fontId="20" fillId="6" borderId="4" xfId="7" applyNumberFormat="1" applyFont="1" applyFill="1" applyBorder="1" applyAlignment="1">
      <alignment horizontal="right" vertical="center"/>
    </xf>
    <xf numFmtId="0" fontId="20" fillId="6" borderId="0" xfId="7" applyFont="1" applyFill="1" applyAlignment="1">
      <alignment horizontal="right" vertical="center"/>
    </xf>
    <xf numFmtId="175" fontId="20" fillId="6" borderId="4" xfId="7" applyNumberFormat="1" applyFont="1" applyFill="1" applyBorder="1" applyAlignment="1">
      <alignment horizontal="right" vertical="center"/>
    </xf>
    <xf numFmtId="0" fontId="20" fillId="6" borderId="0" xfId="4" applyFont="1" applyFill="1" applyAlignment="1">
      <alignment horizontal="right" vertical="center"/>
    </xf>
    <xf numFmtId="178" fontId="20" fillId="6" borderId="0" xfId="26" applyNumberFormat="1" applyFont="1" applyFill="1" applyBorder="1" applyAlignment="1">
      <alignment horizontal="center" vertical="center"/>
    </xf>
    <xf numFmtId="0" fontId="20" fillId="6" borderId="0" xfId="7" applyFont="1" applyFill="1" applyAlignment="1">
      <alignment horizontal="center" vertical="center"/>
    </xf>
    <xf numFmtId="3" fontId="20" fillId="6" borderId="0" xfId="7" applyNumberFormat="1" applyFont="1" applyFill="1" applyAlignment="1">
      <alignment horizontal="center" vertical="center"/>
    </xf>
    <xf numFmtId="175" fontId="20" fillId="6" borderId="0" xfId="7" applyNumberFormat="1" applyFont="1" applyFill="1" applyAlignment="1">
      <alignment horizontal="center" vertical="center"/>
    </xf>
    <xf numFmtId="0" fontId="35" fillId="6" borderId="0" xfId="7" applyFill="1" applyAlignment="1">
      <alignment horizontal="right" vertical="center"/>
    </xf>
    <xf numFmtId="0" fontId="23" fillId="6" borderId="0" xfId="20" applyFont="1" applyFill="1"/>
    <xf numFmtId="0" fontId="139" fillId="6" borderId="0" xfId="20" applyFont="1" applyFill="1"/>
    <xf numFmtId="0" fontId="28" fillId="6" borderId="0" xfId="20" applyFont="1" applyFill="1" applyAlignment="1">
      <alignment vertical="center"/>
    </xf>
    <xf numFmtId="0" fontId="78" fillId="6" borderId="0" xfId="20" applyFont="1" applyFill="1" applyAlignment="1">
      <alignment vertical="center"/>
    </xf>
    <xf numFmtId="0" fontId="24" fillId="6" borderId="0" xfId="20" applyFont="1" applyFill="1"/>
    <xf numFmtId="0" fontId="28" fillId="6" borderId="0" xfId="20" applyFont="1" applyFill="1" applyAlignment="1">
      <alignment horizontal="center" vertical="center"/>
    </xf>
    <xf numFmtId="0" fontId="99" fillId="6" borderId="0" xfId="20" applyFont="1" applyFill="1"/>
    <xf numFmtId="0" fontId="100" fillId="6" borderId="0" xfId="20" applyFont="1" applyFill="1" applyAlignment="1">
      <alignment horizontal="left" vertical="center"/>
    </xf>
    <xf numFmtId="0" fontId="78" fillId="6" borderId="0" xfId="20" applyFont="1" applyFill="1"/>
    <xf numFmtId="0" fontId="78" fillId="6" borderId="1" xfId="20" applyFont="1" applyFill="1" applyBorder="1" applyAlignment="1">
      <alignment horizontal="center" vertical="center"/>
    </xf>
    <xf numFmtId="0" fontId="78" fillId="6" borderId="0" xfId="20" applyFont="1" applyFill="1" applyBorder="1" applyAlignment="1">
      <alignment horizontal="center" vertical="center"/>
    </xf>
    <xf numFmtId="0" fontId="100" fillId="6" borderId="0" xfId="20" applyFont="1" applyFill="1"/>
    <xf numFmtId="0" fontId="100" fillId="6" borderId="0" xfId="20" applyFont="1" applyFill="1" applyBorder="1" applyAlignment="1">
      <alignment horizontal="center" vertical="center"/>
    </xf>
    <xf numFmtId="167" fontId="4" fillId="6" borderId="0" xfId="1" applyNumberFormat="1" applyFont="1" applyFill="1" applyBorder="1" applyAlignment="1">
      <alignment horizontal="center" vertical="top"/>
    </xf>
    <xf numFmtId="0" fontId="100" fillId="6" borderId="0" xfId="20" applyFont="1" applyFill="1" applyAlignment="1">
      <alignment horizontal="center" vertical="center"/>
    </xf>
    <xf numFmtId="0" fontId="100" fillId="6" borderId="0" xfId="20" applyFont="1" applyFill="1" applyAlignment="1">
      <alignment horizontal="center" vertical="top"/>
    </xf>
    <xf numFmtId="0" fontId="78" fillId="6" borderId="0" xfId="20" applyFont="1" applyFill="1" applyAlignment="1">
      <alignment horizontal="right" vertical="center"/>
    </xf>
    <xf numFmtId="0" fontId="100" fillId="6" borderId="0" xfId="20" applyFont="1" applyFill="1" applyAlignment="1">
      <alignment vertical="center"/>
    </xf>
    <xf numFmtId="3" fontId="100" fillId="6" borderId="0" xfId="20" applyNumberFormat="1" applyFont="1" applyFill="1" applyAlignment="1">
      <alignment horizontal="right" vertical="center"/>
    </xf>
    <xf numFmtId="3" fontId="100" fillId="6" borderId="0" xfId="20" applyNumberFormat="1" applyFont="1" applyFill="1" applyAlignment="1">
      <alignment horizontal="center" vertical="center"/>
    </xf>
    <xf numFmtId="0" fontId="100" fillId="6" borderId="0" xfId="20" applyFont="1" applyFill="1" applyAlignment="1">
      <alignment horizontal="right" vertical="center"/>
    </xf>
    <xf numFmtId="0" fontId="100" fillId="6" borderId="0" xfId="20" applyNumberFormat="1" applyFont="1" applyFill="1"/>
    <xf numFmtId="167" fontId="99" fillId="6" borderId="0" xfId="1" applyNumberFormat="1" applyFont="1" applyFill="1"/>
    <xf numFmtId="3" fontId="100" fillId="6" borderId="0" xfId="20" applyNumberFormat="1" applyFont="1" applyFill="1" applyBorder="1" applyAlignment="1">
      <alignment horizontal="right" vertical="center"/>
    </xf>
    <xf numFmtId="0" fontId="100" fillId="6" borderId="0" xfId="20" applyFont="1" applyFill="1" applyBorder="1" applyAlignment="1">
      <alignment horizontal="right" vertical="center"/>
    </xf>
    <xf numFmtId="0" fontId="100" fillId="6" borderId="0" xfId="20" applyFont="1" applyFill="1" applyBorder="1"/>
    <xf numFmtId="3" fontId="100" fillId="6" borderId="1" xfId="20" applyNumberFormat="1" applyFont="1" applyFill="1" applyBorder="1" applyAlignment="1">
      <alignment horizontal="right" vertical="center"/>
    </xf>
    <xf numFmtId="0" fontId="100" fillId="6" borderId="0" xfId="20" applyNumberFormat="1" applyFont="1" applyFill="1" applyBorder="1" applyAlignment="1">
      <alignment horizontal="right" vertical="center"/>
    </xf>
    <xf numFmtId="0" fontId="17" fillId="6" borderId="0" xfId="20" applyFont="1" applyFill="1" applyAlignment="1">
      <alignment horizontal="center" vertical="center"/>
    </xf>
    <xf numFmtId="3" fontId="78" fillId="6" borderId="0" xfId="20" applyNumberFormat="1" applyFont="1" applyFill="1" applyAlignment="1">
      <alignment horizontal="right" vertical="center"/>
    </xf>
    <xf numFmtId="3" fontId="17" fillId="6" borderId="0" xfId="20" applyNumberFormat="1" applyFont="1" applyFill="1" applyAlignment="1">
      <alignment horizontal="center" vertical="center"/>
    </xf>
    <xf numFmtId="0" fontId="78" fillId="6" borderId="0" xfId="20" applyFont="1" applyFill="1" applyBorder="1" applyAlignment="1">
      <alignment horizontal="right" vertical="center"/>
    </xf>
    <xf numFmtId="0" fontId="17" fillId="6" borderId="0" xfId="20" applyFont="1" applyFill="1" applyBorder="1"/>
    <xf numFmtId="3" fontId="78" fillId="6" borderId="0" xfId="20" applyNumberFormat="1" applyFont="1" applyFill="1" applyBorder="1" applyAlignment="1">
      <alignment horizontal="right" vertical="center"/>
    </xf>
    <xf numFmtId="0" fontId="78" fillId="6" borderId="0" xfId="20" applyNumberFormat="1" applyFont="1" applyFill="1" applyBorder="1" applyAlignment="1">
      <alignment horizontal="right" vertical="center"/>
    </xf>
    <xf numFmtId="0" fontId="24" fillId="6" borderId="0" xfId="20" applyFont="1" applyFill="1" applyAlignment="1">
      <alignment horizontal="center" vertical="center"/>
    </xf>
    <xf numFmtId="3" fontId="24" fillId="6" borderId="0" xfId="20" applyNumberFormat="1" applyFont="1" applyFill="1" applyAlignment="1">
      <alignment horizontal="right" vertical="center"/>
    </xf>
    <xf numFmtId="3" fontId="99" fillId="6" borderId="0" xfId="20" applyNumberFormat="1" applyFont="1" applyFill="1" applyAlignment="1">
      <alignment horizontal="center" vertical="center"/>
    </xf>
    <xf numFmtId="3" fontId="99" fillId="6" borderId="0" xfId="20" applyNumberFormat="1" applyFont="1" applyFill="1" applyAlignment="1">
      <alignment horizontal="right" vertical="center"/>
    </xf>
    <xf numFmtId="0" fontId="99" fillId="6" borderId="0" xfId="20" applyNumberFormat="1" applyFont="1" applyFill="1" applyAlignment="1">
      <alignment horizontal="right" vertical="center"/>
    </xf>
    <xf numFmtId="3" fontId="28" fillId="6" borderId="0" xfId="20" applyNumberFormat="1" applyFont="1" applyFill="1" applyAlignment="1">
      <alignment horizontal="right" vertical="center"/>
    </xf>
    <xf numFmtId="0" fontId="99" fillId="6" borderId="0" xfId="20" applyFont="1" applyFill="1" applyAlignment="1">
      <alignment horizontal="center"/>
    </xf>
    <xf numFmtId="3" fontId="99" fillId="6" borderId="0" xfId="20" applyNumberFormat="1" applyFont="1" applyFill="1" applyBorder="1" applyAlignment="1">
      <alignment horizontal="right" vertical="center"/>
    </xf>
    <xf numFmtId="0" fontId="99" fillId="6" borderId="0" xfId="20" applyFont="1" applyFill="1" applyAlignment="1">
      <alignment horizontal="right" vertical="center"/>
    </xf>
    <xf numFmtId="0" fontId="99" fillId="6" borderId="0" xfId="20" applyNumberFormat="1" applyFont="1" applyFill="1" applyBorder="1" applyAlignment="1">
      <alignment horizontal="right" vertical="center"/>
    </xf>
    <xf numFmtId="3" fontId="99" fillId="6" borderId="1" xfId="20" applyNumberFormat="1" applyFont="1" applyFill="1" applyBorder="1" applyAlignment="1">
      <alignment horizontal="right" vertical="center"/>
    </xf>
    <xf numFmtId="0" fontId="139" fillId="6" borderId="0" xfId="20" applyFont="1" applyFill="1" applyAlignment="1">
      <alignment horizontal="right" vertical="center"/>
    </xf>
    <xf numFmtId="3" fontId="78" fillId="6" borderId="3" xfId="20" applyNumberFormat="1" applyFont="1" applyFill="1" applyBorder="1" applyAlignment="1">
      <alignment horizontal="right" vertical="center"/>
    </xf>
    <xf numFmtId="0" fontId="78" fillId="6" borderId="0" xfId="20" applyNumberFormat="1" applyFont="1" applyFill="1" applyAlignment="1">
      <alignment horizontal="right" vertical="center"/>
    </xf>
    <xf numFmtId="3" fontId="99" fillId="6" borderId="0" xfId="20" applyNumberFormat="1" applyFont="1" applyFill="1" applyBorder="1" applyAlignment="1">
      <alignment horizontal="center" vertical="center"/>
    </xf>
    <xf numFmtId="0" fontId="99" fillId="6" borderId="0" xfId="20" applyFont="1" applyFill="1" applyAlignment="1">
      <alignment horizontal="center" vertical="center"/>
    </xf>
    <xf numFmtId="0" fontId="99" fillId="6" borderId="0" xfId="20" applyFont="1" applyFill="1" applyAlignment="1">
      <alignment vertical="center"/>
    </xf>
    <xf numFmtId="0" fontId="22" fillId="6" borderId="0" xfId="20" applyFont="1" applyFill="1" applyAlignment="1">
      <alignment horizontal="center" vertical="center"/>
    </xf>
    <xf numFmtId="3" fontId="21" fillId="6" borderId="0" xfId="20" applyNumberFormat="1" applyFont="1" applyFill="1" applyAlignment="1">
      <alignment horizontal="center" vertical="center"/>
    </xf>
    <xf numFmtId="3" fontId="21" fillId="6" borderId="0" xfId="20" applyNumberFormat="1" applyFont="1" applyFill="1" applyAlignment="1">
      <alignment horizontal="right" vertical="center"/>
    </xf>
    <xf numFmtId="3" fontId="21" fillId="6" borderId="0" xfId="20" applyNumberFormat="1" applyFont="1" applyFill="1" applyBorder="1" applyAlignment="1">
      <alignment horizontal="right" vertical="center"/>
    </xf>
    <xf numFmtId="3" fontId="21" fillId="6" borderId="0" xfId="20" applyNumberFormat="1" applyFont="1" applyFill="1" applyBorder="1" applyAlignment="1">
      <alignment horizontal="center" vertical="center"/>
    </xf>
    <xf numFmtId="0" fontId="21" fillId="6" borderId="0" xfId="20" applyFont="1" applyFill="1" applyBorder="1" applyAlignment="1">
      <alignment horizontal="center" vertical="center"/>
    </xf>
    <xf numFmtId="0" fontId="100" fillId="6" borderId="1" xfId="20" applyFont="1" applyFill="1" applyBorder="1" applyAlignment="1">
      <alignment horizontal="center" vertical="center"/>
    </xf>
    <xf numFmtId="0" fontId="24" fillId="6" borderId="0" xfId="20" applyFont="1" applyFill="1" applyAlignment="1">
      <alignment vertical="center"/>
    </xf>
    <xf numFmtId="3" fontId="24" fillId="6" borderId="0" xfId="20" applyNumberFormat="1" applyFont="1" applyFill="1" applyAlignment="1">
      <alignment horizontal="center" vertical="center"/>
    </xf>
    <xf numFmtId="0" fontId="24" fillId="6" borderId="0" xfId="20" applyFont="1" applyFill="1" applyAlignment="1">
      <alignment horizontal="right" vertical="center"/>
    </xf>
    <xf numFmtId="0" fontId="99" fillId="6" borderId="0" xfId="20" applyNumberFormat="1" applyFont="1" applyFill="1"/>
    <xf numFmtId="3" fontId="24" fillId="6" borderId="0" xfId="20" applyNumberFormat="1" applyFont="1" applyFill="1" applyBorder="1" applyAlignment="1">
      <alignment horizontal="right" vertical="center"/>
    </xf>
    <xf numFmtId="0" fontId="24" fillId="6" borderId="0" xfId="20" applyFont="1" applyFill="1" applyBorder="1" applyAlignment="1">
      <alignment horizontal="right" vertical="center"/>
    </xf>
    <xf numFmtId="0" fontId="99" fillId="6" borderId="0" xfId="20" applyFont="1" applyFill="1" applyBorder="1"/>
    <xf numFmtId="0" fontId="99" fillId="6" borderId="0" xfId="20" applyFont="1" applyFill="1" applyBorder="1" applyAlignment="1">
      <alignment horizontal="right" vertical="center"/>
    </xf>
    <xf numFmtId="3" fontId="99" fillId="6" borderId="3" xfId="20" applyNumberFormat="1" applyFont="1" applyFill="1" applyBorder="1" applyAlignment="1">
      <alignment horizontal="right" vertical="center"/>
    </xf>
    <xf numFmtId="3" fontId="34" fillId="6" borderId="0" xfId="9" applyNumberFormat="1" applyFont="1" applyFill="1" applyBorder="1" applyAlignment="1">
      <alignment vertical="top"/>
    </xf>
    <xf numFmtId="3" fontId="6" fillId="6" borderId="0" xfId="9" applyNumberFormat="1" applyFont="1" applyFill="1" applyAlignment="1">
      <alignment vertical="top"/>
    </xf>
    <xf numFmtId="0" fontId="6" fillId="6" borderId="0" xfId="9" applyFont="1" applyFill="1" applyAlignment="1">
      <alignment vertical="top"/>
    </xf>
    <xf numFmtId="3" fontId="34" fillId="6" borderId="0" xfId="9" applyNumberFormat="1" applyFont="1" applyFill="1" applyBorder="1" applyAlignment="1">
      <alignment horizontal="center" vertical="top"/>
    </xf>
    <xf numFmtId="3" fontId="20" fillId="6" borderId="0" xfId="9" applyNumberFormat="1" applyFont="1" applyFill="1" applyAlignment="1">
      <alignment vertical="top"/>
    </xf>
    <xf numFmtId="0" fontId="107" fillId="6" borderId="0" xfId="9" applyFont="1" applyFill="1" applyAlignment="1">
      <alignment horizontal="right" vertical="top" wrapText="1" readingOrder="2"/>
    </xf>
    <xf numFmtId="0" fontId="27" fillId="6" borderId="0" xfId="9" applyFont="1" applyFill="1" applyBorder="1" applyAlignment="1">
      <alignment vertical="center" wrapText="1" readingOrder="2"/>
    </xf>
    <xf numFmtId="0" fontId="20" fillId="6" borderId="0" xfId="9" applyFont="1" applyFill="1" applyBorder="1" applyAlignment="1">
      <alignment vertical="center" readingOrder="2"/>
    </xf>
    <xf numFmtId="3" fontId="27" fillId="6" borderId="0" xfId="9" applyNumberFormat="1" applyFont="1" applyFill="1" applyAlignment="1">
      <alignment horizontal="right" vertical="top" readingOrder="2"/>
    </xf>
    <xf numFmtId="3" fontId="27" fillId="6" borderId="0" xfId="9" applyNumberFormat="1" applyFont="1" applyFill="1" applyAlignment="1">
      <alignment vertical="top" readingOrder="2"/>
    </xf>
    <xf numFmtId="3" fontId="16" fillId="6" borderId="0" xfId="9" applyNumberFormat="1" applyFont="1" applyFill="1" applyAlignment="1">
      <alignment vertical="center" readingOrder="2"/>
    </xf>
    <xf numFmtId="3" fontId="27" fillId="6" borderId="0" xfId="9" applyNumberFormat="1" applyFont="1" applyFill="1" applyAlignment="1">
      <alignment vertical="center" readingOrder="2"/>
    </xf>
    <xf numFmtId="3" fontId="34" fillId="6" borderId="27" xfId="9" applyNumberFormat="1" applyFont="1" applyFill="1" applyBorder="1" applyAlignment="1">
      <alignment vertical="center" readingOrder="2"/>
    </xf>
    <xf numFmtId="3" fontId="27" fillId="6" borderId="0" xfId="9" applyNumberFormat="1" applyFont="1" applyFill="1" applyAlignment="1">
      <alignment horizontal="center" vertical="center" shrinkToFit="1" readingOrder="2"/>
    </xf>
    <xf numFmtId="3" fontId="27" fillId="6" borderId="0" xfId="9" applyNumberFormat="1" applyFont="1" applyFill="1" applyAlignment="1">
      <alignment vertical="center" shrinkToFit="1" readingOrder="2"/>
    </xf>
    <xf numFmtId="3" fontId="20" fillId="6" borderId="21" xfId="9" applyNumberFormat="1" applyFont="1" applyFill="1" applyBorder="1" applyAlignment="1">
      <alignment horizontal="right" vertical="center" shrinkToFit="1" readingOrder="2"/>
    </xf>
    <xf numFmtId="3" fontId="20" fillId="6" borderId="6" xfId="9" applyNumberFormat="1" applyFont="1" applyFill="1" applyBorder="1" applyAlignment="1">
      <alignment horizontal="center" vertical="center" shrinkToFit="1" readingOrder="2"/>
    </xf>
    <xf numFmtId="3" fontId="34" fillId="6" borderId="6" xfId="9" applyNumberFormat="1" applyFont="1" applyFill="1" applyBorder="1" applyAlignment="1">
      <alignment horizontal="right" vertical="center" shrinkToFit="1" readingOrder="2"/>
    </xf>
    <xf numFmtId="170" fontId="34" fillId="6" borderId="6" xfId="9" applyNumberFormat="1" applyFont="1" applyFill="1" applyBorder="1" applyAlignment="1">
      <alignment horizontal="center" vertical="center" shrinkToFit="1" readingOrder="2"/>
    </xf>
    <xf numFmtId="3" fontId="27" fillId="6" borderId="47" xfId="9" applyNumberFormat="1" applyFont="1" applyFill="1" applyBorder="1" applyAlignment="1">
      <alignment vertical="center" shrinkToFit="1" readingOrder="2"/>
    </xf>
    <xf numFmtId="3" fontId="16" fillId="6" borderId="0" xfId="9" applyNumberFormat="1" applyFont="1" applyFill="1" applyAlignment="1">
      <alignment vertical="center" shrinkToFit="1" readingOrder="2"/>
    </xf>
    <xf numFmtId="3" fontId="20" fillId="6" borderId="21" xfId="9" applyNumberFormat="1" applyFont="1" applyFill="1" applyBorder="1" applyAlignment="1">
      <alignment horizontal="center" vertical="center" shrinkToFit="1" readingOrder="2"/>
    </xf>
    <xf numFmtId="3" fontId="20" fillId="6" borderId="18" xfId="9" applyNumberFormat="1" applyFont="1" applyFill="1" applyBorder="1" applyAlignment="1">
      <alignment horizontal="center" vertical="center" shrinkToFit="1" readingOrder="2"/>
    </xf>
    <xf numFmtId="3" fontId="20" fillId="6" borderId="6" xfId="9" applyNumberFormat="1" applyFont="1" applyFill="1" applyBorder="1" applyAlignment="1">
      <alignment horizontal="right" vertical="center" shrinkToFit="1" readingOrder="2"/>
    </xf>
    <xf numFmtId="170" fontId="20" fillId="6" borderId="6" xfId="9" applyNumberFormat="1" applyFont="1" applyFill="1" applyBorder="1" applyAlignment="1">
      <alignment horizontal="center" vertical="center" shrinkToFit="1" readingOrder="2"/>
    </xf>
    <xf numFmtId="49" fontId="73" fillId="6" borderId="47" xfId="0" applyNumberFormat="1" applyFont="1" applyFill="1" applyBorder="1" applyAlignment="1">
      <alignment horizontal="center" vertical="center"/>
    </xf>
    <xf numFmtId="3" fontId="20" fillId="6" borderId="6" xfId="9" applyNumberFormat="1" applyFont="1" applyFill="1" applyBorder="1" applyAlignment="1">
      <alignment vertical="center" shrinkToFit="1" readingOrder="2"/>
    </xf>
    <xf numFmtId="3" fontId="34" fillId="6" borderId="6" xfId="9" applyNumberFormat="1" applyFont="1" applyFill="1" applyBorder="1" applyAlignment="1">
      <alignment vertical="center" shrinkToFit="1" readingOrder="2"/>
    </xf>
    <xf numFmtId="3" fontId="34" fillId="6" borderId="47" xfId="9" applyNumberFormat="1" applyFont="1" applyFill="1" applyBorder="1" applyAlignment="1">
      <alignment vertical="center" shrinkToFit="1" readingOrder="2"/>
    </xf>
    <xf numFmtId="3" fontId="20" fillId="6" borderId="24" xfId="9" applyNumberFormat="1" applyFont="1" applyFill="1" applyBorder="1" applyAlignment="1">
      <alignment vertical="center" shrinkToFit="1" readingOrder="2"/>
    </xf>
    <xf numFmtId="3" fontId="20" fillId="6" borderId="43" xfId="9" applyNumberFormat="1" applyFont="1" applyFill="1" applyBorder="1" applyAlignment="1">
      <alignment horizontal="center" vertical="center" shrinkToFit="1" readingOrder="2"/>
    </xf>
    <xf numFmtId="3" fontId="20" fillId="6" borderId="48" xfId="9" applyNumberFormat="1" applyFont="1" applyFill="1" applyBorder="1" applyAlignment="1">
      <alignment horizontal="center" vertical="center" shrinkToFit="1" readingOrder="2"/>
    </xf>
    <xf numFmtId="3" fontId="20" fillId="6" borderId="48" xfId="9" applyNumberFormat="1" applyFont="1" applyFill="1" applyBorder="1" applyAlignment="1">
      <alignment vertical="center" shrinkToFit="1" readingOrder="2"/>
    </xf>
    <xf numFmtId="3" fontId="20" fillId="6" borderId="49" xfId="9" applyNumberFormat="1" applyFont="1" applyFill="1" applyBorder="1" applyAlignment="1">
      <alignment vertical="center" shrinkToFit="1" readingOrder="2"/>
    </xf>
    <xf numFmtId="170" fontId="20" fillId="6" borderId="49" xfId="9" applyNumberFormat="1" applyFont="1" applyFill="1" applyBorder="1" applyAlignment="1">
      <alignment horizontal="center" vertical="center" shrinkToFit="1" readingOrder="2"/>
    </xf>
    <xf numFmtId="49" fontId="73" fillId="6" borderId="52" xfId="0" applyNumberFormat="1" applyFont="1" applyFill="1" applyBorder="1" applyAlignment="1">
      <alignment horizontal="center" vertical="center"/>
    </xf>
    <xf numFmtId="3" fontId="16" fillId="6" borderId="0" xfId="9" applyNumberFormat="1" applyFont="1" applyFill="1" applyBorder="1" applyAlignment="1">
      <alignment horizontal="center" vertical="center" shrinkToFit="1" readingOrder="2"/>
    </xf>
    <xf numFmtId="3" fontId="27" fillId="6" borderId="0" xfId="9" applyNumberFormat="1" applyFont="1" applyFill="1" applyBorder="1" applyAlignment="1">
      <alignment horizontal="center" vertical="center" shrinkToFit="1" readingOrder="2"/>
    </xf>
    <xf numFmtId="3" fontId="27" fillId="6" borderId="0" xfId="9" applyNumberFormat="1" applyFont="1" applyFill="1" applyBorder="1" applyAlignment="1">
      <alignment vertical="center" shrinkToFit="1" readingOrder="2"/>
    </xf>
    <xf numFmtId="170" fontId="27" fillId="6" borderId="0" xfId="9" applyNumberFormat="1" applyFont="1" applyFill="1" applyBorder="1" applyAlignment="1">
      <alignment horizontal="center" vertical="center" shrinkToFit="1" readingOrder="2"/>
    </xf>
    <xf numFmtId="3" fontId="16" fillId="6" borderId="0" xfId="9" applyNumberFormat="1" applyFont="1" applyFill="1" applyBorder="1" applyAlignment="1">
      <alignment vertical="center" shrinkToFit="1" readingOrder="2"/>
    </xf>
    <xf numFmtId="3" fontId="4" fillId="6" borderId="0" xfId="9" applyNumberFormat="1" applyFont="1" applyFill="1" applyAlignment="1">
      <alignment vertical="center" readingOrder="2"/>
    </xf>
    <xf numFmtId="3" fontId="8" fillId="6" borderId="0" xfId="9" applyNumberFormat="1" applyFont="1" applyFill="1" applyAlignment="1">
      <alignment horizontal="center" vertical="center" readingOrder="2"/>
    </xf>
    <xf numFmtId="3" fontId="20" fillId="6" borderId="0" xfId="9" applyNumberFormat="1" applyFont="1" applyFill="1" applyBorder="1" applyAlignment="1">
      <alignment vertical="center"/>
    </xf>
    <xf numFmtId="3" fontId="6" fillId="6" borderId="0" xfId="9" applyNumberFormat="1" applyFont="1" applyFill="1"/>
    <xf numFmtId="0" fontId="6" fillId="6" borderId="0" xfId="9" applyFont="1" applyFill="1"/>
    <xf numFmtId="3" fontId="34" fillId="6" borderId="0" xfId="9" applyNumberFormat="1" applyFont="1" applyFill="1" applyBorder="1" applyAlignment="1">
      <alignment vertical="center"/>
    </xf>
    <xf numFmtId="3" fontId="20" fillId="6" borderId="0" xfId="9" applyNumberFormat="1" applyFont="1" applyFill="1" applyBorder="1" applyAlignment="1">
      <alignment horizontal="center" vertical="center"/>
    </xf>
    <xf numFmtId="0" fontId="72" fillId="6" borderId="0" xfId="0" applyFont="1" applyFill="1" applyBorder="1" applyAlignment="1">
      <alignment vertical="center" readingOrder="2"/>
    </xf>
    <xf numFmtId="0" fontId="56" fillId="6" borderId="0" xfId="0" applyFont="1" applyFill="1" applyBorder="1" applyAlignment="1">
      <alignment vertical="center" readingOrder="2"/>
    </xf>
    <xf numFmtId="0" fontId="72" fillId="6" borderId="0" xfId="0" applyFont="1" applyFill="1" applyBorder="1" applyAlignment="1">
      <alignment horizontal="right" vertical="center" readingOrder="2"/>
    </xf>
    <xf numFmtId="3" fontId="20" fillId="6" borderId="0" xfId="9" applyNumberFormat="1" applyFont="1" applyFill="1" applyAlignment="1">
      <alignment horizontal="right" vertical="center" readingOrder="2"/>
    </xf>
    <xf numFmtId="0" fontId="4" fillId="6" borderId="0" xfId="9" applyNumberFormat="1" applyFont="1" applyFill="1" applyAlignment="1">
      <alignment horizontal="center" vertical="center" readingOrder="2"/>
    </xf>
    <xf numFmtId="0" fontId="62" fillId="6" borderId="0" xfId="0" applyFont="1" applyFill="1" applyBorder="1" applyAlignment="1">
      <alignment horizontal="right" vertical="center" readingOrder="2"/>
    </xf>
    <xf numFmtId="0" fontId="4" fillId="6" borderId="0" xfId="9" applyNumberFormat="1" applyFont="1" applyFill="1" applyAlignment="1">
      <alignment horizontal="right" vertical="center" readingOrder="2"/>
    </xf>
    <xf numFmtId="3" fontId="4" fillId="6" borderId="0" xfId="9" applyNumberFormat="1" applyFont="1" applyFill="1" applyAlignment="1">
      <alignment horizontal="center" vertical="center" shrinkToFit="1" readingOrder="2"/>
    </xf>
    <xf numFmtId="3" fontId="68" fillId="6" borderId="34" xfId="9" applyNumberFormat="1" applyFont="1" applyFill="1" applyBorder="1" applyAlignment="1">
      <alignment horizontal="center" vertical="center" shrinkToFit="1" readingOrder="2"/>
    </xf>
    <xf numFmtId="3" fontId="68" fillId="6" borderId="15" xfId="9" applyNumberFormat="1" applyFont="1" applyFill="1" applyBorder="1" applyAlignment="1">
      <alignment horizontal="center" vertical="center" shrinkToFit="1" readingOrder="2"/>
    </xf>
    <xf numFmtId="3" fontId="68" fillId="6" borderId="54" xfId="9" applyNumberFormat="1" applyFont="1" applyFill="1" applyBorder="1" applyAlignment="1">
      <alignment horizontal="center" vertical="center" shrinkToFit="1" readingOrder="2"/>
    </xf>
    <xf numFmtId="3" fontId="102" fillId="6" borderId="21" xfId="9" applyNumberFormat="1" applyFont="1" applyFill="1" applyBorder="1" applyAlignment="1">
      <alignment horizontal="right" vertical="center" readingOrder="2"/>
    </xf>
    <xf numFmtId="3" fontId="4" fillId="6" borderId="6" xfId="9" applyNumberFormat="1" applyFont="1" applyFill="1" applyBorder="1" applyAlignment="1">
      <alignment horizontal="right" vertical="center" readingOrder="2"/>
    </xf>
    <xf numFmtId="169" fontId="4" fillId="6" borderId="6" xfId="9" applyNumberFormat="1" applyFont="1" applyFill="1" applyBorder="1" applyAlignment="1">
      <alignment horizontal="right" vertical="center" readingOrder="2"/>
    </xf>
    <xf numFmtId="169" fontId="4" fillId="6" borderId="6" xfId="9" applyNumberFormat="1" applyFont="1" applyFill="1" applyBorder="1" applyAlignment="1">
      <alignment horizontal="center" vertical="center" readingOrder="2"/>
    </xf>
    <xf numFmtId="169" fontId="4" fillId="6" borderId="36" xfId="9" applyNumberFormat="1" applyFont="1" applyFill="1" applyBorder="1" applyAlignment="1">
      <alignment horizontal="right" vertical="center" readingOrder="2"/>
    </xf>
    <xf numFmtId="169" fontId="4" fillId="6" borderId="5" xfId="9" applyNumberFormat="1" applyFont="1" applyFill="1" applyBorder="1" applyAlignment="1">
      <alignment horizontal="center" vertical="center" readingOrder="2"/>
    </xf>
    <xf numFmtId="49" fontId="4" fillId="6" borderId="58" xfId="9" applyNumberFormat="1" applyFont="1" applyFill="1" applyBorder="1" applyAlignment="1">
      <alignment horizontal="center" vertical="center" readingOrder="2"/>
    </xf>
    <xf numFmtId="3" fontId="4" fillId="6" borderId="21" xfId="9" applyNumberFormat="1" applyFont="1" applyFill="1" applyBorder="1" applyAlignment="1">
      <alignment horizontal="center" vertical="center" readingOrder="2"/>
    </xf>
    <xf numFmtId="9" fontId="8" fillId="6" borderId="0" xfId="21" applyFont="1" applyFill="1" applyAlignment="1">
      <alignment vertical="center" readingOrder="2"/>
    </xf>
    <xf numFmtId="3" fontId="4" fillId="6" borderId="21" xfId="9" applyNumberFormat="1" applyFont="1" applyFill="1" applyBorder="1" applyAlignment="1">
      <alignment horizontal="right" vertical="center" readingOrder="2"/>
    </xf>
    <xf numFmtId="169" fontId="4" fillId="6" borderId="18" xfId="9" applyNumberFormat="1" applyFont="1" applyFill="1" applyBorder="1" applyAlignment="1">
      <alignment horizontal="right" vertical="center" readingOrder="2"/>
    </xf>
    <xf numFmtId="3" fontId="4" fillId="6" borderId="21" xfId="9" applyNumberFormat="1" applyFont="1" applyFill="1" applyBorder="1" applyAlignment="1">
      <alignment vertical="center" readingOrder="2"/>
    </xf>
    <xf numFmtId="3" fontId="4" fillId="6" borderId="13" xfId="9" applyNumberFormat="1" applyFont="1" applyFill="1" applyBorder="1" applyAlignment="1">
      <alignment horizontal="center" vertical="center" shrinkToFit="1" readingOrder="2"/>
    </xf>
    <xf numFmtId="170" fontId="4" fillId="6" borderId="14" xfId="9" applyNumberFormat="1" applyFont="1" applyFill="1" applyBorder="1" applyAlignment="1">
      <alignment horizontal="right" vertical="center" readingOrder="2"/>
    </xf>
    <xf numFmtId="170" fontId="4" fillId="6" borderId="29" xfId="9" applyNumberFormat="1" applyFont="1" applyFill="1" applyBorder="1" applyAlignment="1">
      <alignment horizontal="right" vertical="center" readingOrder="2"/>
    </xf>
    <xf numFmtId="169" fontId="4" fillId="6" borderId="15" xfId="9" applyNumberFormat="1" applyFont="1" applyFill="1" applyBorder="1" applyAlignment="1">
      <alignment horizontal="right" vertical="center" readingOrder="2"/>
    </xf>
    <xf numFmtId="169" fontId="4" fillId="6" borderId="15" xfId="9" applyNumberFormat="1" applyFont="1" applyFill="1" applyBorder="1" applyAlignment="1">
      <alignment horizontal="center" vertical="center" readingOrder="2"/>
    </xf>
    <xf numFmtId="49" fontId="4" fillId="6" borderId="34" xfId="9" applyNumberFormat="1" applyFont="1" applyFill="1" applyBorder="1" applyAlignment="1">
      <alignment horizontal="center" vertical="center" readingOrder="2"/>
    </xf>
    <xf numFmtId="3" fontId="4" fillId="6" borderId="0" xfId="9" applyNumberFormat="1" applyFont="1" applyFill="1" applyAlignment="1">
      <alignment horizontal="center" vertical="center" readingOrder="2"/>
    </xf>
    <xf numFmtId="3" fontId="4" fillId="6" borderId="57" xfId="9" applyNumberFormat="1" applyFont="1" applyFill="1" applyBorder="1" applyAlignment="1">
      <alignment horizontal="right" vertical="center" readingOrder="2"/>
    </xf>
    <xf numFmtId="3" fontId="4" fillId="6" borderId="45" xfId="9" applyNumberFormat="1" applyFont="1" applyFill="1" applyBorder="1" applyAlignment="1">
      <alignment horizontal="right" vertical="center" readingOrder="2"/>
    </xf>
    <xf numFmtId="3" fontId="4" fillId="6" borderId="21" xfId="9" applyNumberFormat="1" applyFont="1" applyFill="1" applyBorder="1" applyAlignment="1">
      <alignment horizontal="right" vertical="center" shrinkToFit="1" readingOrder="2"/>
    </xf>
    <xf numFmtId="49" fontId="4" fillId="6" borderId="59" xfId="9" applyNumberFormat="1" applyFont="1" applyFill="1" applyBorder="1" applyAlignment="1">
      <alignment horizontal="center" vertical="center" readingOrder="2"/>
    </xf>
    <xf numFmtId="169" fontId="4" fillId="6" borderId="49" xfId="9" applyNumberFormat="1" applyFont="1" applyFill="1" applyBorder="1" applyAlignment="1">
      <alignment horizontal="center" vertical="center" readingOrder="2"/>
    </xf>
    <xf numFmtId="169" fontId="4" fillId="6" borderId="47" xfId="9" applyNumberFormat="1" applyFont="1" applyFill="1" applyBorder="1" applyAlignment="1">
      <alignment horizontal="center" vertical="center" readingOrder="2"/>
    </xf>
    <xf numFmtId="3" fontId="4" fillId="6" borderId="57" xfId="9" applyNumberFormat="1" applyFont="1" applyFill="1" applyBorder="1" applyAlignment="1">
      <alignment vertical="center" readingOrder="2"/>
    </xf>
    <xf numFmtId="169" fontId="4" fillId="6" borderId="60" xfId="9" applyNumberFormat="1" applyFont="1" applyFill="1" applyBorder="1" applyAlignment="1">
      <alignment horizontal="right" vertical="center" readingOrder="2"/>
    </xf>
    <xf numFmtId="3" fontId="4" fillId="6" borderId="61" xfId="9" applyNumberFormat="1" applyFont="1" applyFill="1" applyBorder="1" applyAlignment="1">
      <alignment horizontal="right" vertical="center" readingOrder="2"/>
    </xf>
    <xf numFmtId="169" fontId="4" fillId="6" borderId="60" xfId="9" applyNumberFormat="1" applyFont="1" applyFill="1" applyBorder="1" applyAlignment="1">
      <alignment horizontal="center" vertical="center" readingOrder="2"/>
    </xf>
    <xf numFmtId="3" fontId="34" fillId="6" borderId="55" xfId="9" applyNumberFormat="1" applyFont="1" applyFill="1" applyBorder="1" applyAlignment="1">
      <alignment horizontal="center" vertical="center" shrinkToFit="1" readingOrder="2"/>
    </xf>
    <xf numFmtId="169" fontId="4" fillId="6" borderId="55" xfId="9" applyNumberFormat="1" applyFont="1" applyFill="1" applyBorder="1" applyAlignment="1">
      <alignment horizontal="right" vertical="center" readingOrder="2"/>
    </xf>
    <xf numFmtId="169" fontId="4" fillId="6" borderId="48" xfId="9" applyNumberFormat="1" applyFont="1" applyFill="1" applyBorder="1" applyAlignment="1">
      <alignment horizontal="center" vertical="center" readingOrder="2"/>
    </xf>
    <xf numFmtId="169" fontId="4" fillId="6" borderId="55" xfId="9" applyNumberFormat="1" applyFont="1" applyFill="1" applyBorder="1" applyAlignment="1">
      <alignment horizontal="center" vertical="center" readingOrder="2"/>
    </xf>
    <xf numFmtId="3" fontId="4" fillId="6" borderId="55" xfId="9" applyNumberFormat="1" applyFont="1" applyFill="1" applyBorder="1" applyAlignment="1">
      <alignment horizontal="center" vertical="center" shrinkToFit="1" readingOrder="2"/>
    </xf>
    <xf numFmtId="3" fontId="68" fillId="6" borderId="18" xfId="9" applyNumberFormat="1" applyFont="1" applyFill="1" applyBorder="1" applyAlignment="1">
      <alignment vertical="center" shrinkToFit="1" readingOrder="2"/>
    </xf>
    <xf numFmtId="3" fontId="68" fillId="6" borderId="18" xfId="9" applyNumberFormat="1" applyFont="1" applyFill="1" applyBorder="1" applyAlignment="1">
      <alignment horizontal="center" vertical="center" shrinkToFit="1" readingOrder="2"/>
    </xf>
    <xf numFmtId="3" fontId="68" fillId="6" borderId="6" xfId="9" applyNumberFormat="1" applyFont="1" applyFill="1" applyBorder="1" applyAlignment="1">
      <alignment horizontal="center" vertical="center" shrinkToFit="1" readingOrder="2"/>
    </xf>
    <xf numFmtId="49" fontId="4" fillId="6" borderId="0" xfId="9" applyNumberFormat="1" applyFont="1" applyFill="1" applyBorder="1" applyAlignment="1">
      <alignment horizontal="center" vertical="center" readingOrder="2"/>
    </xf>
    <xf numFmtId="0" fontId="42" fillId="6" borderId="6" xfId="0" applyFont="1" applyFill="1" applyBorder="1" applyAlignment="1">
      <alignment horizontal="center" vertical="center" readingOrder="2"/>
    </xf>
    <xf numFmtId="3" fontId="4" fillId="6" borderId="20" xfId="9" applyNumberFormat="1" applyFont="1" applyFill="1" applyBorder="1" applyAlignment="1">
      <alignment vertical="center" readingOrder="2"/>
    </xf>
    <xf numFmtId="3" fontId="4" fillId="6" borderId="6" xfId="9" applyNumberFormat="1" applyFont="1" applyFill="1" applyBorder="1" applyAlignment="1">
      <alignment vertical="center" readingOrder="2"/>
    </xf>
    <xf numFmtId="3" fontId="4" fillId="6" borderId="23" xfId="9" applyNumberFormat="1" applyFont="1" applyFill="1" applyBorder="1" applyAlignment="1">
      <alignment vertical="center" readingOrder="2"/>
    </xf>
    <xf numFmtId="3" fontId="4" fillId="6" borderId="18" xfId="9" applyNumberFormat="1" applyFont="1" applyFill="1" applyBorder="1" applyAlignment="1">
      <alignment horizontal="right" vertical="center" readingOrder="2"/>
    </xf>
    <xf numFmtId="169" fontId="4" fillId="6" borderId="24" xfId="9" applyNumberFormat="1" applyFont="1" applyFill="1" applyBorder="1" applyAlignment="1">
      <alignment horizontal="right" vertical="center" readingOrder="2"/>
    </xf>
    <xf numFmtId="169" fontId="4" fillId="6" borderId="24" xfId="9" applyNumberFormat="1" applyFont="1" applyFill="1" applyBorder="1" applyAlignment="1">
      <alignment horizontal="center" vertical="center" readingOrder="2"/>
    </xf>
    <xf numFmtId="3" fontId="4" fillId="6" borderId="24" xfId="9" applyNumberFormat="1" applyFont="1" applyFill="1" applyBorder="1" applyAlignment="1">
      <alignment horizontal="right" vertical="center" readingOrder="2"/>
    </xf>
    <xf numFmtId="3" fontId="4" fillId="6" borderId="15" xfId="9" applyNumberFormat="1" applyFont="1" applyFill="1" applyBorder="1" applyAlignment="1">
      <alignment horizontal="center" vertical="center" shrinkToFit="1" readingOrder="2"/>
    </xf>
    <xf numFmtId="3" fontId="4" fillId="6" borderId="14" xfId="9" applyNumberFormat="1" applyFont="1" applyFill="1" applyBorder="1" applyAlignment="1">
      <alignment vertical="center" readingOrder="2"/>
    </xf>
    <xf numFmtId="3" fontId="4" fillId="6" borderId="34" xfId="9" applyNumberFormat="1" applyFont="1" applyFill="1" applyBorder="1" applyAlignment="1">
      <alignment vertical="center" readingOrder="2"/>
    </xf>
    <xf numFmtId="49" fontId="4" fillId="6" borderId="54" xfId="9" applyNumberFormat="1" applyFont="1" applyFill="1" applyBorder="1" applyAlignment="1">
      <alignment vertical="center" readingOrder="2"/>
    </xf>
    <xf numFmtId="0" fontId="27" fillId="6" borderId="0" xfId="9" applyFont="1" applyFill="1" applyBorder="1" applyAlignment="1">
      <alignment horizontal="right" vertical="center" wrapText="1" readingOrder="2"/>
    </xf>
    <xf numFmtId="0" fontId="16" fillId="6" borderId="0" xfId="9" applyFont="1" applyFill="1" applyAlignment="1">
      <alignment vertical="center" wrapText="1" readingOrder="2"/>
    </xf>
    <xf numFmtId="0" fontId="16" fillId="6" borderId="0" xfId="9" applyFont="1" applyFill="1"/>
    <xf numFmtId="0" fontId="27" fillId="6" borderId="0" xfId="9" applyFont="1" applyFill="1" applyBorder="1" applyAlignment="1">
      <alignment vertical="center" readingOrder="2"/>
    </xf>
    <xf numFmtId="0" fontId="20" fillId="6" borderId="0" xfId="9" applyFont="1" applyFill="1" applyBorder="1" applyAlignment="1">
      <alignment vertical="center"/>
    </xf>
    <xf numFmtId="0" fontId="6" fillId="6" borderId="0" xfId="9" applyFont="1" applyFill="1" applyAlignment="1">
      <alignment vertical="center"/>
    </xf>
    <xf numFmtId="0" fontId="12" fillId="6" borderId="0" xfId="9" applyFont="1" applyFill="1" applyBorder="1" applyAlignment="1">
      <alignment horizontal="center" vertical="center"/>
    </xf>
    <xf numFmtId="0" fontId="27" fillId="6" borderId="0" xfId="9" applyFont="1" applyFill="1" applyBorder="1" applyAlignment="1">
      <alignment horizontal="right" vertical="center" readingOrder="2"/>
    </xf>
    <xf numFmtId="3" fontId="16" fillId="6" borderId="0" xfId="9" applyNumberFormat="1" applyFont="1" applyFill="1" applyAlignment="1">
      <alignment vertical="center"/>
    </xf>
    <xf numFmtId="3" fontId="16" fillId="6" borderId="0" xfId="9" applyNumberFormat="1" applyFont="1" applyFill="1" applyAlignment="1">
      <alignment horizontal="center" vertical="center"/>
    </xf>
    <xf numFmtId="0" fontId="16" fillId="6" borderId="0" xfId="0" applyFont="1" applyFill="1" applyAlignment="1">
      <alignment vertical="center" readingOrder="2"/>
    </xf>
    <xf numFmtId="0" fontId="16" fillId="6" borderId="0" xfId="0" applyFont="1" applyFill="1" applyAlignment="1">
      <alignment horizontal="right" vertical="center" readingOrder="2"/>
    </xf>
    <xf numFmtId="0" fontId="16" fillId="6" borderId="0" xfId="0" applyFont="1" applyFill="1" applyAlignment="1">
      <alignment vertical="top" wrapText="1" readingOrder="2"/>
    </xf>
    <xf numFmtId="0" fontId="8" fillId="6" borderId="0" xfId="9" applyFont="1" applyFill="1" applyAlignment="1">
      <alignment vertical="center"/>
    </xf>
    <xf numFmtId="3" fontId="8" fillId="6" borderId="0" xfId="9" applyNumberFormat="1" applyFont="1" applyFill="1" applyAlignment="1">
      <alignment vertical="center"/>
    </xf>
    <xf numFmtId="3" fontId="8" fillId="6" borderId="0" xfId="9" applyNumberFormat="1" applyFont="1" applyFill="1" applyAlignment="1">
      <alignment horizontal="center" vertical="center"/>
    </xf>
    <xf numFmtId="0" fontId="4" fillId="6" borderId="0" xfId="9" applyFont="1" applyFill="1" applyBorder="1" applyAlignment="1">
      <alignment horizontal="right" vertical="center" readingOrder="2"/>
    </xf>
    <xf numFmtId="0" fontId="4" fillId="6" borderId="1" xfId="0" applyFont="1" applyFill="1" applyBorder="1" applyAlignment="1">
      <alignment horizontal="center" vertical="center"/>
    </xf>
    <xf numFmtId="168" fontId="4" fillId="6" borderId="1" xfId="1" applyNumberFormat="1" applyFont="1" applyFill="1" applyBorder="1" applyAlignment="1">
      <alignment horizontal="center" vertical="center" readingOrder="2"/>
    </xf>
    <xf numFmtId="0" fontId="8" fillId="6" borderId="0" xfId="9" applyFont="1" applyFill="1" applyBorder="1" applyAlignment="1">
      <alignment vertical="center"/>
    </xf>
    <xf numFmtId="168" fontId="4" fillId="6" borderId="0" xfId="1" applyNumberFormat="1" applyFont="1" applyFill="1" applyBorder="1" applyAlignment="1">
      <alignment horizontal="center" vertical="center" readingOrder="2"/>
    </xf>
    <xf numFmtId="49" fontId="4" fillId="6" borderId="0" xfId="9" applyNumberFormat="1" applyFont="1" applyFill="1" applyAlignment="1">
      <alignment vertical="center" readingOrder="2"/>
    </xf>
    <xf numFmtId="0" fontId="8" fillId="6" borderId="0" xfId="0" applyFont="1" applyFill="1" applyAlignment="1">
      <alignment horizontal="center" vertical="center"/>
    </xf>
    <xf numFmtId="167" fontId="68" fillId="6" borderId="0" xfId="1" applyNumberFormat="1" applyFont="1" applyFill="1" applyBorder="1" applyAlignment="1">
      <alignment horizontal="center" vertical="center"/>
    </xf>
    <xf numFmtId="167" fontId="112" fillId="6" borderId="0" xfId="1" applyNumberFormat="1" applyFont="1" applyFill="1" applyBorder="1" applyAlignment="1">
      <alignment horizontal="center" vertical="center"/>
    </xf>
    <xf numFmtId="0" fontId="8" fillId="6" borderId="0" xfId="0" applyFont="1" applyFill="1" applyBorder="1" applyAlignment="1">
      <alignment horizontal="center" vertical="center"/>
    </xf>
    <xf numFmtId="0" fontId="8" fillId="6" borderId="0" xfId="0" applyFont="1" applyFill="1" applyAlignment="1">
      <alignment vertical="center"/>
    </xf>
    <xf numFmtId="49" fontId="8" fillId="6" borderId="0" xfId="0" applyNumberFormat="1" applyFont="1" applyFill="1" applyAlignment="1">
      <alignment horizontal="center" vertical="center" readingOrder="2"/>
    </xf>
    <xf numFmtId="169" fontId="8" fillId="6" borderId="0" xfId="0" quotePrefix="1" applyNumberFormat="1" applyFont="1" applyFill="1" applyBorder="1" applyAlignment="1">
      <alignment horizontal="right" vertical="center" readingOrder="2"/>
    </xf>
    <xf numFmtId="3" fontId="8" fillId="6" borderId="0" xfId="0" applyNumberFormat="1" applyFont="1" applyFill="1" applyBorder="1" applyAlignment="1">
      <alignment horizontal="right" vertical="center"/>
    </xf>
    <xf numFmtId="3" fontId="8" fillId="6" borderId="4" xfId="0" applyNumberFormat="1" applyFont="1" applyFill="1" applyBorder="1" applyAlignment="1">
      <alignment vertical="center" readingOrder="2"/>
    </xf>
    <xf numFmtId="3" fontId="8" fillId="6" borderId="0" xfId="0" applyNumberFormat="1" applyFont="1" applyFill="1" applyBorder="1" applyAlignment="1">
      <alignment vertical="center" readingOrder="2"/>
    </xf>
    <xf numFmtId="0" fontId="16" fillId="6" borderId="0" xfId="0" applyNumberFormat="1" applyFont="1" applyFill="1" applyBorder="1" applyAlignment="1">
      <alignment horizontal="right" vertical="center" wrapText="1" readingOrder="2"/>
    </xf>
    <xf numFmtId="0" fontId="10" fillId="6" borderId="0" xfId="0" applyFont="1" applyFill="1" applyAlignment="1">
      <alignment vertical="center"/>
    </xf>
    <xf numFmtId="0" fontId="8" fillId="6" borderId="0" xfId="0" applyFont="1" applyFill="1" applyAlignment="1">
      <alignment horizontal="right" vertical="center" wrapText="1" readingOrder="2"/>
    </xf>
    <xf numFmtId="0" fontId="4" fillId="6" borderId="0" xfId="9" applyFont="1" applyFill="1" applyAlignment="1">
      <alignment horizontal="center" vertical="center" readingOrder="2"/>
    </xf>
    <xf numFmtId="0" fontId="8" fillId="6" borderId="0" xfId="9" applyFont="1" applyFill="1"/>
    <xf numFmtId="0" fontId="4" fillId="6" borderId="0" xfId="9" applyFont="1" applyFill="1" applyAlignment="1">
      <alignment readingOrder="2"/>
    </xf>
    <xf numFmtId="3" fontId="8" fillId="6" borderId="0" xfId="9" applyNumberFormat="1" applyFont="1" applyFill="1"/>
    <xf numFmtId="3" fontId="8" fillId="6" borderId="0" xfId="9" applyNumberFormat="1" applyFont="1" applyFill="1" applyAlignment="1">
      <alignment horizontal="center"/>
    </xf>
    <xf numFmtId="3" fontId="6" fillId="6" borderId="0" xfId="9" applyNumberFormat="1" applyFont="1" applyFill="1" applyAlignment="1">
      <alignment horizontal="center"/>
    </xf>
    <xf numFmtId="0" fontId="34" fillId="6" borderId="0" xfId="9" applyFont="1" applyFill="1" applyBorder="1" applyAlignment="1">
      <alignment vertical="center"/>
    </xf>
    <xf numFmtId="0" fontId="30" fillId="6" borderId="0" xfId="9" applyFont="1" applyFill="1" applyAlignment="1">
      <alignment vertical="center"/>
    </xf>
    <xf numFmtId="0" fontId="34" fillId="6" borderId="0" xfId="9" applyFont="1" applyFill="1" applyBorder="1" applyAlignment="1">
      <alignment horizontal="center" vertical="center"/>
    </xf>
    <xf numFmtId="0" fontId="29" fillId="6" borderId="0" xfId="9" applyFont="1" applyFill="1" applyBorder="1" applyAlignment="1">
      <alignment horizontal="center" vertical="center"/>
    </xf>
    <xf numFmtId="3" fontId="30" fillId="6" borderId="0" xfId="9" applyNumberFormat="1" applyFont="1" applyFill="1" applyAlignment="1">
      <alignment vertical="center"/>
    </xf>
    <xf numFmtId="3" fontId="30" fillId="6" borderId="0" xfId="9" applyNumberFormat="1" applyFont="1" applyFill="1" applyAlignment="1">
      <alignment horizontal="center" vertical="center"/>
    </xf>
    <xf numFmtId="0" fontId="34" fillId="6" borderId="0" xfId="9" applyFont="1" applyFill="1" applyBorder="1" applyAlignment="1">
      <alignment horizontal="right" vertical="center" readingOrder="2"/>
    </xf>
    <xf numFmtId="0" fontId="30" fillId="6" borderId="0" xfId="9" applyFont="1" applyFill="1" applyBorder="1" applyAlignment="1">
      <alignment vertical="center"/>
    </xf>
    <xf numFmtId="0" fontId="30" fillId="6" borderId="0" xfId="9" applyFont="1" applyFill="1" applyAlignment="1">
      <alignment horizontal="center" vertical="center"/>
    </xf>
    <xf numFmtId="0" fontId="30" fillId="6" borderId="0" xfId="9" applyFont="1" applyFill="1" applyBorder="1" applyAlignment="1">
      <alignment horizontal="right" readingOrder="2"/>
    </xf>
    <xf numFmtId="0" fontId="30" fillId="6" borderId="0" xfId="9" applyFont="1" applyFill="1" applyBorder="1" applyAlignment="1"/>
    <xf numFmtId="3" fontId="30" fillId="6" borderId="0" xfId="9" quotePrefix="1" applyNumberFormat="1" applyFont="1" applyFill="1" applyBorder="1" applyAlignment="1">
      <alignment horizontal="center"/>
    </xf>
    <xf numFmtId="3" fontId="30" fillId="6" borderId="0" xfId="9" applyNumberFormat="1" applyFont="1" applyFill="1" applyAlignment="1">
      <alignment horizontal="center"/>
    </xf>
    <xf numFmtId="0" fontId="30" fillId="6" borderId="0" xfId="9" applyFont="1" applyFill="1"/>
    <xf numFmtId="0" fontId="34" fillId="6" borderId="0" xfId="9" applyFont="1" applyFill="1" applyAlignment="1">
      <alignment horizontal="center"/>
    </xf>
    <xf numFmtId="3" fontId="20" fillId="6" borderId="6" xfId="9" applyNumberFormat="1" applyFont="1" applyFill="1" applyBorder="1" applyAlignment="1">
      <alignment horizontal="center" vertical="center"/>
    </xf>
    <xf numFmtId="0" fontId="34" fillId="6" borderId="50" xfId="0" applyFont="1" applyFill="1" applyBorder="1" applyAlignment="1">
      <alignment horizontal="center" vertical="center" shrinkToFit="1"/>
    </xf>
    <xf numFmtId="3" fontId="34" fillId="6" borderId="6" xfId="0" applyNumberFormat="1" applyFont="1" applyFill="1" applyBorder="1" applyAlignment="1">
      <alignment horizontal="center" vertical="center" readingOrder="2"/>
    </xf>
    <xf numFmtId="3" fontId="34" fillId="6" borderId="6" xfId="0" applyNumberFormat="1" applyFont="1" applyFill="1" applyBorder="1" applyAlignment="1">
      <alignment horizontal="right" vertical="center" readingOrder="2"/>
    </xf>
    <xf numFmtId="169" fontId="34" fillId="6" borderId="6" xfId="0" applyNumberFormat="1" applyFont="1" applyFill="1" applyBorder="1" applyAlignment="1">
      <alignment horizontal="right" vertical="center" readingOrder="2"/>
    </xf>
    <xf numFmtId="0" fontId="34" fillId="6" borderId="0" xfId="0" applyFont="1" applyFill="1"/>
    <xf numFmtId="167" fontId="34" fillId="6" borderId="0" xfId="1" applyNumberFormat="1" applyFont="1" applyFill="1"/>
    <xf numFmtId="0" fontId="34" fillId="6" borderId="51" xfId="9" applyFont="1" applyFill="1" applyBorder="1" applyAlignment="1">
      <alignment horizontal="center" vertical="center"/>
    </xf>
    <xf numFmtId="0" fontId="34" fillId="6" borderId="0" xfId="9" applyFont="1" applyFill="1"/>
    <xf numFmtId="0" fontId="34" fillId="6" borderId="51" xfId="9" applyFont="1" applyFill="1" applyBorder="1" applyAlignment="1">
      <alignment horizontal="center" vertical="center" wrapText="1"/>
    </xf>
    <xf numFmtId="0" fontId="34" fillId="6" borderId="6" xfId="0" applyFont="1" applyFill="1" applyBorder="1" applyAlignment="1">
      <alignment horizontal="center" vertical="center" shrinkToFit="1"/>
    </xf>
    <xf numFmtId="0" fontId="34" fillId="6" borderId="51" xfId="0" applyFont="1" applyFill="1" applyBorder="1" applyAlignment="1">
      <alignment horizontal="center" vertical="center" shrinkToFit="1"/>
    </xf>
    <xf numFmtId="3" fontId="34" fillId="6" borderId="6" xfId="9" applyNumberFormat="1" applyFont="1" applyFill="1" applyBorder="1" applyAlignment="1">
      <alignment horizontal="center" vertical="center" readingOrder="2"/>
    </xf>
    <xf numFmtId="3" fontId="34" fillId="6" borderId="6" xfId="9" applyNumberFormat="1" applyFont="1" applyFill="1" applyBorder="1" applyAlignment="1">
      <alignment horizontal="right" vertical="center" readingOrder="2"/>
    </xf>
    <xf numFmtId="0" fontId="30" fillId="6" borderId="0" xfId="0" applyFont="1" applyFill="1" applyBorder="1" applyAlignment="1">
      <alignment horizontal="center" vertical="center" shrinkToFit="1"/>
    </xf>
    <xf numFmtId="0" fontId="30" fillId="6" borderId="0" xfId="0" applyFont="1" applyFill="1" applyBorder="1" applyAlignment="1">
      <alignment horizontal="center" shrinkToFit="1"/>
    </xf>
    <xf numFmtId="3" fontId="30" fillId="6" borderId="0" xfId="0" applyNumberFormat="1" applyFont="1" applyFill="1" applyBorder="1" applyAlignment="1">
      <alignment horizontal="right" vertical="center" readingOrder="2"/>
    </xf>
    <xf numFmtId="171" fontId="30" fillId="6" borderId="0" xfId="0" applyNumberFormat="1" applyFont="1" applyFill="1" applyBorder="1" applyAlignment="1">
      <alignment horizontal="right" vertical="center" readingOrder="2"/>
    </xf>
    <xf numFmtId="0" fontId="30" fillId="6" borderId="0" xfId="0" applyFont="1" applyFill="1"/>
    <xf numFmtId="3" fontId="30" fillId="6" borderId="0" xfId="9" quotePrefix="1" applyNumberFormat="1" applyFont="1" applyFill="1" applyBorder="1" applyAlignment="1">
      <alignment horizontal="center" readingOrder="2"/>
    </xf>
    <xf numFmtId="3" fontId="30" fillId="6" borderId="0" xfId="9" applyNumberFormat="1" applyFont="1" applyFill="1" applyAlignment="1">
      <alignment horizontal="center" readingOrder="2"/>
    </xf>
    <xf numFmtId="0" fontId="30" fillId="6" borderId="0" xfId="9" applyFont="1" applyFill="1" applyAlignment="1">
      <alignment readingOrder="2"/>
    </xf>
    <xf numFmtId="0" fontId="30" fillId="6" borderId="0" xfId="9" applyFont="1" applyFill="1" applyBorder="1" applyAlignment="1">
      <alignment horizontal="right" vertical="center" readingOrder="2"/>
    </xf>
    <xf numFmtId="3" fontId="34" fillId="6" borderId="50" xfId="9" applyNumberFormat="1" applyFont="1" applyFill="1" applyBorder="1" applyAlignment="1">
      <alignment horizontal="center" vertical="center" wrapText="1"/>
    </xf>
    <xf numFmtId="3" fontId="34" fillId="6" borderId="6" xfId="9" applyNumberFormat="1" applyFont="1" applyFill="1" applyBorder="1" applyAlignment="1">
      <alignment horizontal="center" vertical="center" wrapText="1"/>
    </xf>
    <xf numFmtId="3" fontId="34" fillId="6" borderId="6" xfId="9" quotePrefix="1" applyNumberFormat="1" applyFont="1" applyFill="1" applyBorder="1" applyAlignment="1">
      <alignment vertical="center" readingOrder="2"/>
    </xf>
    <xf numFmtId="3" fontId="34" fillId="6" borderId="6" xfId="9" quotePrefix="1" applyNumberFormat="1" applyFont="1" applyFill="1" applyBorder="1" applyAlignment="1">
      <alignment horizontal="right" vertical="center" readingOrder="2"/>
    </xf>
    <xf numFmtId="3" fontId="34" fillId="6" borderId="51" xfId="9" quotePrefix="1" applyNumberFormat="1" applyFont="1" applyFill="1" applyBorder="1" applyAlignment="1">
      <alignment vertical="center" readingOrder="2"/>
    </xf>
    <xf numFmtId="169" fontId="34" fillId="6" borderId="6" xfId="0" applyNumberFormat="1" applyFont="1" applyFill="1" applyBorder="1" applyAlignment="1">
      <alignment horizontal="right" readingOrder="2"/>
    </xf>
    <xf numFmtId="171" fontId="34" fillId="6" borderId="6" xfId="0" applyNumberFormat="1" applyFont="1" applyFill="1" applyBorder="1" applyAlignment="1">
      <alignment vertical="center" readingOrder="2"/>
    </xf>
    <xf numFmtId="167" fontId="30" fillId="6" borderId="0" xfId="1" applyNumberFormat="1" applyFont="1" applyFill="1" applyBorder="1" applyAlignment="1">
      <alignment horizontal="center"/>
    </xf>
    <xf numFmtId="169" fontId="30" fillId="6" borderId="0" xfId="0" applyNumberFormat="1" applyFont="1" applyFill="1" applyBorder="1" applyAlignment="1">
      <alignment horizontal="right" readingOrder="2"/>
    </xf>
    <xf numFmtId="0" fontId="30" fillId="6" borderId="0" xfId="0" applyFont="1" applyFill="1" applyAlignment="1">
      <alignment vertical="center"/>
    </xf>
    <xf numFmtId="0" fontId="102" fillId="6" borderId="0" xfId="9" applyFont="1" applyFill="1" applyAlignment="1">
      <alignment vertical="center" readingOrder="2"/>
    </xf>
    <xf numFmtId="167" fontId="30" fillId="6" borderId="0" xfId="1" applyNumberFormat="1" applyFont="1" applyFill="1" applyBorder="1" applyAlignment="1">
      <alignment horizontal="center" vertical="center"/>
    </xf>
    <xf numFmtId="3" fontId="30" fillId="6" borderId="0" xfId="9" quotePrefix="1" applyNumberFormat="1" applyFont="1" applyFill="1" applyBorder="1" applyAlignment="1">
      <alignment vertical="center" readingOrder="2"/>
    </xf>
    <xf numFmtId="171" fontId="30" fillId="6" borderId="0" xfId="0" applyNumberFormat="1" applyFont="1" applyFill="1" applyBorder="1" applyAlignment="1">
      <alignment vertical="center" readingOrder="2"/>
    </xf>
    <xf numFmtId="0" fontId="34" fillId="6" borderId="0" xfId="9" applyFont="1" applyFill="1" applyAlignment="1">
      <alignment horizontal="right" vertical="center" readingOrder="2"/>
    </xf>
    <xf numFmtId="0" fontId="8" fillId="6" borderId="0" xfId="0" applyFont="1" applyFill="1"/>
    <xf numFmtId="0" fontId="16" fillId="6" borderId="0" xfId="0" applyFont="1" applyFill="1" applyBorder="1" applyAlignment="1">
      <alignment horizontal="center" vertical="center" shrinkToFit="1"/>
    </xf>
    <xf numFmtId="0" fontId="16" fillId="6" borderId="0" xfId="0" applyFont="1" applyFill="1" applyBorder="1" applyAlignment="1">
      <alignment horizontal="center" shrinkToFit="1"/>
    </xf>
    <xf numFmtId="3" fontId="8" fillId="6" borderId="0" xfId="0" applyNumberFormat="1" applyFont="1" applyFill="1" applyBorder="1" applyAlignment="1">
      <alignment horizontal="right" vertical="center" readingOrder="2"/>
    </xf>
    <xf numFmtId="171" fontId="8" fillId="6" borderId="0" xfId="0" applyNumberFormat="1" applyFont="1" applyFill="1" applyBorder="1" applyAlignment="1">
      <alignment vertical="center" readingOrder="2"/>
    </xf>
    <xf numFmtId="0" fontId="0" fillId="6" borderId="0" xfId="0" applyFill="1"/>
    <xf numFmtId="0" fontId="40" fillId="6" borderId="0" xfId="3" applyFont="1" applyFill="1"/>
    <xf numFmtId="0" fontId="97" fillId="6" borderId="0" xfId="3" applyFont="1" applyFill="1" applyAlignment="1">
      <alignment horizontal="right" vertical="top" wrapText="1" readingOrder="2"/>
    </xf>
    <xf numFmtId="0" fontId="59" fillId="6" borderId="0" xfId="3" applyFont="1" applyFill="1"/>
    <xf numFmtId="0" fontId="70" fillId="6" borderId="0" xfId="3" applyFont="1" applyFill="1" applyAlignment="1">
      <alignment horizontal="right" vertical="center" readingOrder="2"/>
    </xf>
    <xf numFmtId="0" fontId="56" fillId="6" borderId="0" xfId="3" applyFont="1" applyFill="1"/>
    <xf numFmtId="0" fontId="62" fillId="6" borderId="0" xfId="3" applyFont="1" applyFill="1"/>
    <xf numFmtId="0" fontId="62" fillId="6" borderId="1" xfId="3" applyFont="1" applyFill="1" applyBorder="1" applyAlignment="1">
      <alignment horizontal="center" vertical="center"/>
    </xf>
    <xf numFmtId="0" fontId="42" fillId="6" borderId="0" xfId="3" applyFont="1" applyFill="1"/>
    <xf numFmtId="0" fontId="41" fillId="6" borderId="0" xfId="3" applyFont="1" applyFill="1"/>
    <xf numFmtId="0" fontId="41" fillId="6" borderId="0" xfId="3" applyFont="1" applyFill="1" applyBorder="1" applyAlignment="1">
      <alignment horizontal="center" vertical="center"/>
    </xf>
    <xf numFmtId="0" fontId="41" fillId="6" borderId="0" xfId="3" applyFont="1" applyFill="1" applyAlignment="1">
      <alignment horizontal="center" vertical="center"/>
    </xf>
    <xf numFmtId="0" fontId="41" fillId="6" borderId="0" xfId="3" applyFont="1" applyFill="1" applyBorder="1" applyAlignment="1">
      <alignment horizontal="center"/>
    </xf>
    <xf numFmtId="3" fontId="56" fillId="6" borderId="0" xfId="3" applyNumberFormat="1" applyFont="1" applyFill="1" applyAlignment="1">
      <alignment horizontal="right" vertical="center"/>
    </xf>
    <xf numFmtId="0" fontId="56" fillId="6" borderId="0" xfId="3" applyFont="1" applyFill="1" applyBorder="1" applyAlignment="1">
      <alignment horizontal="center" vertical="center"/>
    </xf>
    <xf numFmtId="169" fontId="6" fillId="6" borderId="1" xfId="0" quotePrefix="1" applyNumberFormat="1" applyFont="1" applyFill="1" applyBorder="1" applyAlignment="1">
      <alignment horizontal="right" vertical="center" readingOrder="2"/>
    </xf>
    <xf numFmtId="3" fontId="56" fillId="6" borderId="4" xfId="3" applyNumberFormat="1" applyFont="1" applyFill="1" applyBorder="1" applyAlignment="1">
      <alignment horizontal="right" vertical="center"/>
    </xf>
    <xf numFmtId="0" fontId="62" fillId="6" borderId="0" xfId="3" applyFont="1" applyFill="1" applyBorder="1" applyAlignment="1">
      <alignment vertical="center"/>
    </xf>
    <xf numFmtId="3" fontId="56" fillId="6" borderId="3" xfId="3" applyNumberFormat="1" applyFont="1" applyFill="1" applyBorder="1" applyAlignment="1">
      <alignment horizontal="right" vertical="center"/>
    </xf>
    <xf numFmtId="169" fontId="20" fillId="6" borderId="74" xfId="0" quotePrefix="1" applyNumberFormat="1" applyFont="1" applyFill="1" applyBorder="1" applyAlignment="1">
      <alignment horizontal="center" vertical="center" readingOrder="2"/>
    </xf>
    <xf numFmtId="0" fontId="42" fillId="6" borderId="0" xfId="3" applyFont="1" applyFill="1" applyAlignment="1">
      <alignment horizontal="right" vertical="center"/>
    </xf>
    <xf numFmtId="9" fontId="42" fillId="6" borderId="0" xfId="21" applyFont="1" applyFill="1" applyBorder="1" applyAlignment="1">
      <alignment horizontal="center"/>
    </xf>
    <xf numFmtId="0" fontId="42" fillId="6" borderId="0" xfId="3" applyFont="1" applyFill="1" applyBorder="1" applyAlignment="1">
      <alignment horizontal="center"/>
    </xf>
    <xf numFmtId="0" fontId="40" fillId="6" borderId="0" xfId="3" applyFont="1" applyFill="1" applyAlignment="1">
      <alignment horizontal="right"/>
    </xf>
    <xf numFmtId="0" fontId="62" fillId="6" borderId="0" xfId="3" applyFont="1" applyFill="1" applyBorder="1" applyAlignment="1">
      <alignment horizontal="center" vertical="center" wrapText="1"/>
    </xf>
    <xf numFmtId="0" fontId="56" fillId="6" borderId="0" xfId="3" applyFont="1" applyFill="1" applyAlignment="1">
      <alignment horizontal="center" vertical="center"/>
    </xf>
    <xf numFmtId="0" fontId="147" fillId="6" borderId="0" xfId="3" applyFont="1" applyFill="1"/>
    <xf numFmtId="3" fontId="147" fillId="6" borderId="0" xfId="3" applyNumberFormat="1" applyFont="1" applyFill="1" applyAlignment="1">
      <alignment horizontal="right" vertical="center"/>
    </xf>
    <xf numFmtId="3" fontId="147" fillId="6" borderId="0" xfId="3" applyNumberFormat="1" applyFont="1" applyFill="1" applyAlignment="1">
      <alignment horizontal="right"/>
    </xf>
    <xf numFmtId="3" fontId="147" fillId="6" borderId="4" xfId="3" applyNumberFormat="1" applyFont="1" applyFill="1" applyBorder="1" applyAlignment="1">
      <alignment horizontal="right"/>
    </xf>
    <xf numFmtId="3" fontId="147" fillId="6" borderId="0" xfId="3" applyNumberFormat="1" applyFont="1" applyFill="1"/>
    <xf numFmtId="0" fontId="41" fillId="6" borderId="0" xfId="3" applyFont="1" applyFill="1" applyAlignment="1">
      <alignment horizontal="center"/>
    </xf>
    <xf numFmtId="3" fontId="41" fillId="6" borderId="0" xfId="3" applyNumberFormat="1" applyFont="1" applyFill="1"/>
    <xf numFmtId="0" fontId="140" fillId="6" borderId="0" xfId="3" applyFont="1" applyFill="1" applyAlignment="1">
      <alignment vertical="center" wrapText="1"/>
    </xf>
    <xf numFmtId="0" fontId="140" fillId="6" borderId="0" xfId="3" applyFont="1" applyFill="1" applyAlignment="1">
      <alignment vertical="center" wrapText="1" readingOrder="2"/>
    </xf>
    <xf numFmtId="0" fontId="56" fillId="6" borderId="0" xfId="3" applyFont="1" applyFill="1" applyAlignment="1">
      <alignment horizontal="right" vertical="top" wrapText="1" readingOrder="2"/>
    </xf>
    <xf numFmtId="0" fontId="97" fillId="6" borderId="0" xfId="3" applyFont="1" applyFill="1" applyAlignment="1">
      <alignment horizontal="right" readingOrder="2"/>
    </xf>
    <xf numFmtId="167" fontId="20" fillId="6" borderId="0" xfId="1" applyNumberFormat="1" applyFont="1" applyFill="1" applyBorder="1" applyAlignment="1">
      <alignment vertical="center"/>
    </xf>
    <xf numFmtId="167" fontId="6" fillId="6" borderId="0" xfId="1" applyNumberFormat="1" applyFont="1" applyFill="1" applyAlignment="1">
      <alignment vertical="center"/>
    </xf>
    <xf numFmtId="0" fontId="6" fillId="6" borderId="0" xfId="2" applyFont="1" applyFill="1" applyAlignment="1">
      <alignment vertical="center"/>
    </xf>
    <xf numFmtId="0" fontId="20" fillId="6" borderId="0" xfId="2" applyFont="1" applyFill="1" applyBorder="1" applyAlignment="1">
      <alignment horizontal="center" vertical="center"/>
    </xf>
    <xf numFmtId="0" fontId="64" fillId="6" borderId="0" xfId="0" applyFont="1" applyFill="1" applyAlignment="1">
      <alignment horizontal="center" vertical="center"/>
    </xf>
    <xf numFmtId="169" fontId="20" fillId="6" borderId="0" xfId="0" quotePrefix="1" applyNumberFormat="1" applyFont="1" applyFill="1" applyBorder="1" applyAlignment="1">
      <alignment horizontal="center" vertical="center" readingOrder="2"/>
    </xf>
    <xf numFmtId="169" fontId="20" fillId="6" borderId="1" xfId="0" quotePrefix="1" applyNumberFormat="1" applyFont="1" applyFill="1" applyBorder="1" applyAlignment="1">
      <alignment horizontal="center" vertical="center" readingOrder="2"/>
    </xf>
    <xf numFmtId="0" fontId="41" fillId="6" borderId="0" xfId="30" applyFont="1" applyFill="1" applyAlignment="1">
      <alignment vertical="center" wrapText="1" readingOrder="2"/>
    </xf>
    <xf numFmtId="0" fontId="56" fillId="6" borderId="0" xfId="30" applyFont="1" applyFill="1" applyAlignment="1">
      <alignment vertical="center" readingOrder="2"/>
    </xf>
    <xf numFmtId="49" fontId="56" fillId="6" borderId="0" xfId="30" applyNumberFormat="1" applyFont="1" applyFill="1" applyBorder="1" applyAlignment="1">
      <alignment horizontal="center" vertical="center" readingOrder="2"/>
    </xf>
    <xf numFmtId="0" fontId="56" fillId="6" borderId="0" xfId="30" applyFont="1" applyFill="1" applyAlignment="1">
      <alignment horizontal="center" vertical="center" wrapText="1"/>
    </xf>
    <xf numFmtId="0" fontId="56" fillId="6" borderId="1" xfId="30" applyFont="1" applyFill="1" applyBorder="1" applyAlignment="1">
      <alignment horizontal="center" vertical="center"/>
    </xf>
    <xf numFmtId="0" fontId="56" fillId="6" borderId="0" xfId="30" applyFont="1" applyFill="1" applyAlignment="1">
      <alignment horizontal="center" vertical="center"/>
    </xf>
    <xf numFmtId="49" fontId="56" fillId="6" borderId="1" xfId="30" applyNumberFormat="1" applyFont="1" applyFill="1" applyBorder="1" applyAlignment="1">
      <alignment horizontal="center" vertical="center" readingOrder="2"/>
    </xf>
    <xf numFmtId="0" fontId="56" fillId="6" borderId="0" xfId="30" applyFont="1" applyFill="1" applyBorder="1" applyAlignment="1">
      <alignment horizontal="center" vertical="center"/>
    </xf>
    <xf numFmtId="167" fontId="4" fillId="6" borderId="0" xfId="1" applyNumberFormat="1" applyFont="1" applyFill="1" applyBorder="1" applyAlignment="1">
      <alignment horizontal="center"/>
    </xf>
    <xf numFmtId="0" fontId="56" fillId="6" borderId="0" xfId="30" applyFont="1" applyFill="1" applyAlignment="1">
      <alignment horizontal="center" wrapText="1"/>
    </xf>
    <xf numFmtId="173" fontId="62" fillId="6" borderId="0" xfId="30" applyNumberFormat="1" applyFont="1" applyFill="1" applyAlignment="1">
      <alignment horizontal="center" vertical="center"/>
    </xf>
    <xf numFmtId="167" fontId="6" fillId="6" borderId="0" xfId="1" applyNumberFormat="1" applyFont="1" applyFill="1" applyBorder="1" applyAlignment="1">
      <alignment horizontal="center" vertical="center"/>
    </xf>
    <xf numFmtId="0" fontId="62" fillId="6" borderId="0" xfId="30" applyFont="1" applyFill="1" applyAlignment="1">
      <alignment horizontal="center" vertical="center" wrapText="1"/>
    </xf>
    <xf numFmtId="173" fontId="62" fillId="6" borderId="0" xfId="30" applyNumberFormat="1" applyFont="1" applyFill="1" applyAlignment="1">
      <alignment vertical="center"/>
    </xf>
    <xf numFmtId="173" fontId="62" fillId="6" borderId="4" xfId="30" applyNumberFormat="1" applyFont="1" applyFill="1" applyBorder="1" applyAlignment="1">
      <alignment horizontal="center" vertical="center"/>
    </xf>
    <xf numFmtId="0" fontId="62" fillId="6" borderId="0" xfId="30" applyFont="1" applyFill="1" applyAlignment="1">
      <alignment horizontal="center" vertical="center"/>
    </xf>
    <xf numFmtId="167" fontId="16" fillId="6" borderId="0" xfId="1" applyNumberFormat="1" applyFont="1" applyFill="1" applyAlignment="1">
      <alignment vertical="center"/>
    </xf>
    <xf numFmtId="0" fontId="16" fillId="6" borderId="0" xfId="0" applyFont="1" applyFill="1" applyAlignment="1">
      <alignment vertical="center" shrinkToFit="1"/>
    </xf>
    <xf numFmtId="0" fontId="16" fillId="6" borderId="0" xfId="8" applyFont="1" applyFill="1" applyBorder="1" applyAlignment="1">
      <alignment vertical="center"/>
    </xf>
    <xf numFmtId="0" fontId="16" fillId="6" borderId="0" xfId="8" applyFont="1" applyFill="1" applyAlignment="1">
      <alignment horizontal="center" vertical="center"/>
    </xf>
    <xf numFmtId="168" fontId="20" fillId="6" borderId="1" xfId="1" applyNumberFormat="1" applyFont="1" applyFill="1" applyBorder="1" applyAlignment="1">
      <alignment horizontal="center" vertical="center" readingOrder="2"/>
    </xf>
    <xf numFmtId="0" fontId="4" fillId="6" borderId="0" xfId="0" applyFont="1" applyFill="1" applyAlignment="1">
      <alignment horizontal="center" vertical="center"/>
    </xf>
    <xf numFmtId="0" fontId="56" fillId="6" borderId="0" xfId="0" applyFont="1" applyFill="1" applyAlignment="1">
      <alignment vertical="center"/>
    </xf>
    <xf numFmtId="0" fontId="34" fillId="6" borderId="0" xfId="0" applyFont="1" applyFill="1" applyAlignment="1">
      <alignment vertical="center"/>
    </xf>
    <xf numFmtId="49" fontId="20" fillId="6" borderId="0" xfId="0" applyNumberFormat="1" applyFont="1" applyFill="1" applyBorder="1" applyAlignment="1">
      <alignment horizontal="center" vertical="center" shrinkToFit="1" readingOrder="2"/>
    </xf>
    <xf numFmtId="0" fontId="6" fillId="6" borderId="0" xfId="8" applyFont="1" applyFill="1" applyBorder="1" applyAlignment="1">
      <alignment horizontal="center" vertical="center"/>
    </xf>
    <xf numFmtId="49" fontId="20" fillId="6" borderId="0" xfId="6" applyNumberFormat="1" applyFont="1" applyFill="1" applyAlignment="1">
      <alignment horizontal="center" vertical="center" readingOrder="2"/>
    </xf>
    <xf numFmtId="169" fontId="4" fillId="6" borderId="0" xfId="0" quotePrefix="1" applyNumberFormat="1" applyFont="1" applyFill="1" applyBorder="1" applyAlignment="1">
      <alignment horizontal="right" vertical="center" readingOrder="2"/>
    </xf>
    <xf numFmtId="0" fontId="56" fillId="6" borderId="0" xfId="0" applyFont="1" applyFill="1" applyBorder="1" applyAlignment="1">
      <alignment vertical="center"/>
    </xf>
    <xf numFmtId="169" fontId="4" fillId="6" borderId="25" xfId="0" quotePrefix="1" applyNumberFormat="1" applyFont="1" applyFill="1" applyBorder="1" applyAlignment="1">
      <alignment horizontal="right" vertical="center" readingOrder="2"/>
    </xf>
    <xf numFmtId="167" fontId="6" fillId="6" borderId="0" xfId="1" quotePrefix="1" applyNumberFormat="1" applyFont="1" applyFill="1" applyBorder="1" applyAlignment="1">
      <alignment horizontal="right" vertical="center" readingOrder="2"/>
    </xf>
    <xf numFmtId="0" fontId="34" fillId="6" borderId="0" xfId="0" applyFont="1" applyFill="1" applyAlignment="1">
      <alignment horizontal="right" vertical="center"/>
    </xf>
    <xf numFmtId="0" fontId="20" fillId="6" borderId="0" xfId="0" applyFont="1" applyFill="1" applyBorder="1" applyAlignment="1">
      <alignment horizontal="center" vertical="center" shrinkToFit="1"/>
    </xf>
    <xf numFmtId="169" fontId="4" fillId="6" borderId="4" xfId="0" quotePrefix="1" applyNumberFormat="1" applyFont="1" applyFill="1" applyBorder="1" applyAlignment="1">
      <alignment horizontal="right" vertical="center" readingOrder="2"/>
    </xf>
    <xf numFmtId="0" fontId="6" fillId="6" borderId="0" xfId="8" applyFont="1" applyFill="1" applyAlignment="1">
      <alignment horizontal="center" vertical="center"/>
    </xf>
    <xf numFmtId="0" fontId="6" fillId="6" borderId="0" xfId="0" applyFont="1" applyFill="1" applyBorder="1" applyAlignment="1">
      <alignment vertical="center"/>
    </xf>
    <xf numFmtId="0" fontId="43" fillId="6" borderId="0" xfId="0" applyFont="1" applyFill="1" applyAlignment="1">
      <alignment horizontal="center" vertical="center"/>
    </xf>
    <xf numFmtId="0" fontId="16" fillId="6" borderId="0" xfId="0" applyFont="1" applyFill="1" applyAlignment="1">
      <alignment horizontal="center" vertical="center"/>
    </xf>
    <xf numFmtId="0" fontId="113" fillId="6" borderId="0" xfId="0" applyFont="1" applyFill="1" applyBorder="1" applyAlignment="1">
      <alignment horizontal="right" vertical="center" readingOrder="2"/>
    </xf>
    <xf numFmtId="0" fontId="20" fillId="6" borderId="0" xfId="0" applyFont="1" applyFill="1" applyBorder="1" applyAlignment="1">
      <alignment horizontal="right" vertical="center"/>
    </xf>
    <xf numFmtId="169" fontId="20" fillId="6" borderId="3" xfId="0" quotePrefix="1" applyNumberFormat="1" applyFont="1" applyFill="1" applyBorder="1" applyAlignment="1">
      <alignment horizontal="right" vertical="center" readingOrder="2"/>
    </xf>
    <xf numFmtId="0" fontId="8" fillId="6" borderId="0" xfId="2" applyFont="1" applyFill="1"/>
    <xf numFmtId="167" fontId="8" fillId="6" borderId="0" xfId="1" applyNumberFormat="1" applyFont="1" applyFill="1"/>
    <xf numFmtId="0" fontId="25" fillId="6" borderId="0" xfId="0" applyFont="1" applyFill="1" applyBorder="1" applyAlignment="1">
      <alignment horizontal="center" vertical="center"/>
    </xf>
    <xf numFmtId="169" fontId="6" fillId="6" borderId="0" xfId="3" applyNumberFormat="1" applyFont="1" applyFill="1" applyAlignment="1">
      <alignment horizontal="right" vertical="center" wrapText="1" readingOrder="2"/>
    </xf>
    <xf numFmtId="0" fontId="12" fillId="6" borderId="0" xfId="0" applyFont="1" applyFill="1" applyBorder="1" applyAlignment="1">
      <alignment horizontal="center" vertical="center"/>
    </xf>
    <xf numFmtId="0" fontId="41" fillId="6" borderId="0" xfId="0" applyFont="1" applyFill="1" applyAlignment="1">
      <alignment horizontal="center" vertical="center"/>
    </xf>
    <xf numFmtId="167" fontId="41" fillId="6" borderId="0" xfId="1" applyNumberFormat="1" applyFont="1" applyFill="1" applyAlignment="1">
      <alignment horizontal="center" vertical="center"/>
    </xf>
    <xf numFmtId="167" fontId="41" fillId="6" borderId="0" xfId="1" applyNumberFormat="1" applyFont="1" applyFill="1" applyBorder="1" applyAlignment="1">
      <alignment horizontal="center" vertical="center"/>
    </xf>
    <xf numFmtId="0" fontId="94" fillId="6" borderId="0" xfId="0" applyFont="1" applyFill="1" applyBorder="1" applyAlignment="1">
      <alignment horizontal="right" vertical="center"/>
    </xf>
    <xf numFmtId="0" fontId="95" fillId="6" borderId="0" xfId="0" applyFont="1" applyFill="1" applyAlignment="1">
      <alignment horizontal="right" vertical="center"/>
    </xf>
    <xf numFmtId="167" fontId="6" fillId="6" borderId="0" xfId="1" applyNumberFormat="1" applyFont="1" applyFill="1" applyAlignment="1">
      <alignment horizontal="center" vertical="center"/>
    </xf>
    <xf numFmtId="0" fontId="109" fillId="6" borderId="0" xfId="0" applyFont="1" applyFill="1" applyAlignment="1">
      <alignment vertical="center"/>
    </xf>
    <xf numFmtId="0" fontId="109" fillId="6" borderId="0" xfId="0" applyFont="1" applyFill="1" applyAlignment="1">
      <alignment horizontal="center" vertical="center"/>
    </xf>
    <xf numFmtId="0" fontId="109" fillId="6" borderId="0" xfId="0" applyFont="1" applyFill="1" applyBorder="1" applyAlignment="1">
      <alignment vertical="center"/>
    </xf>
    <xf numFmtId="3" fontId="109" fillId="6" borderId="0" xfId="0" applyNumberFormat="1" applyFont="1" applyFill="1" applyAlignment="1">
      <alignment horizontal="right" vertical="center"/>
    </xf>
    <xf numFmtId="3" fontId="109" fillId="6" borderId="0" xfId="0" applyNumberFormat="1" applyFont="1" applyFill="1" applyBorder="1" applyAlignment="1">
      <alignment vertical="center"/>
    </xf>
    <xf numFmtId="3" fontId="109" fillId="6" borderId="0" xfId="0" applyNumberFormat="1" applyFont="1" applyFill="1" applyAlignment="1">
      <alignment horizontal="right"/>
    </xf>
    <xf numFmtId="167" fontId="109" fillId="6" borderId="0" xfId="1" applyNumberFormat="1" applyFont="1" applyFill="1" applyAlignment="1">
      <alignment vertical="center"/>
    </xf>
    <xf numFmtId="3" fontId="109" fillId="6" borderId="0" xfId="0" applyNumberFormat="1" applyFont="1" applyFill="1"/>
    <xf numFmtId="0" fontId="148" fillId="6" borderId="0" xfId="0" applyFont="1" applyFill="1" applyAlignment="1">
      <alignment vertical="center"/>
    </xf>
    <xf numFmtId="169" fontId="109" fillId="6" borderId="0" xfId="0" applyNumberFormat="1" applyFont="1" applyFill="1" applyBorder="1" applyAlignment="1">
      <alignment horizontal="right" readingOrder="2"/>
    </xf>
    <xf numFmtId="167" fontId="109" fillId="6" borderId="0" xfId="1" applyNumberFormat="1" applyFont="1" applyFill="1" applyBorder="1" applyAlignment="1">
      <alignment horizontal="center" vertical="center" readingOrder="2"/>
    </xf>
    <xf numFmtId="169" fontId="109" fillId="6" borderId="4" xfId="0" quotePrefix="1" applyNumberFormat="1" applyFont="1" applyFill="1" applyBorder="1" applyAlignment="1">
      <alignment horizontal="right" vertical="center" readingOrder="2"/>
    </xf>
    <xf numFmtId="167" fontId="109" fillId="6" borderId="0" xfId="1" applyNumberFormat="1" applyFont="1" applyFill="1" applyBorder="1" applyAlignment="1">
      <alignment horizontal="center" vertical="center"/>
    </xf>
    <xf numFmtId="3" fontId="41" fillId="6" borderId="0" xfId="0" applyNumberFormat="1" applyFont="1" applyFill="1" applyAlignment="1">
      <alignment vertical="center"/>
    </xf>
    <xf numFmtId="3" fontId="6" fillId="6" borderId="0" xfId="0" applyNumberFormat="1" applyFont="1" applyFill="1" applyAlignment="1">
      <alignment vertical="center"/>
    </xf>
    <xf numFmtId="0" fontId="6" fillId="6" borderId="0" xfId="0" applyFont="1" applyFill="1" applyBorder="1" applyAlignment="1">
      <alignment vertical="center" wrapText="1" readingOrder="2"/>
    </xf>
    <xf numFmtId="0" fontId="16" fillId="6" borderId="0" xfId="2" applyFont="1" applyFill="1" applyAlignment="1">
      <alignment vertical="center"/>
    </xf>
    <xf numFmtId="0" fontId="16" fillId="6" borderId="0" xfId="2" applyFont="1" applyFill="1" applyBorder="1" applyAlignment="1">
      <alignment vertical="center"/>
    </xf>
    <xf numFmtId="0" fontId="16" fillId="6" borderId="0" xfId="2" applyFont="1" applyFill="1" applyAlignment="1">
      <alignment vertical="center" shrinkToFit="1"/>
    </xf>
    <xf numFmtId="0" fontId="16" fillId="6" borderId="0" xfId="2" applyFont="1" applyFill="1" applyAlignment="1">
      <alignment horizontal="center" vertical="center"/>
    </xf>
    <xf numFmtId="0" fontId="16" fillId="6" borderId="0" xfId="2" applyFont="1" applyFill="1" applyAlignment="1">
      <alignment horizontal="center" vertical="center" shrinkToFit="1"/>
    </xf>
    <xf numFmtId="0" fontId="16" fillId="6" borderId="0" xfId="2" applyFont="1" applyFill="1" applyBorder="1" applyAlignment="1">
      <alignment horizontal="center" vertical="center"/>
    </xf>
    <xf numFmtId="3" fontId="16" fillId="6" borderId="0" xfId="2" applyNumberFormat="1" applyFont="1" applyFill="1" applyAlignment="1">
      <alignment vertical="center"/>
    </xf>
    <xf numFmtId="0" fontId="27" fillId="6" borderId="0" xfId="2" applyFont="1" applyFill="1" applyBorder="1" applyAlignment="1">
      <alignment horizontal="center" vertical="center" readingOrder="2"/>
    </xf>
    <xf numFmtId="0" fontId="27" fillId="6" borderId="1" xfId="2" applyFont="1" applyFill="1" applyBorder="1" applyAlignment="1">
      <alignment horizontal="center" vertical="center" readingOrder="2"/>
    </xf>
    <xf numFmtId="0" fontId="27" fillId="6" borderId="0" xfId="2" applyFont="1" applyFill="1" applyBorder="1" applyAlignment="1">
      <alignment horizontal="center" vertical="center" shrinkToFit="1"/>
    </xf>
    <xf numFmtId="0" fontId="27" fillId="6" borderId="0" xfId="2" applyFont="1" applyFill="1" applyAlignment="1">
      <alignment horizontal="center" vertical="center" shrinkToFit="1"/>
    </xf>
    <xf numFmtId="0" fontId="27" fillId="6" borderId="1" xfId="2" applyFont="1" applyFill="1" applyBorder="1" applyAlignment="1">
      <alignment horizontal="center" vertical="center" shrinkToFit="1"/>
    </xf>
    <xf numFmtId="0" fontId="27" fillId="6" borderId="0" xfId="2" applyFont="1" applyFill="1" applyAlignment="1">
      <alignment horizontal="center" vertical="center"/>
    </xf>
    <xf numFmtId="0" fontId="27" fillId="6" borderId="1" xfId="2" applyFont="1" applyFill="1" applyBorder="1" applyAlignment="1">
      <alignment horizontal="center" vertical="center"/>
    </xf>
    <xf numFmtId="0" fontId="27" fillId="6" borderId="0" xfId="2" applyFont="1" applyFill="1" applyBorder="1" applyAlignment="1">
      <alignment horizontal="center" vertical="center"/>
    </xf>
    <xf numFmtId="49" fontId="16" fillId="6" borderId="0" xfId="0" applyNumberFormat="1" applyFont="1" applyFill="1" applyBorder="1" applyAlignment="1">
      <alignment horizontal="center" vertical="center" readingOrder="2"/>
    </xf>
    <xf numFmtId="0" fontId="20" fillId="6" borderId="0" xfId="0" applyNumberFormat="1" applyFont="1" applyFill="1" applyAlignment="1">
      <alignment horizontal="center" vertical="center" readingOrder="2"/>
    </xf>
    <xf numFmtId="169" fontId="20" fillId="6" borderId="0" xfId="0" quotePrefix="1" applyNumberFormat="1" applyFont="1" applyFill="1" applyAlignment="1">
      <alignment horizontal="center" vertical="center" readingOrder="2"/>
    </xf>
    <xf numFmtId="169" fontId="4" fillId="6" borderId="0" xfId="0" applyNumberFormat="1" applyFont="1" applyFill="1" applyBorder="1" applyAlignment="1">
      <alignment horizontal="right" vertical="center" readingOrder="2"/>
    </xf>
    <xf numFmtId="169" fontId="4" fillId="6" borderId="0" xfId="0" applyNumberFormat="1" applyFont="1" applyFill="1" applyAlignment="1">
      <alignment horizontal="right" vertical="center" shrinkToFit="1" readingOrder="2"/>
    </xf>
    <xf numFmtId="167" fontId="20" fillId="6" borderId="0" xfId="1" applyNumberFormat="1" applyFont="1" applyFill="1" applyAlignment="1">
      <alignment vertical="center"/>
    </xf>
    <xf numFmtId="0" fontId="20" fillId="6" borderId="0" xfId="2" applyNumberFormat="1" applyFont="1" applyFill="1" applyAlignment="1">
      <alignment horizontal="center" vertical="center" readingOrder="2"/>
    </xf>
    <xf numFmtId="169" fontId="20" fillId="6" borderId="0" xfId="3" applyNumberFormat="1" applyFont="1" applyFill="1" applyAlignment="1">
      <alignment horizontal="right" vertical="center" readingOrder="2"/>
    </xf>
    <xf numFmtId="169" fontId="20" fillId="6" borderId="0" xfId="3" quotePrefix="1" applyNumberFormat="1" applyFont="1" applyFill="1" applyAlignment="1">
      <alignment horizontal="center" vertical="center" readingOrder="2"/>
    </xf>
    <xf numFmtId="169" fontId="4" fillId="6" borderId="0" xfId="3" applyNumberFormat="1" applyFont="1" applyFill="1" applyBorder="1" applyAlignment="1">
      <alignment horizontal="right" vertical="center" readingOrder="2"/>
    </xf>
    <xf numFmtId="0" fontId="20" fillId="6" borderId="0" xfId="2" applyFont="1" applyFill="1" applyAlignment="1">
      <alignment vertical="center"/>
    </xf>
    <xf numFmtId="169" fontId="20" fillId="6" borderId="0" xfId="2" quotePrefix="1" applyNumberFormat="1" applyFont="1" applyFill="1" applyAlignment="1">
      <alignment horizontal="center" vertical="center" readingOrder="2"/>
    </xf>
    <xf numFmtId="169" fontId="4" fillId="6" borderId="0" xfId="2" applyNumberFormat="1" applyFont="1" applyFill="1" applyBorder="1" applyAlignment="1">
      <alignment horizontal="right" vertical="center" readingOrder="2"/>
    </xf>
    <xf numFmtId="169" fontId="4" fillId="6" borderId="0" xfId="2" applyNumberFormat="1" applyFont="1" applyFill="1" applyAlignment="1">
      <alignment horizontal="right" vertical="center" shrinkToFit="1" readingOrder="2"/>
    </xf>
    <xf numFmtId="169" fontId="20" fillId="6" borderId="0" xfId="3" applyNumberFormat="1" applyFont="1" applyFill="1" applyAlignment="1">
      <alignment horizontal="right" vertical="center" wrapText="1" readingOrder="2"/>
    </xf>
    <xf numFmtId="0" fontId="20" fillId="6" borderId="0" xfId="0" applyFont="1" applyFill="1" applyAlignment="1">
      <alignment vertical="top" wrapText="1" readingOrder="2"/>
    </xf>
    <xf numFmtId="0" fontId="4" fillId="6" borderId="0" xfId="0" applyFont="1" applyFill="1" applyAlignment="1">
      <alignment vertical="top" wrapText="1" readingOrder="2"/>
    </xf>
    <xf numFmtId="0" fontId="20" fillId="6" borderId="0" xfId="3" applyFont="1" applyFill="1" applyAlignment="1">
      <alignment vertical="center"/>
    </xf>
    <xf numFmtId="0" fontId="16" fillId="6" borderId="0" xfId="3" applyFont="1" applyFill="1" applyAlignment="1">
      <alignment vertical="center"/>
    </xf>
    <xf numFmtId="169" fontId="109" fillId="6" borderId="0" xfId="3" applyNumberFormat="1" applyFont="1" applyFill="1" applyAlignment="1">
      <alignment horizontal="right" vertical="center" wrapText="1" readingOrder="2"/>
    </xf>
    <xf numFmtId="169" fontId="6" fillId="6" borderId="0" xfId="3" applyNumberFormat="1" applyFont="1" applyFill="1" applyAlignment="1">
      <alignment vertical="center" wrapText="1" readingOrder="2"/>
    </xf>
    <xf numFmtId="0" fontId="107" fillId="6" borderId="0" xfId="3" applyFont="1" applyFill="1" applyAlignment="1">
      <alignment vertical="center"/>
    </xf>
    <xf numFmtId="0" fontId="34" fillId="6" borderId="0" xfId="0" applyFont="1" applyFill="1" applyBorder="1" applyAlignment="1">
      <alignment horizontal="center" vertical="center"/>
    </xf>
    <xf numFmtId="0" fontId="80" fillId="6" borderId="0" xfId="0" applyFont="1" applyFill="1" applyBorder="1" applyAlignment="1">
      <alignment horizontal="right" vertical="center" readingOrder="2"/>
    </xf>
    <xf numFmtId="167" fontId="43" fillId="6" borderId="0" xfId="1" applyNumberFormat="1" applyFont="1" applyFill="1" applyAlignment="1">
      <alignment horizontal="center" vertical="center"/>
    </xf>
    <xf numFmtId="0" fontId="60" fillId="6" borderId="0" xfId="0" applyFont="1" applyFill="1" applyBorder="1" applyAlignment="1">
      <alignment horizontal="right" vertical="center" readingOrder="2"/>
    </xf>
    <xf numFmtId="0" fontId="41" fillId="6" borderId="0" xfId="0" applyFont="1" applyFill="1" applyBorder="1" applyAlignment="1">
      <alignment vertical="center"/>
    </xf>
    <xf numFmtId="0" fontId="41" fillId="6" borderId="0" xfId="0" applyFont="1" applyFill="1" applyAlignment="1">
      <alignment horizontal="right" vertical="center"/>
    </xf>
    <xf numFmtId="0" fontId="95" fillId="6" borderId="1" xfId="0" applyFont="1" applyFill="1" applyBorder="1" applyAlignment="1">
      <alignment horizontal="center" vertical="center"/>
    </xf>
    <xf numFmtId="0" fontId="28" fillId="6" borderId="0" xfId="0" applyFont="1" applyFill="1" applyBorder="1" applyAlignment="1">
      <alignment horizontal="center" vertical="top"/>
    </xf>
    <xf numFmtId="0" fontId="62" fillId="6" borderId="0" xfId="0" applyFont="1" applyFill="1" applyAlignment="1">
      <alignment horizontal="center" vertical="center"/>
    </xf>
    <xf numFmtId="165" fontId="12" fillId="6" borderId="0" xfId="0" applyNumberFormat="1" applyFont="1" applyFill="1" applyBorder="1" applyAlignment="1">
      <alignment horizontal="center" vertical="center"/>
    </xf>
    <xf numFmtId="169" fontId="12" fillId="6" borderId="0" xfId="0" applyNumberFormat="1" applyFont="1" applyFill="1" applyBorder="1" applyAlignment="1">
      <alignment horizontal="center" vertical="center"/>
    </xf>
    <xf numFmtId="49" fontId="30" fillId="6" borderId="0" xfId="0" applyNumberFormat="1" applyFont="1" applyFill="1" applyBorder="1" applyAlignment="1">
      <alignment vertical="center" readingOrder="2"/>
    </xf>
    <xf numFmtId="0" fontId="30" fillId="6" borderId="0" xfId="0" applyFont="1" applyFill="1" applyBorder="1" applyAlignment="1">
      <alignment vertical="center" readingOrder="2"/>
    </xf>
    <xf numFmtId="0" fontId="139" fillId="6" borderId="0" xfId="0" applyFont="1" applyFill="1" applyAlignment="1">
      <alignment vertical="center"/>
    </xf>
    <xf numFmtId="0" fontId="139" fillId="6" borderId="0" xfId="0" applyFont="1" applyFill="1" applyBorder="1" applyAlignment="1">
      <alignment vertical="center"/>
    </xf>
    <xf numFmtId="0" fontId="78" fillId="6" borderId="0" xfId="0" applyFont="1" applyFill="1" applyBorder="1" applyAlignment="1">
      <alignment horizontal="center" vertical="top"/>
    </xf>
    <xf numFmtId="0" fontId="30" fillId="6" borderId="0" xfId="0" applyFont="1" applyFill="1" applyAlignment="1">
      <alignment vertical="center" readingOrder="2"/>
    </xf>
    <xf numFmtId="164" fontId="30" fillId="6" borderId="0" xfId="1" applyFont="1" applyFill="1" applyAlignment="1">
      <alignment vertical="center" readingOrder="2"/>
    </xf>
    <xf numFmtId="3" fontId="139" fillId="6" borderId="0" xfId="0" applyNumberFormat="1" applyFont="1" applyFill="1" applyAlignment="1">
      <alignment horizontal="right" vertical="center"/>
    </xf>
    <xf numFmtId="49" fontId="78" fillId="6" borderId="0" xfId="0" applyNumberFormat="1" applyFont="1" applyFill="1" applyBorder="1" applyAlignment="1">
      <alignment horizontal="center" vertical="center"/>
    </xf>
    <xf numFmtId="3" fontId="139" fillId="6" borderId="0" xfId="22" applyNumberFormat="1" applyFont="1" applyFill="1" applyBorder="1" applyAlignment="1">
      <alignment horizontal="center" vertical="center"/>
    </xf>
    <xf numFmtId="3" fontId="139" fillId="6" borderId="0" xfId="0" applyNumberFormat="1" applyFont="1" applyFill="1" applyBorder="1" applyAlignment="1">
      <alignment horizontal="center" vertical="center" readingOrder="2"/>
    </xf>
    <xf numFmtId="3" fontId="139" fillId="6" borderId="0" xfId="0" applyNumberFormat="1" applyFont="1" applyFill="1" applyBorder="1" applyAlignment="1">
      <alignment vertical="center"/>
    </xf>
    <xf numFmtId="165" fontId="20" fillId="6" borderId="0" xfId="0" applyNumberFormat="1" applyFont="1" applyFill="1" applyBorder="1" applyAlignment="1">
      <alignment horizontal="center" vertical="center"/>
    </xf>
    <xf numFmtId="49" fontId="30" fillId="6" borderId="0" xfId="0" applyNumberFormat="1" applyFont="1" applyFill="1" applyAlignment="1">
      <alignment vertical="center" readingOrder="2"/>
    </xf>
    <xf numFmtId="0" fontId="119" fillId="6" borderId="0" xfId="0" applyFont="1" applyFill="1" applyAlignment="1">
      <alignment vertical="center"/>
    </xf>
    <xf numFmtId="0" fontId="120" fillId="6" borderId="0" xfId="0" applyFont="1" applyFill="1" applyBorder="1" applyAlignment="1">
      <alignment horizontal="center" vertical="center"/>
    </xf>
    <xf numFmtId="167" fontId="16" fillId="6" borderId="0" xfId="1" applyNumberFormat="1" applyFont="1" applyFill="1" applyBorder="1" applyAlignment="1">
      <alignment horizontal="center" vertical="center"/>
    </xf>
    <xf numFmtId="0" fontId="60" fillId="6" borderId="0" xfId="0" applyFont="1" applyFill="1" applyAlignment="1">
      <alignment horizontal="center"/>
    </xf>
    <xf numFmtId="0" fontId="43" fillId="6" borderId="0" xfId="0" applyFont="1" applyFill="1" applyBorder="1" applyAlignment="1">
      <alignment horizontal="center"/>
    </xf>
    <xf numFmtId="167" fontId="43" fillId="6" borderId="0" xfId="1" applyNumberFormat="1" applyFont="1" applyFill="1" applyBorder="1" applyAlignment="1">
      <alignment horizontal="center"/>
    </xf>
    <xf numFmtId="0" fontId="96" fillId="6" borderId="0" xfId="0" applyFont="1" applyFill="1" applyBorder="1" applyAlignment="1">
      <alignment horizontal="right" vertical="center" wrapText="1" readingOrder="2"/>
    </xf>
    <xf numFmtId="0" fontId="68" fillId="6" borderId="0" xfId="0" applyFont="1" applyFill="1" applyAlignment="1">
      <alignment horizontal="center" vertical="center"/>
    </xf>
    <xf numFmtId="0" fontId="64" fillId="6" borderId="0" xfId="0" applyFont="1" applyFill="1" applyAlignment="1">
      <alignment horizontal="center"/>
    </xf>
    <xf numFmtId="49" fontId="16" fillId="6" borderId="0" xfId="0" applyNumberFormat="1" applyFont="1" applyFill="1" applyAlignment="1">
      <alignment horizontal="right" vertical="center" wrapText="1" readingOrder="2"/>
    </xf>
    <xf numFmtId="167" fontId="64" fillId="6" borderId="0" xfId="1" applyNumberFormat="1" applyFont="1" applyFill="1" applyBorder="1" applyAlignment="1">
      <alignment horizontal="center" vertical="center"/>
    </xf>
    <xf numFmtId="167" fontId="4" fillId="6" borderId="0" xfId="1" applyNumberFormat="1" applyFont="1" applyFill="1" applyBorder="1" applyAlignment="1">
      <alignment horizontal="center" vertical="center"/>
    </xf>
    <xf numFmtId="167" fontId="56" fillId="6" borderId="0" xfId="1" applyNumberFormat="1" applyFont="1" applyFill="1" applyBorder="1" applyAlignment="1">
      <alignment horizontal="center" vertical="center"/>
    </xf>
    <xf numFmtId="0" fontId="41" fillId="6" borderId="0" xfId="0" applyFont="1" applyFill="1"/>
    <xf numFmtId="167" fontId="41" fillId="6" borderId="0" xfId="1" applyNumberFormat="1" applyFont="1" applyFill="1"/>
    <xf numFmtId="165" fontId="6" fillId="6" borderId="0" xfId="0" applyNumberFormat="1" applyFont="1" applyFill="1" applyBorder="1" applyAlignment="1">
      <alignment horizontal="center" vertical="center"/>
    </xf>
    <xf numFmtId="167" fontId="27" fillId="6" borderId="0" xfId="1" applyNumberFormat="1" applyFont="1" applyFill="1" applyBorder="1" applyAlignment="1">
      <alignment horizontal="center" vertical="center"/>
    </xf>
    <xf numFmtId="1" fontId="41" fillId="6" borderId="0" xfId="0" applyNumberFormat="1" applyFont="1" applyFill="1" applyAlignment="1">
      <alignment vertical="center"/>
    </xf>
    <xf numFmtId="169" fontId="6" fillId="6" borderId="2" xfId="0" quotePrefix="1" applyNumberFormat="1" applyFont="1" applyFill="1" applyBorder="1" applyAlignment="1">
      <alignment horizontal="right" vertical="center" readingOrder="2"/>
    </xf>
    <xf numFmtId="167" fontId="27" fillId="6" borderId="25" xfId="1" applyNumberFormat="1" applyFont="1" applyFill="1" applyBorder="1" applyAlignment="1">
      <alignment horizontal="center" vertical="center"/>
    </xf>
    <xf numFmtId="1" fontId="43" fillId="6" borderId="0" xfId="0" applyNumberFormat="1" applyFont="1" applyFill="1" applyAlignment="1">
      <alignment vertical="center"/>
    </xf>
    <xf numFmtId="164" fontId="41" fillId="6" borderId="0" xfId="1" applyFont="1" applyFill="1" applyAlignment="1">
      <alignment vertical="center"/>
    </xf>
    <xf numFmtId="164" fontId="41" fillId="6" borderId="0" xfId="0" applyNumberFormat="1" applyFont="1" applyFill="1" applyAlignment="1">
      <alignment vertical="center"/>
    </xf>
    <xf numFmtId="0" fontId="94" fillId="6" borderId="0" xfId="0" applyFont="1" applyFill="1" applyAlignment="1">
      <alignment horizontal="center" vertical="center"/>
    </xf>
    <xf numFmtId="169" fontId="6" fillId="6" borderId="4" xfId="0" applyNumberFormat="1" applyFont="1" applyFill="1" applyBorder="1" applyAlignment="1">
      <alignment horizontal="right" vertical="center" readingOrder="2"/>
    </xf>
    <xf numFmtId="169" fontId="6" fillId="6" borderId="0" xfId="0" applyNumberFormat="1" applyFont="1" applyFill="1" applyBorder="1" applyAlignment="1">
      <alignment horizontal="right" vertical="center" readingOrder="2"/>
    </xf>
    <xf numFmtId="169" fontId="16" fillId="6" borderId="0" xfId="0" applyNumberFormat="1" applyFont="1" applyFill="1" applyBorder="1" applyAlignment="1">
      <alignment horizontal="right" vertical="center" readingOrder="2"/>
    </xf>
    <xf numFmtId="0" fontId="63" fillId="6" borderId="0" xfId="0" applyFont="1" applyFill="1" applyBorder="1" applyAlignment="1">
      <alignment horizontal="right" vertical="top" wrapText="1" readingOrder="2"/>
    </xf>
    <xf numFmtId="0" fontId="94" fillId="6" borderId="0" xfId="0" applyFont="1" applyFill="1" applyBorder="1" applyAlignment="1">
      <alignment vertical="center"/>
    </xf>
    <xf numFmtId="167" fontId="16" fillId="6" borderId="0" xfId="1" applyNumberFormat="1" applyFont="1" applyFill="1" applyAlignment="1">
      <alignment horizontal="center" vertical="center"/>
    </xf>
    <xf numFmtId="167" fontId="60" fillId="6" borderId="0" xfId="1" applyNumberFormat="1" applyFont="1" applyFill="1" applyAlignment="1">
      <alignment horizontal="center" vertical="center"/>
    </xf>
    <xf numFmtId="0" fontId="7" fillId="6" borderId="0" xfId="0" applyFont="1" applyFill="1" applyBorder="1" applyAlignment="1">
      <alignment horizontal="center"/>
    </xf>
    <xf numFmtId="0" fontId="43" fillId="6" borderId="0" xfId="0" applyFont="1" applyFill="1" applyAlignment="1">
      <alignment horizontal="right"/>
    </xf>
    <xf numFmtId="0" fontId="43" fillId="6" borderId="0" xfId="0" applyFont="1" applyFill="1" applyAlignment="1">
      <alignment horizontal="center"/>
    </xf>
    <xf numFmtId="169" fontId="43" fillId="6" borderId="0" xfId="0" applyNumberFormat="1" applyFont="1" applyFill="1" applyAlignment="1">
      <alignment horizontal="center"/>
    </xf>
    <xf numFmtId="167" fontId="43" fillId="6" borderId="0" xfId="1" applyNumberFormat="1" applyFont="1" applyFill="1" applyAlignment="1">
      <alignment horizontal="center"/>
    </xf>
    <xf numFmtId="169" fontId="43" fillId="6" borderId="0" xfId="0" applyNumberFormat="1" applyFont="1" applyFill="1"/>
    <xf numFmtId="0" fontId="43" fillId="6" borderId="0" xfId="0" applyNumberFormat="1" applyFont="1" applyFill="1" applyAlignment="1">
      <alignment vertical="center" wrapText="1"/>
    </xf>
    <xf numFmtId="0" fontId="63" fillId="6" borderId="0" xfId="0" applyFont="1" applyFill="1" applyBorder="1" applyAlignment="1">
      <alignment horizontal="right" vertical="center" wrapText="1" readingOrder="2"/>
    </xf>
    <xf numFmtId="0" fontId="27" fillId="6" borderId="0" xfId="0" applyFont="1" applyFill="1" applyBorder="1" applyAlignment="1">
      <alignment horizontal="center" vertical="center" wrapText="1" readingOrder="2"/>
    </xf>
    <xf numFmtId="0" fontId="42" fillId="6" borderId="0" xfId="0" applyFont="1" applyFill="1" applyAlignment="1">
      <alignment vertical="center"/>
    </xf>
    <xf numFmtId="0" fontId="81" fillId="6" borderId="0" xfId="0" applyFont="1" applyFill="1" applyBorder="1" applyAlignment="1">
      <alignment vertical="center"/>
    </xf>
    <xf numFmtId="0" fontId="65" fillId="6" borderId="0" xfId="0" applyFont="1" applyFill="1" applyBorder="1" applyAlignment="1">
      <alignment horizontal="center" vertical="center"/>
    </xf>
    <xf numFmtId="167" fontId="12" fillId="6" borderId="0" xfId="1" applyNumberFormat="1" applyFont="1" applyFill="1" applyBorder="1" applyAlignment="1">
      <alignment horizontal="center" vertical="center"/>
    </xf>
    <xf numFmtId="0" fontId="57" fillId="6" borderId="0" xfId="0" applyFont="1" applyFill="1" applyBorder="1" applyAlignment="1">
      <alignment horizontal="right" vertical="center"/>
    </xf>
    <xf numFmtId="0" fontId="66" fillId="6" borderId="0" xfId="0" applyFont="1" applyFill="1" applyAlignment="1">
      <alignment vertical="center"/>
    </xf>
    <xf numFmtId="169" fontId="27" fillId="6" borderId="0" xfId="0" quotePrefix="1" applyNumberFormat="1" applyFont="1" applyFill="1" applyAlignment="1">
      <alignment horizontal="right" vertical="center" readingOrder="2"/>
    </xf>
    <xf numFmtId="167" fontId="60" fillId="6" borderId="0" xfId="1" applyNumberFormat="1" applyFont="1" applyFill="1" applyBorder="1" applyAlignment="1">
      <alignment horizontal="right" vertical="center"/>
    </xf>
    <xf numFmtId="169" fontId="27" fillId="6" borderId="4" xfId="0" applyNumberFormat="1" applyFont="1" applyFill="1" applyBorder="1" applyAlignment="1">
      <alignment horizontal="right" vertical="center" readingOrder="2"/>
    </xf>
    <xf numFmtId="0" fontId="43" fillId="6" borderId="0" xfId="0" applyFont="1" applyFill="1" applyAlignment="1">
      <alignment wrapText="1"/>
    </xf>
    <xf numFmtId="0" fontId="79" fillId="6" borderId="0" xfId="0" applyFont="1" applyFill="1" applyAlignment="1">
      <alignment vertical="center" wrapText="1" readingOrder="2"/>
    </xf>
    <xf numFmtId="167" fontId="16" fillId="6" borderId="0" xfId="1" applyNumberFormat="1" applyFont="1" applyFill="1" applyBorder="1" applyAlignment="1">
      <alignment horizontal="center" vertical="center" readingOrder="2"/>
    </xf>
    <xf numFmtId="167" fontId="16" fillId="6" borderId="0" xfId="1" applyNumberFormat="1" applyFont="1" applyFill="1" applyBorder="1" applyAlignment="1">
      <alignment vertical="center" readingOrder="2"/>
    </xf>
    <xf numFmtId="0" fontId="66" fillId="6" borderId="0" xfId="0" applyFont="1" applyFill="1"/>
    <xf numFmtId="169" fontId="27" fillId="6" borderId="0" xfId="0" applyNumberFormat="1" applyFont="1" applyFill="1" applyBorder="1" applyAlignment="1">
      <alignment horizontal="center" vertical="center" readingOrder="2"/>
    </xf>
    <xf numFmtId="169" fontId="27" fillId="6" borderId="0" xfId="0" applyNumberFormat="1" applyFont="1" applyFill="1" applyAlignment="1">
      <alignment horizontal="center" vertical="center" readingOrder="2"/>
    </xf>
    <xf numFmtId="0" fontId="60" fillId="6" borderId="0" xfId="0" applyFont="1" applyFill="1" applyBorder="1" applyAlignment="1">
      <alignment horizontal="center"/>
    </xf>
    <xf numFmtId="167" fontId="64" fillId="6" borderId="0" xfId="1" applyNumberFormat="1" applyFont="1" applyFill="1" applyBorder="1" applyAlignment="1">
      <alignment horizontal="center"/>
    </xf>
    <xf numFmtId="168" fontId="27" fillId="6" borderId="0" xfId="1" applyNumberFormat="1" applyFont="1" applyFill="1" applyBorder="1" applyAlignment="1">
      <alignment horizontal="center" readingOrder="2"/>
    </xf>
    <xf numFmtId="169" fontId="81" fillId="6" borderId="0" xfId="0" applyNumberFormat="1" applyFont="1" applyFill="1" applyAlignment="1">
      <alignment readingOrder="2"/>
    </xf>
    <xf numFmtId="167" fontId="4" fillId="6" borderId="0" xfId="1" applyNumberFormat="1" applyFont="1" applyFill="1" applyAlignment="1">
      <alignment readingOrder="2"/>
    </xf>
    <xf numFmtId="0" fontId="37" fillId="6" borderId="0" xfId="0" applyFont="1" applyFill="1" applyBorder="1" applyAlignment="1">
      <alignment horizontal="right" readingOrder="2"/>
    </xf>
    <xf numFmtId="0" fontId="37" fillId="6" borderId="0" xfId="0" applyFont="1" applyFill="1" applyAlignment="1">
      <alignment horizontal="center"/>
    </xf>
    <xf numFmtId="167" fontId="37" fillId="6" borderId="0" xfId="1" applyNumberFormat="1" applyFont="1" applyFill="1" applyBorder="1" applyAlignment="1">
      <alignment horizontal="center"/>
    </xf>
    <xf numFmtId="0" fontId="153" fillId="6" borderId="0" xfId="0" applyFont="1" applyFill="1"/>
    <xf numFmtId="167" fontId="153" fillId="6" borderId="0" xfId="1" applyNumberFormat="1" applyFont="1" applyFill="1"/>
    <xf numFmtId="0" fontId="95" fillId="6" borderId="0" xfId="0" applyFont="1" applyFill="1" applyAlignment="1">
      <alignment horizontal="right" vertical="center" wrapText="1" readingOrder="2"/>
    </xf>
    <xf numFmtId="0" fontId="27" fillId="6" borderId="0" xfId="0" applyFont="1" applyFill="1" applyAlignment="1">
      <alignment horizontal="right" vertical="center" readingOrder="2"/>
    </xf>
    <xf numFmtId="0" fontId="64" fillId="6" borderId="0" xfId="0" applyFont="1" applyFill="1" applyAlignment="1">
      <alignment wrapText="1"/>
    </xf>
    <xf numFmtId="167" fontId="64" fillId="6" borderId="0" xfId="1" applyNumberFormat="1" applyFont="1" applyFill="1" applyAlignment="1">
      <alignment wrapText="1"/>
    </xf>
    <xf numFmtId="0" fontId="60" fillId="6" borderId="0" xfId="0" applyFont="1" applyFill="1" applyBorder="1" applyAlignment="1">
      <alignment horizontal="right" vertical="center" wrapText="1" readingOrder="2"/>
    </xf>
    <xf numFmtId="0" fontId="154" fillId="6" borderId="0" xfId="0" applyFont="1" applyFill="1" applyAlignment="1">
      <alignment vertical="center"/>
    </xf>
    <xf numFmtId="0" fontId="27" fillId="6" borderId="0" xfId="0" applyFont="1" applyFill="1" applyAlignment="1">
      <alignment horizontal="right" vertical="center" wrapText="1" readingOrder="2"/>
    </xf>
    <xf numFmtId="0" fontId="81" fillId="6" borderId="0" xfId="0" applyFont="1" applyFill="1" applyAlignment="1">
      <alignment vertical="center"/>
    </xf>
    <xf numFmtId="0" fontId="20" fillId="6" borderId="0" xfId="0" applyFont="1" applyFill="1" applyAlignment="1">
      <alignment horizontal="right" vertical="center" wrapText="1" readingOrder="2"/>
    </xf>
    <xf numFmtId="167" fontId="34" fillId="6" borderId="0" xfId="1" applyNumberFormat="1" applyFont="1" applyFill="1" applyBorder="1" applyAlignment="1">
      <alignment horizontal="center" vertical="center"/>
    </xf>
    <xf numFmtId="169" fontId="34" fillId="6" borderId="0" xfId="0" quotePrefix="1" applyNumberFormat="1" applyFont="1" applyFill="1" applyAlignment="1">
      <alignment horizontal="right" vertical="center" readingOrder="2"/>
    </xf>
    <xf numFmtId="0" fontId="72" fillId="6" borderId="0" xfId="0" applyFont="1" applyFill="1" applyBorder="1" applyAlignment="1">
      <alignment vertical="center"/>
    </xf>
    <xf numFmtId="169" fontId="34" fillId="6" borderId="1" xfId="0" quotePrefix="1" applyNumberFormat="1" applyFont="1" applyFill="1" applyBorder="1" applyAlignment="1">
      <alignment horizontal="right" vertical="center" readingOrder="2"/>
    </xf>
    <xf numFmtId="169" fontId="34" fillId="6" borderId="4" xfId="0" applyNumberFormat="1" applyFont="1" applyFill="1" applyBorder="1" applyAlignment="1">
      <alignment horizontal="right" vertical="center" readingOrder="2"/>
    </xf>
    <xf numFmtId="177" fontId="98" fillId="6" borderId="0" xfId="0" applyNumberFormat="1" applyFont="1" applyFill="1" applyBorder="1" applyAlignment="1">
      <alignment vertical="center" readingOrder="2"/>
    </xf>
    <xf numFmtId="0" fontId="27" fillId="6" borderId="0" xfId="0" applyFont="1" applyFill="1" applyAlignment="1">
      <alignment vertical="center" wrapText="1" readingOrder="2"/>
    </xf>
    <xf numFmtId="167" fontId="27" fillId="6" borderId="0" xfId="1" applyNumberFormat="1" applyFont="1" applyFill="1" applyAlignment="1">
      <alignment vertical="center" wrapText="1" readingOrder="2"/>
    </xf>
    <xf numFmtId="0" fontId="64" fillId="6" borderId="0" xfId="0" applyFont="1" applyFill="1" applyBorder="1" applyAlignment="1">
      <alignment vertical="center"/>
    </xf>
    <xf numFmtId="167" fontId="27" fillId="6" borderId="4" xfId="1" applyNumberFormat="1" applyFont="1" applyFill="1" applyBorder="1" applyAlignment="1">
      <alignment horizontal="center" vertical="center"/>
    </xf>
    <xf numFmtId="167" fontId="27" fillId="6" borderId="0" xfId="1" applyNumberFormat="1" applyFont="1" applyFill="1" applyAlignment="1">
      <alignment horizontal="right" vertical="center" wrapText="1" readingOrder="2"/>
    </xf>
    <xf numFmtId="0" fontId="56" fillId="6" borderId="0" xfId="0" applyFont="1" applyFill="1"/>
    <xf numFmtId="0" fontId="81" fillId="6" borderId="0" xfId="0" applyFont="1" applyFill="1" applyAlignment="1">
      <alignment vertical="center" wrapText="1" readingOrder="2"/>
    </xf>
    <xf numFmtId="0" fontId="154" fillId="6" borderId="0" xfId="0" applyFont="1" applyFill="1"/>
    <xf numFmtId="167" fontId="16" fillId="6" borderId="0" xfId="1" applyNumberFormat="1" applyFont="1" applyFill="1" applyBorder="1" applyAlignment="1">
      <alignment vertical="center"/>
    </xf>
    <xf numFmtId="169" fontId="16" fillId="6" borderId="0" xfId="0" quotePrefix="1" applyNumberFormat="1" applyFont="1" applyFill="1" applyBorder="1" applyAlignment="1">
      <alignment horizontal="right" readingOrder="2"/>
    </xf>
    <xf numFmtId="169" fontId="16" fillId="6" borderId="0" xfId="0" quotePrefix="1" applyNumberFormat="1" applyFont="1" applyFill="1" applyBorder="1" applyAlignment="1">
      <alignment horizontal="center" readingOrder="2"/>
    </xf>
    <xf numFmtId="0" fontId="16" fillId="6" borderId="0" xfId="0" applyFont="1" applyFill="1"/>
    <xf numFmtId="167" fontId="16" fillId="6" borderId="0" xfId="1" applyNumberFormat="1" applyFont="1" applyFill="1"/>
    <xf numFmtId="0" fontId="12" fillId="6" borderId="0" xfId="0" applyFont="1" applyFill="1" applyBorder="1" applyAlignment="1">
      <alignment vertical="center"/>
    </xf>
    <xf numFmtId="167" fontId="27" fillId="6" borderId="2" xfId="1" applyNumberFormat="1" applyFont="1" applyFill="1" applyBorder="1" applyAlignment="1">
      <alignment horizontal="center" vertical="center"/>
    </xf>
    <xf numFmtId="167" fontId="9" fillId="6" borderId="2" xfId="1" applyNumberFormat="1" applyFont="1" applyFill="1" applyBorder="1" applyAlignment="1">
      <alignment horizontal="center" vertical="center" wrapText="1"/>
    </xf>
    <xf numFmtId="167" fontId="9" fillId="6" borderId="0" xfId="1" applyNumberFormat="1" applyFont="1" applyFill="1" applyBorder="1" applyAlignment="1">
      <alignment horizontal="center" vertical="center"/>
    </xf>
    <xf numFmtId="0" fontId="62" fillId="6" borderId="0" xfId="0" applyFont="1" applyFill="1"/>
    <xf numFmtId="169" fontId="20" fillId="6" borderId="1" xfId="0" quotePrefix="1" applyNumberFormat="1" applyFont="1" applyFill="1" applyBorder="1" applyAlignment="1">
      <alignment horizontal="right" vertical="center" readingOrder="2"/>
    </xf>
    <xf numFmtId="169" fontId="20" fillId="6" borderId="1" xfId="0" quotePrefix="1" applyNumberFormat="1" applyFont="1" applyFill="1" applyBorder="1" applyAlignment="1">
      <alignment horizontal="right" readingOrder="2"/>
    </xf>
    <xf numFmtId="169" fontId="20" fillId="6" borderId="4" xfId="0" applyNumberFormat="1" applyFont="1" applyFill="1" applyBorder="1" applyAlignment="1">
      <alignment horizontal="right" vertical="center" readingOrder="2"/>
    </xf>
    <xf numFmtId="1" fontId="43" fillId="6" borderId="0" xfId="0" applyNumberFormat="1" applyFont="1" applyFill="1"/>
    <xf numFmtId="167" fontId="60" fillId="6" borderId="0" xfId="1" applyNumberFormat="1" applyFont="1" applyFill="1" applyBorder="1" applyAlignment="1">
      <alignment horizontal="center"/>
    </xf>
    <xf numFmtId="169" fontId="27" fillId="6" borderId="0" xfId="0" applyNumberFormat="1" applyFont="1" applyFill="1" applyAlignment="1">
      <alignment horizontal="center" readingOrder="2"/>
    </xf>
    <xf numFmtId="169" fontId="27" fillId="6" borderId="0" xfId="0" applyNumberFormat="1" applyFont="1" applyFill="1" applyAlignment="1">
      <alignment readingOrder="2"/>
    </xf>
    <xf numFmtId="167" fontId="27" fillId="6" borderId="0" xfId="1" applyNumberFormat="1" applyFont="1" applyFill="1" applyAlignment="1">
      <alignment readingOrder="2"/>
    </xf>
    <xf numFmtId="0" fontId="118" fillId="6" borderId="0" xfId="0" applyFont="1" applyFill="1" applyBorder="1" applyAlignment="1">
      <alignment horizontal="right" vertical="center" readingOrder="2"/>
    </xf>
    <xf numFmtId="0" fontId="118" fillId="6" borderId="0" xfId="0" applyFont="1" applyFill="1" applyBorder="1" applyAlignment="1">
      <alignment vertical="center" readingOrder="2"/>
    </xf>
    <xf numFmtId="167" fontId="118" fillId="6" borderId="0" xfId="1" applyNumberFormat="1" applyFont="1" applyFill="1" applyBorder="1" applyAlignment="1">
      <alignment vertical="center" readingOrder="2"/>
    </xf>
    <xf numFmtId="0" fontId="96" fillId="6" borderId="1" xfId="0" applyFont="1" applyFill="1" applyBorder="1" applyAlignment="1">
      <alignment horizontal="center" vertical="center" wrapText="1"/>
    </xf>
    <xf numFmtId="167" fontId="70" fillId="6" borderId="0" xfId="1" applyNumberFormat="1" applyFont="1" applyFill="1"/>
    <xf numFmtId="167" fontId="105" fillId="6" borderId="0" xfId="1" applyNumberFormat="1" applyFont="1" applyFill="1" applyBorder="1" applyAlignment="1">
      <alignment horizontal="center" vertical="center" wrapText="1"/>
    </xf>
    <xf numFmtId="0" fontId="105" fillId="6" borderId="0" xfId="0" applyFont="1" applyFill="1" applyBorder="1" applyAlignment="1">
      <alignment horizontal="center" vertical="center"/>
    </xf>
    <xf numFmtId="0" fontId="30" fillId="6" borderId="0" xfId="0" applyFont="1" applyFill="1" applyBorder="1" applyAlignment="1">
      <alignment vertical="center"/>
    </xf>
    <xf numFmtId="169" fontId="16" fillId="6" borderId="0" xfId="0" quotePrefix="1" applyNumberFormat="1" applyFont="1" applyFill="1" applyAlignment="1">
      <alignment horizontal="right" vertical="center" readingOrder="2"/>
    </xf>
    <xf numFmtId="169" fontId="30" fillId="6" borderId="0" xfId="0" quotePrefix="1" applyNumberFormat="1" applyFont="1" applyFill="1" applyAlignment="1">
      <alignment horizontal="right" vertical="center" readingOrder="2"/>
    </xf>
    <xf numFmtId="0" fontId="113" fillId="6" borderId="0" xfId="0" applyFont="1" applyFill="1" applyBorder="1" applyAlignment="1">
      <alignment horizontal="center" vertical="center"/>
    </xf>
    <xf numFmtId="169" fontId="30" fillId="6" borderId="4" xfId="0" applyNumberFormat="1" applyFont="1" applyFill="1" applyBorder="1" applyAlignment="1">
      <alignment horizontal="right" vertical="center" readingOrder="2"/>
    </xf>
    <xf numFmtId="0" fontId="93" fillId="6" borderId="0" xfId="0" applyFont="1" applyFill="1" applyAlignment="1">
      <alignment vertical="center"/>
    </xf>
    <xf numFmtId="167" fontId="16" fillId="6" borderId="0" xfId="1" applyNumberFormat="1" applyFont="1" applyFill="1" applyAlignment="1">
      <alignment horizontal="right" vertical="center" wrapText="1" readingOrder="2"/>
    </xf>
    <xf numFmtId="0" fontId="108" fillId="6" borderId="0" xfId="0" applyFont="1" applyFill="1" applyAlignment="1">
      <alignment vertical="center" wrapText="1" readingOrder="2"/>
    </xf>
    <xf numFmtId="167" fontId="108" fillId="6" borderId="0" xfId="1" applyNumberFormat="1" applyFont="1" applyFill="1" applyAlignment="1">
      <alignment vertical="center" wrapText="1" readingOrder="2"/>
    </xf>
    <xf numFmtId="167" fontId="6" fillId="6" borderId="0" xfId="1" applyNumberFormat="1" applyFont="1" applyFill="1" applyBorder="1" applyAlignment="1">
      <alignment vertical="center"/>
    </xf>
    <xf numFmtId="0" fontId="8" fillId="6" borderId="0" xfId="0" applyFont="1" applyFill="1" applyBorder="1" applyAlignment="1">
      <alignment vertical="center"/>
    </xf>
    <xf numFmtId="0" fontId="98" fillId="6" borderId="1" xfId="0" applyFont="1" applyFill="1" applyBorder="1" applyAlignment="1">
      <alignment horizontal="center" vertical="center" wrapText="1"/>
    </xf>
    <xf numFmtId="0" fontId="8" fillId="6" borderId="1" xfId="0" applyFont="1" applyFill="1" applyBorder="1" applyAlignment="1">
      <alignment horizontal="center" vertical="center"/>
    </xf>
    <xf numFmtId="167" fontId="8" fillId="6" borderId="0" xfId="1" applyNumberFormat="1" applyFont="1" applyFill="1" applyBorder="1" applyAlignment="1">
      <alignment vertical="center"/>
    </xf>
    <xf numFmtId="49" fontId="43" fillId="6" borderId="0" xfId="0" applyNumberFormat="1" applyFont="1" applyFill="1" applyBorder="1" applyAlignment="1">
      <alignment vertical="center"/>
    </xf>
    <xf numFmtId="49" fontId="43" fillId="6" borderId="0" xfId="0" applyNumberFormat="1" applyFont="1" applyFill="1" applyBorder="1" applyAlignment="1">
      <alignment horizontal="center"/>
    </xf>
    <xf numFmtId="169" fontId="6" fillId="6" borderId="0" xfId="0" applyNumberFormat="1" applyFont="1" applyFill="1" applyBorder="1" applyAlignment="1">
      <alignment vertical="center"/>
    </xf>
    <xf numFmtId="175" fontId="6" fillId="6" borderId="1" xfId="0" applyNumberFormat="1" applyFont="1" applyFill="1" applyBorder="1" applyAlignment="1">
      <alignment horizontal="right" vertical="center" readingOrder="2"/>
    </xf>
    <xf numFmtId="167" fontId="30" fillId="6" borderId="1" xfId="1" applyNumberFormat="1" applyFont="1" applyFill="1" applyBorder="1" applyAlignment="1">
      <alignment horizontal="center" vertical="center"/>
    </xf>
    <xf numFmtId="167" fontId="6" fillId="6" borderId="1" xfId="1" applyNumberFormat="1" applyFont="1" applyFill="1" applyBorder="1" applyAlignment="1">
      <alignment vertical="center"/>
    </xf>
    <xf numFmtId="0" fontId="109" fillId="6" borderId="0" xfId="0" applyFont="1" applyFill="1" applyAlignment="1">
      <alignment horizontal="right" vertical="center" readingOrder="2"/>
    </xf>
    <xf numFmtId="0" fontId="6" fillId="6" borderId="0" xfId="0" applyFont="1" applyFill="1" applyAlignment="1">
      <alignment vertical="center" readingOrder="2"/>
    </xf>
    <xf numFmtId="175" fontId="6" fillId="6" borderId="0" xfId="0" applyNumberFormat="1" applyFont="1" applyFill="1" applyBorder="1" applyAlignment="1">
      <alignment horizontal="right" vertical="center" readingOrder="2"/>
    </xf>
    <xf numFmtId="167" fontId="6" fillId="6" borderId="0" xfId="1" applyNumberFormat="1" applyFont="1" applyFill="1" applyAlignment="1">
      <alignment vertical="center" readingOrder="2"/>
    </xf>
    <xf numFmtId="164" fontId="6" fillId="6" borderId="0" xfId="1" applyFont="1" applyFill="1" applyAlignment="1">
      <alignment vertical="center" readingOrder="2"/>
    </xf>
    <xf numFmtId="0" fontId="6" fillId="6" borderId="0" xfId="0" applyFont="1" applyFill="1" applyAlignment="1">
      <alignment horizontal="right" vertical="center" readingOrder="2"/>
    </xf>
    <xf numFmtId="167" fontId="6" fillId="6" borderId="0" xfId="1" applyNumberFormat="1" applyFont="1" applyFill="1" applyBorder="1" applyAlignment="1">
      <alignment horizontal="right" vertical="center"/>
    </xf>
    <xf numFmtId="167" fontId="6" fillId="6" borderId="0" xfId="1" applyNumberFormat="1" applyFont="1" applyFill="1" applyAlignment="1">
      <alignment horizontal="right" vertical="center" readingOrder="2"/>
    </xf>
    <xf numFmtId="164" fontId="6" fillId="6" borderId="0" xfId="1" applyFont="1" applyFill="1" applyAlignment="1">
      <alignment horizontal="right" vertical="center" readingOrder="2"/>
    </xf>
    <xf numFmtId="0" fontId="6" fillId="6" borderId="0" xfId="0" applyFont="1" applyFill="1" applyBorder="1" applyAlignment="1">
      <alignment horizontal="right" vertical="center" readingOrder="2"/>
    </xf>
    <xf numFmtId="0" fontId="6" fillId="6" borderId="0" xfId="0" applyFont="1" applyFill="1" applyBorder="1" applyAlignment="1">
      <alignment vertical="center" readingOrder="2"/>
    </xf>
    <xf numFmtId="0" fontId="6" fillId="6" borderId="0" xfId="0" applyFont="1" applyFill="1" applyBorder="1" applyAlignment="1">
      <alignment horizontal="center" vertical="center" readingOrder="2"/>
    </xf>
    <xf numFmtId="167" fontId="6" fillId="6" borderId="0" xfId="1" applyNumberFormat="1" applyFont="1" applyFill="1" applyBorder="1" applyAlignment="1">
      <alignment vertical="center" readingOrder="2"/>
    </xf>
    <xf numFmtId="164" fontId="6" fillId="6" borderId="0" xfId="1" applyFont="1" applyFill="1" applyBorder="1" applyAlignment="1">
      <alignment vertical="center" readingOrder="2"/>
    </xf>
    <xf numFmtId="0" fontId="109" fillId="6" borderId="0" xfId="0" applyFont="1" applyFill="1" applyAlignment="1">
      <alignment horizontal="right" vertical="center" wrapText="1" readingOrder="2"/>
    </xf>
    <xf numFmtId="0" fontId="94" fillId="6" borderId="0" xfId="0" applyFont="1" applyFill="1" applyBorder="1" applyAlignment="1">
      <alignment vertical="center" readingOrder="2"/>
    </xf>
    <xf numFmtId="167" fontId="80" fillId="6" borderId="0" xfId="1" applyNumberFormat="1" applyFont="1" applyFill="1" applyBorder="1" applyAlignment="1">
      <alignment horizontal="center" vertical="center"/>
    </xf>
    <xf numFmtId="0" fontId="94" fillId="6" borderId="0" xfId="0" applyFont="1" applyFill="1" applyBorder="1" applyAlignment="1">
      <alignment horizontal="right" vertical="center" readingOrder="2"/>
    </xf>
    <xf numFmtId="169" fontId="107" fillId="6" borderId="0" xfId="0" applyNumberFormat="1" applyFont="1" applyFill="1" applyAlignment="1">
      <alignment vertical="center" readingOrder="2"/>
    </xf>
    <xf numFmtId="167" fontId="16" fillId="6" borderId="0" xfId="1" applyNumberFormat="1" applyFont="1" applyFill="1" applyBorder="1" applyAlignment="1">
      <alignment horizontal="right" vertical="center" readingOrder="2"/>
    </xf>
    <xf numFmtId="169" fontId="20" fillId="6" borderId="0" xfId="0" applyNumberFormat="1" applyFont="1" applyFill="1" applyAlignment="1">
      <alignment vertical="center" readingOrder="2"/>
    </xf>
    <xf numFmtId="167" fontId="42" fillId="6" borderId="0" xfId="1" applyNumberFormat="1" applyFont="1" applyFill="1" applyAlignment="1">
      <alignment vertical="center"/>
    </xf>
    <xf numFmtId="0" fontId="96" fillId="6" borderId="0" xfId="0" applyFont="1" applyFill="1" applyBorder="1" applyAlignment="1">
      <alignment horizontal="right" vertical="top" wrapText="1" readingOrder="2"/>
    </xf>
    <xf numFmtId="167" fontId="96" fillId="6" borderId="0" xfId="1" applyNumberFormat="1" applyFont="1" applyFill="1" applyBorder="1" applyAlignment="1">
      <alignment horizontal="right" vertical="top" wrapText="1" readingOrder="2"/>
    </xf>
    <xf numFmtId="0" fontId="108" fillId="6" borderId="0" xfId="0" applyFont="1" applyFill="1" applyAlignment="1">
      <alignment horizontal="right" vertical="center" wrapText="1" readingOrder="2"/>
    </xf>
    <xf numFmtId="0" fontId="90" fillId="6" borderId="0" xfId="0" applyFont="1" applyFill="1"/>
    <xf numFmtId="0" fontId="89" fillId="6" borderId="0" xfId="0" applyFont="1" applyFill="1" applyAlignment="1">
      <alignment horizontal="right" readingOrder="2"/>
    </xf>
    <xf numFmtId="0" fontId="89" fillId="6" borderId="0" xfId="0" applyFont="1" applyFill="1" applyAlignment="1">
      <alignment horizontal="right" vertical="center" wrapText="1" readingOrder="2"/>
    </xf>
    <xf numFmtId="0" fontId="16" fillId="6" borderId="71" xfId="0" applyFont="1" applyFill="1" applyBorder="1" applyAlignment="1">
      <alignment horizontal="center" vertical="center"/>
    </xf>
    <xf numFmtId="0" fontId="16" fillId="6" borderId="0" xfId="0" applyFont="1" applyFill="1" applyBorder="1" applyAlignment="1">
      <alignment horizontal="center" vertical="center" wrapText="1"/>
    </xf>
    <xf numFmtId="0" fontId="42" fillId="6" borderId="0" xfId="0" applyFont="1" applyFill="1" applyAlignment="1">
      <alignment horizontal="center" vertical="center"/>
    </xf>
    <xf numFmtId="0" fontId="16" fillId="6" borderId="6" xfId="0" applyFont="1" applyFill="1" applyBorder="1" applyAlignment="1">
      <alignment horizontal="center" vertical="center" wrapText="1"/>
    </xf>
    <xf numFmtId="0" fontId="16" fillId="6" borderId="6" xfId="0" applyFont="1" applyFill="1" applyBorder="1" applyAlignment="1">
      <alignment horizontal="center" vertical="center"/>
    </xf>
    <xf numFmtId="0" fontId="16" fillId="6" borderId="50" xfId="0" applyFont="1" applyFill="1" applyBorder="1" applyAlignment="1">
      <alignment horizontal="center" vertical="center"/>
    </xf>
    <xf numFmtId="0" fontId="16" fillId="6" borderId="21" xfId="0" applyFont="1" applyFill="1" applyBorder="1" applyAlignment="1">
      <alignment horizontal="right" vertical="center" shrinkToFit="1"/>
    </xf>
    <xf numFmtId="169" fontId="30" fillId="6" borderId="6" xfId="0" applyNumberFormat="1" applyFont="1" applyFill="1" applyBorder="1" applyAlignment="1">
      <alignment horizontal="center" vertical="center" readingOrder="2"/>
    </xf>
    <xf numFmtId="169" fontId="30" fillId="6" borderId="50" xfId="0" applyNumberFormat="1" applyFont="1" applyFill="1" applyBorder="1" applyAlignment="1">
      <alignment horizontal="center" vertical="center" readingOrder="2"/>
    </xf>
    <xf numFmtId="169" fontId="30" fillId="6" borderId="47" xfId="0" applyNumberFormat="1" applyFont="1" applyFill="1" applyBorder="1" applyAlignment="1">
      <alignment horizontal="center" vertical="center" readingOrder="2"/>
    </xf>
    <xf numFmtId="0" fontId="43" fillId="6" borderId="0" xfId="0" applyFont="1" applyFill="1" applyBorder="1" applyAlignment="1">
      <alignment horizontal="right" vertical="center"/>
    </xf>
    <xf numFmtId="169" fontId="16" fillId="6" borderId="0" xfId="0" quotePrefix="1" applyNumberFormat="1" applyFont="1" applyFill="1" applyBorder="1" applyAlignment="1">
      <alignment horizontal="center" vertical="center" readingOrder="2"/>
    </xf>
    <xf numFmtId="0" fontId="27" fillId="6" borderId="43" xfId="0" applyFont="1" applyFill="1" applyBorder="1" applyAlignment="1">
      <alignment horizontal="center" vertical="center"/>
    </xf>
    <xf numFmtId="169" fontId="30" fillId="6" borderId="49" xfId="0" applyNumberFormat="1" applyFont="1" applyFill="1" applyBorder="1" applyAlignment="1">
      <alignment horizontal="center" vertical="center" readingOrder="2"/>
    </xf>
    <xf numFmtId="169" fontId="30" fillId="6" borderId="69" xfId="0" applyNumberFormat="1" applyFont="1" applyFill="1" applyBorder="1" applyAlignment="1">
      <alignment horizontal="center" vertical="center" readingOrder="2"/>
    </xf>
    <xf numFmtId="169" fontId="30" fillId="6" borderId="52" xfId="0" applyNumberFormat="1" applyFont="1" applyFill="1" applyBorder="1" applyAlignment="1">
      <alignment horizontal="center" vertical="center" readingOrder="2"/>
    </xf>
    <xf numFmtId="3" fontId="16" fillId="6" borderId="0" xfId="0" applyNumberFormat="1" applyFont="1" applyFill="1" applyBorder="1" applyAlignment="1">
      <alignment horizontal="right" vertical="center" shrinkToFit="1" readingOrder="2"/>
    </xf>
    <xf numFmtId="3" fontId="16" fillId="6" borderId="0" xfId="0" applyNumberFormat="1" applyFont="1" applyFill="1" applyBorder="1" applyAlignment="1">
      <alignment horizontal="center" vertical="center" shrinkToFit="1" readingOrder="2"/>
    </xf>
    <xf numFmtId="0" fontId="102" fillId="6" borderId="0" xfId="0" applyFont="1" applyFill="1" applyAlignment="1">
      <alignment vertical="center" readingOrder="2"/>
    </xf>
    <xf numFmtId="167" fontId="60" fillId="6" borderId="0" xfId="1" applyNumberFormat="1" applyFont="1" applyFill="1" applyBorder="1" applyAlignment="1">
      <alignment vertical="center" wrapText="1"/>
    </xf>
    <xf numFmtId="0" fontId="70" fillId="6" borderId="0" xfId="0" applyFont="1" applyFill="1" applyAlignment="1">
      <alignment horizontal="center" vertical="center"/>
    </xf>
    <xf numFmtId="169" fontId="30" fillId="6" borderId="0" xfId="0" quotePrefix="1" applyNumberFormat="1" applyFont="1" applyFill="1" applyAlignment="1">
      <alignment horizontal="center" vertical="center" readingOrder="2"/>
    </xf>
    <xf numFmtId="167" fontId="105" fillId="6" borderId="0" xfId="1" applyNumberFormat="1" applyFont="1" applyFill="1" applyBorder="1" applyAlignment="1">
      <alignment horizontal="right" vertical="center"/>
    </xf>
    <xf numFmtId="169" fontId="42" fillId="6" borderId="0" xfId="0" applyNumberFormat="1" applyFont="1" applyFill="1" applyAlignment="1">
      <alignment vertical="center"/>
    </xf>
    <xf numFmtId="0" fontId="93" fillId="6" borderId="0" xfId="0" applyFont="1" applyFill="1"/>
    <xf numFmtId="0" fontId="63" fillId="6" borderId="0" xfId="0" applyFont="1" applyFill="1" applyBorder="1" applyAlignment="1">
      <alignment horizontal="right" readingOrder="2"/>
    </xf>
    <xf numFmtId="174" fontId="137" fillId="6" borderId="0" xfId="1" applyNumberFormat="1" applyFont="1" applyFill="1" applyAlignment="1">
      <alignment horizontal="center" vertical="center" readingOrder="2"/>
    </xf>
    <xf numFmtId="173" fontId="137" fillId="6" borderId="0" xfId="1" applyNumberFormat="1" applyFont="1" applyFill="1" applyAlignment="1">
      <alignment horizontal="center" vertical="center" readingOrder="2"/>
    </xf>
    <xf numFmtId="173" fontId="137" fillId="6" borderId="0" xfId="0" applyNumberFormat="1" applyFont="1" applyFill="1" applyAlignment="1">
      <alignment horizontal="center" vertical="center" readingOrder="2"/>
    </xf>
    <xf numFmtId="173" fontId="98" fillId="6" borderId="0" xfId="0" applyNumberFormat="1" applyFont="1" applyFill="1" applyAlignment="1">
      <alignment horizontal="center" vertical="center" readingOrder="2"/>
    </xf>
    <xf numFmtId="174" fontId="131" fillId="6" borderId="0" xfId="0" applyNumberFormat="1" applyFont="1" applyFill="1" applyAlignment="1">
      <alignment horizontal="center" vertical="center" readingOrder="2"/>
    </xf>
    <xf numFmtId="174" fontId="131" fillId="6" borderId="0" xfId="1" applyNumberFormat="1" applyFont="1" applyFill="1" applyAlignment="1">
      <alignment horizontal="center" vertical="center" readingOrder="2"/>
    </xf>
    <xf numFmtId="0" fontId="131" fillId="6" borderId="0" xfId="1" applyNumberFormat="1" applyFont="1" applyFill="1" applyAlignment="1">
      <alignment horizontal="center" vertical="center" readingOrder="2"/>
    </xf>
    <xf numFmtId="174" fontId="130" fillId="6" borderId="0" xfId="0" applyNumberFormat="1" applyFont="1" applyFill="1" applyAlignment="1">
      <alignment horizontal="center" vertical="center" readingOrder="2"/>
    </xf>
    <xf numFmtId="174" fontId="98" fillId="6" borderId="0" xfId="0" applyNumberFormat="1" applyFont="1" applyFill="1" applyAlignment="1">
      <alignment horizontal="center" vertical="center" readingOrder="2"/>
    </xf>
    <xf numFmtId="167" fontId="98" fillId="6" borderId="0" xfId="1" applyNumberFormat="1" applyFont="1" applyFill="1" applyAlignment="1">
      <alignment horizontal="center" vertical="center" readingOrder="2"/>
    </xf>
    <xf numFmtId="174" fontId="130" fillId="6" borderId="0" xfId="1" applyNumberFormat="1" applyFont="1" applyFill="1" applyAlignment="1">
      <alignment horizontal="center" vertical="center" readingOrder="2"/>
    </xf>
    <xf numFmtId="173" fontId="130" fillId="6" borderId="0" xfId="1" applyNumberFormat="1" applyFont="1" applyFill="1" applyAlignment="1">
      <alignment horizontal="center" vertical="center" readingOrder="2"/>
    </xf>
    <xf numFmtId="174" fontId="130" fillId="6" borderId="0" xfId="0" applyNumberFormat="1" applyFont="1" applyFill="1" applyAlignment="1">
      <alignment horizontal="right" vertical="center" readingOrder="2"/>
    </xf>
    <xf numFmtId="175" fontId="9" fillId="6" borderId="0" xfId="0" applyNumberFormat="1" applyFont="1" applyFill="1" applyBorder="1" applyAlignment="1">
      <alignment horizontal="right" vertical="center" readingOrder="2"/>
    </xf>
    <xf numFmtId="174" fontId="130" fillId="6" borderId="0" xfId="1" applyNumberFormat="1" applyFont="1" applyFill="1" applyAlignment="1">
      <alignment horizontal="right" vertical="center" readingOrder="2"/>
    </xf>
    <xf numFmtId="173" fontId="130" fillId="6" borderId="0" xfId="1" applyNumberFormat="1" applyFont="1" applyFill="1" applyAlignment="1">
      <alignment horizontal="right" vertical="center" readingOrder="2"/>
    </xf>
    <xf numFmtId="173" fontId="130" fillId="6" borderId="0" xfId="0" applyNumberFormat="1" applyFont="1" applyFill="1" applyAlignment="1">
      <alignment horizontal="right" vertical="center" readingOrder="2"/>
    </xf>
    <xf numFmtId="175" fontId="9" fillId="6" borderId="1" xfId="0" applyNumberFormat="1" applyFont="1" applyFill="1" applyBorder="1" applyAlignment="1">
      <alignment horizontal="right" vertical="center" readingOrder="2"/>
    </xf>
    <xf numFmtId="175" fontId="9" fillId="6" borderId="2" xfId="0" applyNumberFormat="1" applyFont="1" applyFill="1" applyBorder="1" applyAlignment="1">
      <alignment horizontal="right" vertical="center" readingOrder="2"/>
    </xf>
    <xf numFmtId="175" fontId="9" fillId="6" borderId="0" xfId="0" applyNumberFormat="1" applyFont="1" applyFill="1" applyBorder="1" applyAlignment="1">
      <alignment horizontal="right" vertical="center" wrapText="1" readingOrder="2"/>
    </xf>
    <xf numFmtId="174" fontId="9" fillId="6" borderId="0" xfId="0" applyNumberFormat="1" applyFont="1" applyFill="1" applyBorder="1" applyAlignment="1">
      <alignment horizontal="center" vertical="center" readingOrder="2"/>
    </xf>
    <xf numFmtId="167" fontId="9" fillId="6" borderId="0" xfId="1" applyNumberFormat="1" applyFont="1" applyFill="1" applyAlignment="1">
      <alignment horizontal="center" vertical="center" readingOrder="2"/>
    </xf>
    <xf numFmtId="49" fontId="130" fillId="6" borderId="0" xfId="0" applyNumberFormat="1" applyFont="1" applyFill="1" applyAlignment="1">
      <alignment horizontal="right" vertical="center" readingOrder="2"/>
    </xf>
    <xf numFmtId="174" fontId="9" fillId="6" borderId="0" xfId="0" applyNumberFormat="1" applyFont="1" applyFill="1" applyAlignment="1">
      <alignment horizontal="right" vertical="center" readingOrder="2"/>
    </xf>
    <xf numFmtId="173" fontId="9" fillId="6" borderId="0" xfId="0" applyNumberFormat="1" applyFont="1" applyFill="1" applyBorder="1" applyAlignment="1">
      <alignment horizontal="right" vertical="center" readingOrder="2"/>
    </xf>
    <xf numFmtId="167" fontId="9" fillId="6" borderId="0" xfId="1" applyNumberFormat="1" applyFont="1" applyFill="1" applyBorder="1" applyAlignment="1">
      <alignment horizontal="right" vertical="center" readingOrder="2"/>
    </xf>
    <xf numFmtId="175" fontId="130" fillId="6" borderId="0" xfId="0" applyNumberFormat="1" applyFont="1" applyFill="1" applyBorder="1" applyAlignment="1">
      <alignment horizontal="right" vertical="center" readingOrder="2"/>
    </xf>
    <xf numFmtId="173" fontId="98" fillId="6" borderId="0" xfId="0" applyNumberFormat="1" applyFont="1" applyFill="1" applyAlignment="1">
      <alignment horizontal="right" vertical="center" readingOrder="2"/>
    </xf>
    <xf numFmtId="173" fontId="138" fillId="6" borderId="0" xfId="0" applyNumberFormat="1" applyFont="1" applyFill="1" applyBorder="1" applyAlignment="1">
      <alignment horizontal="right" vertical="center" readingOrder="2"/>
    </xf>
    <xf numFmtId="173" fontId="9" fillId="6" borderId="0" xfId="0" applyNumberFormat="1" applyFont="1" applyFill="1" applyBorder="1" applyAlignment="1">
      <alignment vertical="center" readingOrder="2"/>
    </xf>
    <xf numFmtId="175" fontId="9" fillId="6" borderId="4" xfId="0" applyNumberFormat="1" applyFont="1" applyFill="1" applyBorder="1" applyAlignment="1">
      <alignment horizontal="right" vertical="center" readingOrder="2"/>
    </xf>
    <xf numFmtId="173" fontId="13" fillId="6" borderId="0" xfId="0" applyNumberFormat="1" applyFont="1" applyFill="1" applyBorder="1" applyAlignment="1">
      <alignment horizontal="right" vertical="center" readingOrder="2"/>
    </xf>
    <xf numFmtId="175" fontId="130" fillId="6" borderId="0" xfId="0" applyNumberFormat="1" applyFont="1" applyFill="1" applyBorder="1" applyAlignment="1">
      <alignment horizontal="right" vertical="center" wrapText="1" readingOrder="2"/>
    </xf>
    <xf numFmtId="173" fontId="13" fillId="6" borderId="0" xfId="0" applyNumberFormat="1" applyFont="1" applyFill="1" applyAlignment="1">
      <alignment horizontal="center" vertical="center" readingOrder="2"/>
    </xf>
    <xf numFmtId="174" fontId="13" fillId="6" borderId="0" xfId="0" applyNumberFormat="1" applyFont="1" applyFill="1" applyAlignment="1">
      <alignment horizontal="center" vertical="center" readingOrder="2"/>
    </xf>
    <xf numFmtId="174" fontId="13" fillId="6" borderId="0" xfId="1" applyNumberFormat="1" applyFont="1" applyFill="1" applyAlignment="1">
      <alignment horizontal="center" vertical="center" readingOrder="2"/>
    </xf>
    <xf numFmtId="167" fontId="130" fillId="6" borderId="0" xfId="1" applyNumberFormat="1" applyFont="1" applyFill="1" applyAlignment="1">
      <alignment horizontal="center" vertical="center" readingOrder="2"/>
    </xf>
    <xf numFmtId="0" fontId="110" fillId="6" borderId="0" xfId="0" applyFont="1" applyFill="1" applyBorder="1" applyAlignment="1">
      <alignment vertical="center" wrapText="1" readingOrder="2"/>
    </xf>
    <xf numFmtId="0" fontId="16" fillId="6" borderId="0" xfId="6" applyFont="1" applyFill="1" applyAlignment="1">
      <alignment horizontal="center" vertical="center"/>
    </xf>
    <xf numFmtId="49" fontId="16" fillId="6" borderId="0" xfId="6" applyNumberFormat="1" applyFont="1" applyFill="1" applyAlignment="1">
      <alignment horizontal="center" vertical="center" readingOrder="2"/>
    </xf>
    <xf numFmtId="0" fontId="110" fillId="6" borderId="0" xfId="0" applyFont="1" applyFill="1" applyBorder="1" applyAlignment="1">
      <alignment horizontal="right" vertical="center" wrapText="1" readingOrder="2"/>
    </xf>
    <xf numFmtId="0" fontId="16" fillId="6" borderId="0" xfId="18" applyFont="1" applyFill="1" applyBorder="1" applyAlignment="1">
      <alignment horizontal="center" vertical="center"/>
    </xf>
    <xf numFmtId="0" fontId="111" fillId="6" borderId="0" xfId="0" applyFont="1" applyFill="1" applyBorder="1" applyAlignment="1">
      <alignment horizontal="right" vertical="center" readingOrder="2"/>
    </xf>
    <xf numFmtId="0" fontId="16" fillId="6" borderId="0" xfId="18" applyFont="1" applyFill="1" applyBorder="1" applyAlignment="1">
      <alignment horizontal="right" vertical="center"/>
    </xf>
    <xf numFmtId="0" fontId="109" fillId="6" borderId="0" xfId="18" applyFont="1" applyFill="1" applyBorder="1" applyAlignment="1">
      <alignment vertical="center"/>
    </xf>
    <xf numFmtId="0" fontId="16" fillId="6" borderId="0" xfId="18" applyFont="1" applyFill="1" applyAlignment="1">
      <alignment horizontal="right" vertical="center"/>
    </xf>
    <xf numFmtId="0" fontId="16" fillId="6" borderId="0" xfId="18" applyFont="1" applyFill="1" applyAlignment="1">
      <alignment horizontal="center" vertical="center"/>
    </xf>
    <xf numFmtId="49" fontId="6" fillId="6" borderId="0" xfId="6" applyNumberFormat="1" applyFont="1" applyFill="1" applyAlignment="1">
      <alignment horizontal="center" vertical="center" readingOrder="2"/>
    </xf>
    <xf numFmtId="167" fontId="20" fillId="6" borderId="0" xfId="1" applyNumberFormat="1" applyFont="1" applyFill="1" applyBorder="1" applyAlignment="1">
      <alignment horizontal="center" vertical="center" readingOrder="2"/>
    </xf>
    <xf numFmtId="49" fontId="6" fillId="6" borderId="0" xfId="18" applyNumberFormat="1" applyFont="1" applyFill="1" applyAlignment="1">
      <alignment horizontal="center" vertical="center" readingOrder="2"/>
    </xf>
    <xf numFmtId="0" fontId="6" fillId="6" borderId="0" xfId="18" applyFont="1" applyFill="1" applyBorder="1" applyAlignment="1">
      <alignment vertical="center"/>
    </xf>
    <xf numFmtId="0" fontId="6" fillId="6" borderId="0" xfId="18" applyFont="1" applyFill="1" applyAlignment="1">
      <alignment horizontal="right" vertical="center"/>
    </xf>
    <xf numFmtId="0" fontId="6" fillId="6" borderId="0" xfId="18" applyFont="1" applyFill="1" applyAlignment="1">
      <alignment horizontal="center" vertical="center"/>
    </xf>
    <xf numFmtId="0" fontId="16" fillId="6" borderId="0" xfId="18" applyFont="1" applyFill="1" applyBorder="1"/>
    <xf numFmtId="0" fontId="16" fillId="6" borderId="0" xfId="18" applyFont="1" applyFill="1" applyAlignment="1">
      <alignment horizontal="right"/>
    </xf>
    <xf numFmtId="0" fontId="16" fillId="6" borderId="0" xfId="18" applyFont="1" applyFill="1" applyAlignment="1">
      <alignment horizontal="center"/>
    </xf>
    <xf numFmtId="167" fontId="16" fillId="6" borderId="0" xfId="1" applyNumberFormat="1" applyFont="1" applyFill="1" applyAlignment="1">
      <alignment horizontal="center"/>
    </xf>
    <xf numFmtId="167" fontId="16" fillId="6" borderId="0" xfId="1" applyNumberFormat="1" applyFont="1" applyFill="1" applyBorder="1" applyAlignment="1">
      <alignment horizontal="center" readingOrder="2"/>
    </xf>
    <xf numFmtId="0" fontId="63" fillId="6" borderId="0" xfId="0" applyFont="1" applyFill="1" applyBorder="1" applyAlignment="1">
      <alignment vertical="center" wrapText="1" readingOrder="2"/>
    </xf>
    <xf numFmtId="0" fontId="107" fillId="6" borderId="0" xfId="0" applyFont="1" applyFill="1" applyBorder="1" applyAlignment="1">
      <alignment horizontal="right" readingOrder="2"/>
    </xf>
    <xf numFmtId="0" fontId="27" fillId="6" borderId="0" xfId="0" applyFont="1" applyFill="1" applyBorder="1" applyAlignment="1">
      <alignment horizontal="right" readingOrder="2"/>
    </xf>
    <xf numFmtId="0" fontId="111" fillId="6" borderId="0" xfId="0" applyFont="1" applyFill="1" applyBorder="1" applyAlignment="1">
      <alignment horizontal="right" readingOrder="2"/>
    </xf>
    <xf numFmtId="0" fontId="107" fillId="6" borderId="0" xfId="0" applyFont="1" applyFill="1" applyBorder="1" applyAlignment="1">
      <alignment horizontal="center" readingOrder="2"/>
    </xf>
    <xf numFmtId="49" fontId="6" fillId="6" borderId="0" xfId="6" applyNumberFormat="1" applyFont="1" applyFill="1" applyBorder="1" applyAlignment="1">
      <alignment horizontal="center" vertical="center" readingOrder="2"/>
    </xf>
    <xf numFmtId="3" fontId="6" fillId="6" borderId="0" xfId="0" applyNumberFormat="1" applyFont="1" applyFill="1" applyBorder="1" applyAlignment="1">
      <alignment vertical="center"/>
    </xf>
    <xf numFmtId="0" fontId="4" fillId="6" borderId="0" xfId="0" applyFont="1" applyFill="1" applyBorder="1" applyAlignment="1">
      <alignment horizontal="right" readingOrder="2"/>
    </xf>
    <xf numFmtId="0" fontId="8" fillId="6" borderId="0" xfId="0" applyFont="1" applyFill="1" applyAlignment="1">
      <alignment horizontal="right"/>
    </xf>
    <xf numFmtId="0" fontId="27" fillId="6" borderId="0" xfId="3" applyFont="1" applyFill="1" applyBorder="1" applyAlignment="1">
      <alignment horizontal="center" vertical="center" readingOrder="2"/>
    </xf>
    <xf numFmtId="167" fontId="27" fillId="6" borderId="0" xfId="1" applyNumberFormat="1" applyFont="1" applyFill="1" applyBorder="1" applyAlignment="1">
      <alignment horizontal="center" vertical="center" readingOrder="2"/>
    </xf>
    <xf numFmtId="0" fontId="16" fillId="6" borderId="0" xfId="3" applyFont="1" applyFill="1" applyBorder="1" applyAlignment="1">
      <alignment vertical="center"/>
    </xf>
    <xf numFmtId="0" fontId="16" fillId="6" borderId="0" xfId="3" applyFont="1" applyFill="1" applyAlignment="1">
      <alignment horizontal="center" vertical="center"/>
    </xf>
    <xf numFmtId="0" fontId="27" fillId="6" borderId="0" xfId="3" applyFont="1" applyFill="1" applyBorder="1" applyAlignment="1">
      <alignment horizontal="center" vertical="center"/>
    </xf>
    <xf numFmtId="0" fontId="16" fillId="6" borderId="0" xfId="3" applyFont="1" applyFill="1" applyBorder="1" applyAlignment="1">
      <alignment horizontal="center" vertical="center"/>
    </xf>
    <xf numFmtId="49" fontId="16" fillId="6" borderId="0" xfId="0" applyNumberFormat="1" applyFont="1" applyFill="1" applyAlignment="1">
      <alignment horizontal="center" vertical="center"/>
    </xf>
    <xf numFmtId="3" fontId="43" fillId="6" borderId="0" xfId="0" applyNumberFormat="1" applyFont="1" applyFill="1" applyAlignment="1">
      <alignment vertical="center"/>
    </xf>
    <xf numFmtId="167" fontId="43" fillId="6" borderId="0" xfId="0" applyNumberFormat="1" applyFont="1" applyFill="1" applyAlignment="1">
      <alignment vertical="center"/>
    </xf>
    <xf numFmtId="167" fontId="43" fillId="6" borderId="0" xfId="1" applyNumberFormat="1" applyFont="1" applyFill="1" applyBorder="1" applyAlignment="1">
      <alignment vertical="center"/>
    </xf>
    <xf numFmtId="0" fontId="16" fillId="6" borderId="0" xfId="6" applyFont="1" applyFill="1" applyBorder="1" applyAlignment="1">
      <alignment horizontal="center" vertical="center"/>
    </xf>
    <xf numFmtId="0" fontId="16" fillId="6" borderId="0" xfId="6" applyFont="1" applyFill="1" applyBorder="1" applyAlignment="1">
      <alignment vertical="center"/>
    </xf>
    <xf numFmtId="0" fontId="40" fillId="6" borderId="0" xfId="0" applyFont="1" applyFill="1" applyBorder="1"/>
    <xf numFmtId="169" fontId="67" fillId="6" borderId="0" xfId="0" applyNumberFormat="1" applyFont="1" applyFill="1" applyAlignment="1">
      <alignment horizontal="center" vertical="center"/>
    </xf>
    <xf numFmtId="49" fontId="20" fillId="6" borderId="1" xfId="0" applyNumberFormat="1" applyFont="1" applyFill="1" applyBorder="1" applyAlignment="1">
      <alignment horizontal="center" vertical="center" shrinkToFit="1" readingOrder="2"/>
    </xf>
    <xf numFmtId="49" fontId="20" fillId="6" borderId="0" xfId="0" applyNumberFormat="1" applyFont="1" applyFill="1" applyBorder="1" applyAlignment="1">
      <alignment vertical="center" readingOrder="2"/>
    </xf>
    <xf numFmtId="49" fontId="20" fillId="6" borderId="0" xfId="0" applyNumberFormat="1" applyFont="1" applyFill="1" applyBorder="1" applyAlignment="1">
      <alignment horizontal="center" vertical="center" readingOrder="2"/>
    </xf>
    <xf numFmtId="49" fontId="6" fillId="6" borderId="0" xfId="0" applyNumberFormat="1" applyFont="1" applyFill="1" applyBorder="1" applyAlignment="1">
      <alignment horizontal="center" vertical="center" shrinkToFit="1" readingOrder="2"/>
    </xf>
    <xf numFmtId="49" fontId="4" fillId="6" borderId="1" xfId="0" applyNumberFormat="1" applyFont="1" applyFill="1" applyBorder="1" applyAlignment="1">
      <alignment horizontal="center" vertical="center" readingOrder="2"/>
    </xf>
    <xf numFmtId="49" fontId="20" fillId="6" borderId="2" xfId="0" applyNumberFormat="1" applyFont="1" applyFill="1" applyBorder="1" applyAlignment="1">
      <alignment horizontal="center" vertical="center" readingOrder="2"/>
    </xf>
    <xf numFmtId="49" fontId="4" fillId="6" borderId="2" xfId="0" applyNumberFormat="1" applyFont="1" applyFill="1" applyBorder="1" applyAlignment="1">
      <alignment horizontal="center" vertical="center" readingOrder="2"/>
    </xf>
    <xf numFmtId="0" fontId="4" fillId="6" borderId="25" xfId="0" applyFont="1" applyFill="1" applyBorder="1" applyAlignment="1">
      <alignment horizontal="center" vertical="center"/>
    </xf>
    <xf numFmtId="49" fontId="102" fillId="6" borderId="0" xfId="0" applyNumberFormat="1" applyFont="1" applyFill="1" applyBorder="1" applyAlignment="1">
      <alignment horizontal="right" vertical="center" readingOrder="2"/>
    </xf>
    <xf numFmtId="49" fontId="20" fillId="6" borderId="0" xfId="0" applyNumberFormat="1" applyFont="1" applyFill="1" applyAlignment="1">
      <alignment horizontal="center" vertical="center"/>
    </xf>
    <xf numFmtId="49" fontId="20" fillId="6" borderId="0" xfId="8" applyNumberFormat="1" applyFont="1" applyFill="1" applyAlignment="1">
      <alignment horizontal="center" vertical="center" readingOrder="2"/>
    </xf>
    <xf numFmtId="167" fontId="62" fillId="6" borderId="0" xfId="1" applyNumberFormat="1" applyFont="1" applyFill="1" applyBorder="1" applyAlignment="1">
      <alignment horizontal="right" vertical="center"/>
    </xf>
    <xf numFmtId="3" fontId="20" fillId="6" borderId="0" xfId="0" applyNumberFormat="1" applyFont="1" applyFill="1" applyAlignment="1">
      <alignment horizontal="center" vertical="center"/>
    </xf>
    <xf numFmtId="3" fontId="20" fillId="6" borderId="0" xfId="0" applyNumberFormat="1" applyFont="1" applyFill="1" applyBorder="1" applyAlignment="1">
      <alignment horizontal="center" vertical="center"/>
    </xf>
    <xf numFmtId="0" fontId="62" fillId="6" borderId="0" xfId="0" applyFont="1" applyFill="1" applyBorder="1" applyAlignment="1">
      <alignment horizontal="center"/>
    </xf>
    <xf numFmtId="167" fontId="20" fillId="6" borderId="0" xfId="1" applyNumberFormat="1" applyFont="1" applyFill="1" applyBorder="1" applyAlignment="1">
      <alignment horizontal="right"/>
    </xf>
    <xf numFmtId="167" fontId="62" fillId="6" borderId="0" xfId="1" applyNumberFormat="1" applyFont="1" applyFill="1" applyBorder="1" applyAlignment="1">
      <alignment horizontal="center"/>
    </xf>
    <xf numFmtId="0" fontId="60" fillId="6" borderId="0" xfId="0" applyFont="1" applyFill="1" applyBorder="1" applyAlignment="1">
      <alignment horizontal="right"/>
    </xf>
    <xf numFmtId="0" fontId="95" fillId="6" borderId="0" xfId="0" applyFont="1" applyFill="1" applyBorder="1" applyAlignment="1">
      <alignment horizontal="right" vertical="center" wrapText="1" readingOrder="2"/>
    </xf>
    <xf numFmtId="0" fontId="113" fillId="6" borderId="0" xfId="0" applyFont="1" applyFill="1" applyBorder="1" applyAlignment="1">
      <alignment horizontal="right" vertical="center" wrapText="1" readingOrder="2"/>
    </xf>
    <xf numFmtId="0" fontId="62" fillId="6" borderId="0" xfId="0" applyFont="1" applyFill="1" applyBorder="1"/>
    <xf numFmtId="0" fontId="41" fillId="6" borderId="0" xfId="0" applyFont="1" applyFill="1" applyBorder="1"/>
    <xf numFmtId="167" fontId="41" fillId="6" borderId="0" xfId="1" applyNumberFormat="1" applyFont="1" applyFill="1" applyBorder="1"/>
    <xf numFmtId="0" fontId="6" fillId="6" borderId="0" xfId="0" applyFont="1" applyFill="1" applyAlignment="1">
      <alignment horizontal="center" vertical="center" readingOrder="2"/>
    </xf>
    <xf numFmtId="167" fontId="43" fillId="6" borderId="0" xfId="1" applyNumberFormat="1" applyFont="1" applyFill="1" applyBorder="1"/>
    <xf numFmtId="3" fontId="16" fillId="6" borderId="0" xfId="0" applyNumberFormat="1" applyFont="1" applyFill="1" applyBorder="1"/>
    <xf numFmtId="0" fontId="27" fillId="6" borderId="0" xfId="0" applyFont="1" applyFill="1" applyBorder="1" applyAlignment="1">
      <alignment horizontal="center"/>
    </xf>
    <xf numFmtId="49" fontId="16" fillId="6" borderId="0" xfId="0" applyNumberFormat="1" applyFont="1" applyFill="1" applyBorder="1" applyAlignment="1">
      <alignment horizontal="center" vertical="center"/>
    </xf>
    <xf numFmtId="167" fontId="43" fillId="6" borderId="0" xfId="1" applyNumberFormat="1" applyFont="1" applyFill="1" applyBorder="1" applyAlignment="1"/>
    <xf numFmtId="0" fontId="16" fillId="6" borderId="0" xfId="3" applyFont="1" applyFill="1" applyBorder="1"/>
    <xf numFmtId="0" fontId="7" fillId="6" borderId="0" xfId="0" applyFont="1" applyFill="1" applyBorder="1" applyAlignment="1">
      <alignment horizontal="center" vertical="center"/>
    </xf>
    <xf numFmtId="0" fontId="37" fillId="6" borderId="1" xfId="0" applyFont="1" applyFill="1" applyBorder="1" applyAlignment="1">
      <alignment horizontal="center" vertical="center"/>
    </xf>
    <xf numFmtId="168" fontId="4" fillId="6" borderId="72" xfId="1" applyNumberFormat="1" applyFont="1" applyFill="1" applyBorder="1" applyAlignment="1">
      <alignment horizontal="center" vertical="center" wrapText="1" shrinkToFit="1" readingOrder="2"/>
    </xf>
    <xf numFmtId="168" fontId="4" fillId="6" borderId="72" xfId="1" applyNumberFormat="1" applyFont="1" applyFill="1" applyBorder="1" applyAlignment="1">
      <alignment horizontal="center" vertical="center" wrapText="1" readingOrder="2"/>
    </xf>
    <xf numFmtId="3" fontId="20" fillId="6" borderId="0" xfId="0" applyNumberFormat="1" applyFont="1" applyFill="1" applyBorder="1" applyAlignment="1">
      <alignment vertical="center"/>
    </xf>
    <xf numFmtId="169" fontId="20" fillId="6" borderId="4" xfId="0" quotePrefix="1" applyNumberFormat="1" applyFont="1" applyFill="1" applyBorder="1" applyAlignment="1">
      <alignment horizontal="center" vertical="center" readingOrder="2"/>
    </xf>
    <xf numFmtId="167" fontId="41" fillId="6" borderId="0" xfId="0" applyNumberFormat="1" applyFont="1" applyFill="1" applyAlignment="1">
      <alignment vertical="center"/>
    </xf>
    <xf numFmtId="0" fontId="27" fillId="6" borderId="0" xfId="0" applyFont="1" applyFill="1" applyAlignment="1">
      <alignment horizontal="right" vertical="center"/>
    </xf>
    <xf numFmtId="0" fontId="27" fillId="6" borderId="0" xfId="0" applyFont="1" applyFill="1" applyBorder="1" applyAlignment="1">
      <alignment horizontal="center" vertical="center" readingOrder="2"/>
    </xf>
    <xf numFmtId="0" fontId="27" fillId="6" borderId="0" xfId="0" applyFont="1" applyFill="1" applyBorder="1" applyAlignment="1">
      <alignment horizontal="left" vertical="center"/>
    </xf>
    <xf numFmtId="167" fontId="27" fillId="6" borderId="0" xfId="1" applyNumberFormat="1" applyFont="1" applyFill="1" applyAlignment="1">
      <alignment horizontal="center"/>
    </xf>
    <xf numFmtId="0" fontId="16" fillId="6" borderId="0" xfId="0" applyFont="1" applyFill="1" applyBorder="1" applyAlignment="1">
      <alignment horizontal="right" vertical="center" readingOrder="2"/>
    </xf>
    <xf numFmtId="0" fontId="9" fillId="6" borderId="0" xfId="0" applyFont="1" applyFill="1" applyAlignment="1">
      <alignment horizontal="right" vertical="center"/>
    </xf>
    <xf numFmtId="0" fontId="59" fillId="6" borderId="0" xfId="0" applyFont="1" applyFill="1" applyAlignment="1">
      <alignment vertical="center"/>
    </xf>
    <xf numFmtId="0" fontId="9" fillId="6" borderId="0" xfId="0" applyFont="1" applyFill="1" applyAlignment="1">
      <alignment horizontal="center" vertical="center"/>
    </xf>
    <xf numFmtId="167" fontId="59" fillId="6" borderId="0" xfId="1" applyNumberFormat="1" applyFont="1" applyFill="1" applyAlignment="1">
      <alignment vertical="center"/>
    </xf>
    <xf numFmtId="0" fontId="20" fillId="6" borderId="0" xfId="0" applyFont="1" applyFill="1" applyBorder="1" applyAlignment="1">
      <alignment horizontal="left" vertical="center"/>
    </xf>
    <xf numFmtId="167" fontId="27" fillId="6" borderId="0" xfId="1" applyNumberFormat="1" applyFont="1" applyFill="1" applyBorder="1" applyAlignment="1">
      <alignment horizontal="center"/>
    </xf>
    <xf numFmtId="0" fontId="30" fillId="6" borderId="1" xfId="0" applyFont="1" applyFill="1" applyBorder="1" applyAlignment="1">
      <alignment horizontal="center" vertical="center"/>
    </xf>
    <xf numFmtId="0" fontId="30" fillId="6" borderId="0" xfId="0" applyFont="1" applyFill="1" applyAlignment="1">
      <alignment horizontal="center" vertical="center"/>
    </xf>
    <xf numFmtId="49" fontId="30" fillId="6" borderId="1" xfId="1" applyNumberFormat="1" applyFont="1" applyFill="1" applyBorder="1" applyAlignment="1">
      <alignment horizontal="center" vertical="center"/>
    </xf>
    <xf numFmtId="0" fontId="105" fillId="6" borderId="0" xfId="0" applyFont="1" applyFill="1" applyBorder="1" applyAlignment="1">
      <alignment horizontal="right" vertical="center" wrapText="1" readingOrder="2"/>
    </xf>
    <xf numFmtId="0" fontId="70" fillId="6" borderId="0" xfId="0" applyFont="1" applyFill="1" applyBorder="1" applyAlignment="1">
      <alignment horizontal="center" vertical="center"/>
    </xf>
    <xf numFmtId="49" fontId="30" fillId="6" borderId="0" xfId="0" applyNumberFormat="1" applyFont="1" applyFill="1" applyAlignment="1">
      <alignment horizontal="center" vertical="center"/>
    </xf>
    <xf numFmtId="0" fontId="34" fillId="6" borderId="0" xfId="0" applyFont="1" applyFill="1" applyBorder="1" applyAlignment="1">
      <alignment horizontal="center" vertical="center" readingOrder="2"/>
    </xf>
    <xf numFmtId="3" fontId="30" fillId="6" borderId="0" xfId="0" applyNumberFormat="1" applyFont="1" applyFill="1" applyAlignment="1">
      <alignment vertical="center"/>
    </xf>
    <xf numFmtId="3" fontId="30" fillId="6" borderId="0" xfId="0" applyNumberFormat="1" applyFont="1" applyFill="1" applyBorder="1" applyAlignment="1">
      <alignment vertical="center"/>
    </xf>
    <xf numFmtId="0" fontId="149" fillId="6" borderId="0" xfId="0" applyFont="1" applyFill="1" applyAlignment="1">
      <alignment horizontal="center" vertical="center"/>
    </xf>
    <xf numFmtId="169" fontId="30" fillId="6" borderId="4" xfId="0" quotePrefix="1" applyNumberFormat="1" applyFont="1" applyFill="1" applyBorder="1" applyAlignment="1">
      <alignment horizontal="center" vertical="center" readingOrder="2"/>
    </xf>
    <xf numFmtId="169" fontId="30" fillId="6" borderId="4" xfId="0" quotePrefix="1" applyNumberFormat="1" applyFont="1" applyFill="1" applyBorder="1" applyAlignment="1">
      <alignment horizontal="right" vertical="center" readingOrder="2"/>
    </xf>
    <xf numFmtId="0" fontId="27" fillId="6" borderId="0" xfId="0" applyFont="1" applyFill="1" applyBorder="1" applyAlignment="1">
      <alignment horizontal="left"/>
    </xf>
    <xf numFmtId="0" fontId="60" fillId="6" borderId="0" xfId="0" applyFont="1" applyFill="1" applyBorder="1" applyAlignment="1">
      <alignment vertical="center" wrapText="1" readingOrder="2"/>
    </xf>
    <xf numFmtId="0" fontId="30" fillId="6" borderId="0" xfId="0" applyFont="1" applyFill="1" applyAlignment="1">
      <alignment horizontal="right" vertical="center"/>
    </xf>
    <xf numFmtId="0" fontId="30" fillId="6" borderId="0" xfId="0" applyFont="1" applyFill="1" applyAlignment="1">
      <alignment horizontal="center"/>
    </xf>
    <xf numFmtId="167" fontId="30" fillId="6" borderId="2" xfId="1" applyNumberFormat="1" applyFont="1" applyFill="1" applyBorder="1" applyAlignment="1">
      <alignment horizontal="center" vertical="center"/>
    </xf>
    <xf numFmtId="0" fontId="30" fillId="6" borderId="0" xfId="0" applyFont="1" applyFill="1" applyBorder="1" applyAlignment="1">
      <alignment horizontal="center" vertical="center"/>
    </xf>
    <xf numFmtId="167" fontId="70" fillId="6" borderId="0" xfId="1" applyNumberFormat="1" applyFont="1" applyFill="1" applyBorder="1" applyAlignment="1">
      <alignment horizontal="center" vertical="center"/>
    </xf>
    <xf numFmtId="3" fontId="30" fillId="6" borderId="0" xfId="0" applyNumberFormat="1" applyFont="1" applyFill="1" applyAlignment="1">
      <alignment horizontal="center" vertical="center"/>
    </xf>
    <xf numFmtId="1" fontId="41" fillId="6" borderId="0" xfId="0" applyNumberFormat="1" applyFont="1" applyFill="1"/>
    <xf numFmtId="0" fontId="30" fillId="6" borderId="0" xfId="0" applyFont="1" applyFill="1" applyBorder="1" applyAlignment="1">
      <alignment horizontal="left" vertical="center"/>
    </xf>
    <xf numFmtId="0" fontId="30" fillId="6" borderId="0" xfId="0" applyFont="1" applyFill="1" applyAlignment="1">
      <alignment horizontal="right"/>
    </xf>
    <xf numFmtId="0" fontId="16" fillId="6" borderId="0" xfId="0" applyFont="1" applyFill="1" applyBorder="1" applyAlignment="1">
      <alignment horizontal="left"/>
    </xf>
    <xf numFmtId="0" fontId="16" fillId="6" borderId="0" xfId="0" applyFont="1" applyFill="1" applyAlignment="1">
      <alignment horizontal="center"/>
    </xf>
    <xf numFmtId="0" fontId="16" fillId="6" borderId="0" xfId="0" applyFont="1" applyFill="1" applyBorder="1" applyAlignment="1">
      <alignment horizontal="center"/>
    </xf>
    <xf numFmtId="0" fontId="43" fillId="6" borderId="0" xfId="0" applyFont="1" applyFill="1" applyBorder="1" applyAlignment="1">
      <alignment horizontal="right" vertical="center" wrapText="1" readingOrder="2"/>
    </xf>
    <xf numFmtId="0" fontId="25" fillId="6" borderId="0" xfId="0" applyFont="1" applyFill="1" applyBorder="1" applyAlignment="1">
      <alignment horizontal="center"/>
    </xf>
    <xf numFmtId="168" fontId="27" fillId="6" borderId="0" xfId="1" applyNumberFormat="1" applyFont="1" applyFill="1" applyBorder="1" applyAlignment="1">
      <alignment vertical="center" readingOrder="2"/>
    </xf>
    <xf numFmtId="0" fontId="98" fillId="6" borderId="0" xfId="0" applyFont="1" applyFill="1" applyAlignment="1">
      <alignment horizontal="center" vertical="center"/>
    </xf>
    <xf numFmtId="164" fontId="130" fillId="6" borderId="0" xfId="1" applyFont="1" applyFill="1" applyBorder="1" applyAlignment="1">
      <alignment vertical="center" readingOrder="2"/>
    </xf>
    <xf numFmtId="0" fontId="130" fillId="6" borderId="0" xfId="0" applyFont="1" applyFill="1" applyBorder="1" applyAlignment="1">
      <alignment vertical="center" readingOrder="2"/>
    </xf>
    <xf numFmtId="0" fontId="60" fillId="6" borderId="0" xfId="0" applyFont="1" applyFill="1" applyAlignment="1">
      <alignment horizontal="right" vertical="center"/>
    </xf>
    <xf numFmtId="169" fontId="6" fillId="6" borderId="0" xfId="0" quotePrefix="1" applyNumberFormat="1" applyFont="1" applyFill="1" applyBorder="1" applyAlignment="1">
      <alignment horizontal="center" vertical="center" readingOrder="2"/>
    </xf>
    <xf numFmtId="3" fontId="16" fillId="6" borderId="0" xfId="0" applyNumberFormat="1" applyFont="1" applyFill="1" applyBorder="1" applyAlignment="1">
      <alignment horizontal="right" vertical="center"/>
    </xf>
    <xf numFmtId="0" fontId="16" fillId="6" borderId="0" xfId="0" applyFont="1" applyFill="1" applyBorder="1" applyAlignment="1">
      <alignment vertical="center" readingOrder="2"/>
    </xf>
    <xf numFmtId="0" fontId="60" fillId="6" borderId="0" xfId="0" applyFont="1" applyFill="1" applyBorder="1" applyAlignment="1">
      <alignment vertical="center"/>
    </xf>
    <xf numFmtId="3" fontId="16" fillId="6" borderId="0" xfId="0" applyNumberFormat="1" applyFont="1" applyFill="1" applyBorder="1" applyAlignment="1">
      <alignment horizontal="center" vertical="center"/>
    </xf>
    <xf numFmtId="3" fontId="16" fillId="6" borderId="0" xfId="0" applyNumberFormat="1" applyFont="1" applyFill="1" applyAlignment="1">
      <alignment horizontal="right"/>
    </xf>
    <xf numFmtId="3" fontId="16" fillId="6" borderId="0" xfId="0" applyNumberFormat="1" applyFont="1" applyFill="1"/>
    <xf numFmtId="172" fontId="43" fillId="6" borderId="0" xfId="0" applyNumberFormat="1" applyFont="1" applyFill="1"/>
    <xf numFmtId="9" fontId="43" fillId="6" borderId="0" xfId="21" applyFont="1" applyFill="1"/>
    <xf numFmtId="0" fontId="74" fillId="6" borderId="0" xfId="9" applyFont="1" applyFill="1" applyAlignment="1">
      <alignment vertical="center"/>
    </xf>
    <xf numFmtId="0" fontId="74" fillId="6" borderId="0" xfId="9" applyFont="1" applyFill="1"/>
    <xf numFmtId="0" fontId="74" fillId="6" borderId="0" xfId="9" applyFont="1" applyFill="1" applyAlignment="1">
      <alignment horizontal="right" vertical="center" wrapText="1"/>
    </xf>
    <xf numFmtId="0" fontId="31" fillId="6" borderId="0" xfId="9" applyFont="1" applyFill="1" applyBorder="1" applyAlignment="1">
      <alignment horizontal="center" vertical="center"/>
    </xf>
    <xf numFmtId="0" fontId="74" fillId="6" borderId="0" xfId="9" applyFont="1" applyFill="1" applyBorder="1" applyAlignment="1">
      <alignment horizontal="right" vertical="center" readingOrder="2"/>
    </xf>
    <xf numFmtId="0" fontId="74" fillId="6" borderId="0" xfId="9" applyFont="1" applyFill="1" applyAlignment="1">
      <alignment vertical="center" wrapText="1"/>
    </xf>
    <xf numFmtId="0" fontId="74" fillId="6" borderId="0" xfId="9" applyFont="1" applyFill="1" applyAlignment="1">
      <alignment horizontal="right" vertical="center"/>
    </xf>
    <xf numFmtId="49" fontId="74" fillId="6" borderId="0" xfId="9" applyNumberFormat="1" applyFont="1" applyFill="1" applyBorder="1" applyAlignment="1">
      <alignment vertical="center" readingOrder="2"/>
    </xf>
    <xf numFmtId="0" fontId="74" fillId="6" borderId="0" xfId="0" applyFont="1" applyFill="1" applyAlignment="1">
      <alignment horizontal="right" vertical="center"/>
    </xf>
    <xf numFmtId="0" fontId="74" fillId="6" borderId="0" xfId="9" applyFont="1" applyFill="1" applyAlignment="1">
      <alignment horizontal="right" vertical="center" wrapText="1" readingOrder="2"/>
    </xf>
    <xf numFmtId="0" fontId="74" fillId="6" borderId="0" xfId="0" applyFont="1" applyFill="1" applyAlignment="1">
      <alignment vertical="center"/>
    </xf>
    <xf numFmtId="0" fontId="74" fillId="6" borderId="0" xfId="9" applyFont="1" applyFill="1" applyAlignment="1">
      <alignment horizontal="center" vertical="center" readingOrder="2"/>
    </xf>
    <xf numFmtId="0" fontId="74" fillId="6" borderId="0" xfId="9" applyFont="1" applyFill="1" applyBorder="1" applyAlignment="1">
      <alignment vertical="center"/>
    </xf>
    <xf numFmtId="0" fontId="155" fillId="6" borderId="0" xfId="9" applyFont="1" applyFill="1" applyAlignment="1">
      <alignment vertical="center" wrapText="1" readingOrder="2"/>
    </xf>
    <xf numFmtId="0" fontId="74" fillId="6" borderId="0" xfId="9" applyFont="1" applyFill="1" applyBorder="1" applyAlignment="1">
      <alignment horizontal="right" vertical="center"/>
    </xf>
    <xf numFmtId="0" fontId="77" fillId="6" borderId="0" xfId="0" applyFont="1" applyFill="1" applyAlignment="1">
      <alignment vertical="center"/>
    </xf>
    <xf numFmtId="0" fontId="77" fillId="6" borderId="0" xfId="0" applyFont="1" applyFill="1" applyAlignment="1">
      <alignment horizontal="right" vertical="center"/>
    </xf>
    <xf numFmtId="0" fontId="77" fillId="6" borderId="0" xfId="0" applyFont="1" applyFill="1" applyAlignment="1">
      <alignment horizontal="center" vertical="center"/>
    </xf>
    <xf numFmtId="0" fontId="77" fillId="6" borderId="0" xfId="0" applyFont="1" applyFill="1" applyAlignment="1"/>
    <xf numFmtId="0" fontId="153" fillId="6" borderId="0" xfId="0" applyFont="1" applyFill="1" applyAlignment="1"/>
    <xf numFmtId="0" fontId="74" fillId="6" borderId="0" xfId="0" applyFont="1" applyFill="1" applyAlignment="1">
      <alignment horizontal="right"/>
    </xf>
    <xf numFmtId="0" fontId="77" fillId="6" borderId="0" xfId="0" applyFont="1" applyFill="1"/>
    <xf numFmtId="0" fontId="74" fillId="6" borderId="0" xfId="9" applyFont="1" applyFill="1" applyAlignment="1">
      <alignment horizontal="right"/>
    </xf>
    <xf numFmtId="0" fontId="74" fillId="6" borderId="1" xfId="9" applyFont="1" applyFill="1" applyBorder="1" applyAlignment="1">
      <alignment horizontal="center" vertical="center" readingOrder="2"/>
    </xf>
    <xf numFmtId="0" fontId="74" fillId="6" borderId="0" xfId="9" applyFont="1" applyFill="1" applyAlignment="1">
      <alignment horizontal="center" vertical="center"/>
    </xf>
    <xf numFmtId="0" fontId="74" fillId="6" borderId="0" xfId="9" applyFont="1" applyFill="1" applyBorder="1" applyAlignment="1">
      <alignment horizontal="center" vertical="center" readingOrder="2"/>
    </xf>
    <xf numFmtId="1" fontId="74" fillId="6" borderId="0" xfId="9" applyNumberFormat="1" applyFont="1" applyFill="1" applyAlignment="1">
      <alignment horizontal="center" vertical="center" readingOrder="2"/>
    </xf>
    <xf numFmtId="1" fontId="74" fillId="6" borderId="0" xfId="9" applyNumberFormat="1" applyFont="1" applyFill="1" applyBorder="1" applyAlignment="1">
      <alignment horizontal="center" vertical="center" readingOrder="2"/>
    </xf>
    <xf numFmtId="0" fontId="74" fillId="6" borderId="1" xfId="9" applyFont="1" applyFill="1" applyBorder="1" applyAlignment="1">
      <alignment horizontal="center" vertical="center"/>
    </xf>
    <xf numFmtId="1" fontId="74" fillId="6" borderId="4" xfId="9" applyNumberFormat="1" applyFont="1" applyFill="1" applyBorder="1" applyAlignment="1">
      <alignment horizontal="center" vertical="center" readingOrder="2"/>
    </xf>
    <xf numFmtId="0" fontId="102" fillId="6" borderId="0" xfId="0" applyFont="1" applyFill="1" applyBorder="1" applyAlignment="1">
      <alignment vertical="center"/>
    </xf>
    <xf numFmtId="0" fontId="82" fillId="6" borderId="0" xfId="0" applyFont="1" applyFill="1" applyAlignment="1">
      <alignment vertical="center"/>
    </xf>
    <xf numFmtId="0" fontId="29" fillId="6" borderId="0" xfId="0" applyFont="1" applyFill="1" applyBorder="1" applyAlignment="1">
      <alignment horizontal="center" vertical="center"/>
    </xf>
    <xf numFmtId="0" fontId="29" fillId="6" borderId="0" xfId="0" applyFont="1" applyFill="1" applyBorder="1" applyAlignment="1"/>
    <xf numFmtId="169" fontId="34" fillId="6" borderId="0" xfId="0" applyNumberFormat="1" applyFont="1" applyFill="1" applyAlignment="1">
      <alignment vertical="center"/>
    </xf>
    <xf numFmtId="169" fontId="34" fillId="6" borderId="1" xfId="0" applyNumberFormat="1" applyFont="1" applyFill="1" applyBorder="1" applyAlignment="1">
      <alignment horizontal="center" vertical="center"/>
    </xf>
    <xf numFmtId="169" fontId="30" fillId="6" borderId="0" xfId="0" applyNumberFormat="1" applyFont="1" applyFill="1" applyAlignment="1">
      <alignment vertical="center"/>
    </xf>
    <xf numFmtId="169" fontId="34" fillId="6" borderId="0" xfId="0" applyNumberFormat="1" applyFont="1" applyFill="1" applyBorder="1" applyAlignment="1">
      <alignment horizontal="center" vertical="center"/>
    </xf>
    <xf numFmtId="169" fontId="34" fillId="6" borderId="0" xfId="0" applyNumberFormat="1" applyFont="1" applyFill="1"/>
    <xf numFmtId="169" fontId="30" fillId="6" borderId="0" xfId="0" applyNumberFormat="1" applyFont="1" applyFill="1" applyAlignment="1">
      <alignment horizontal="center"/>
    </xf>
    <xf numFmtId="169" fontId="30" fillId="6" borderId="0" xfId="0" applyNumberFormat="1" applyFont="1" applyFill="1"/>
    <xf numFmtId="169" fontId="9" fillId="6" borderId="0" xfId="0" applyNumberFormat="1" applyFont="1" applyFill="1" applyAlignment="1">
      <alignment horizontal="center" vertical="top"/>
    </xf>
    <xf numFmtId="169" fontId="30" fillId="6" borderId="0" xfId="0" applyNumberFormat="1" applyFont="1" applyFill="1" applyAlignment="1">
      <alignment horizontal="center" vertical="center"/>
    </xf>
    <xf numFmtId="169" fontId="30" fillId="6" borderId="0" xfId="0" applyNumberFormat="1" applyFont="1" applyFill="1" applyAlignment="1">
      <alignment horizontal="right" vertical="center" shrinkToFit="1"/>
    </xf>
    <xf numFmtId="169" fontId="34" fillId="6" borderId="0" xfId="0" applyNumberFormat="1" applyFont="1" applyFill="1" applyAlignment="1">
      <alignment horizontal="right" vertical="center" readingOrder="2"/>
    </xf>
    <xf numFmtId="169" fontId="109" fillId="6" borderId="0" xfId="0" applyNumberFormat="1" applyFont="1" applyFill="1" applyAlignment="1">
      <alignment horizontal="right" vertical="center" wrapText="1" shrinkToFit="1"/>
    </xf>
    <xf numFmtId="169" fontId="30" fillId="6" borderId="0" xfId="0" applyNumberFormat="1" applyFont="1" applyFill="1" applyAlignment="1">
      <alignment horizontal="center" vertical="center" shrinkToFit="1"/>
    </xf>
    <xf numFmtId="169" fontId="30" fillId="6" borderId="0" xfId="0" applyNumberFormat="1" applyFont="1" applyFill="1" applyAlignment="1">
      <alignment vertical="center" shrinkToFit="1"/>
    </xf>
    <xf numFmtId="169" fontId="34" fillId="6" borderId="0" xfId="0" applyNumberFormat="1" applyFont="1" applyFill="1" applyAlignment="1">
      <alignment horizontal="center" vertical="center"/>
    </xf>
    <xf numFmtId="169" fontId="30" fillId="6" borderId="24" xfId="0" applyNumberFormat="1" applyFont="1" applyFill="1" applyBorder="1" applyAlignment="1">
      <alignment horizontal="right" vertical="center" readingOrder="2"/>
    </xf>
    <xf numFmtId="49" fontId="34" fillId="6" borderId="0" xfId="0" applyNumberFormat="1" applyFont="1" applyFill="1" applyAlignment="1">
      <alignment horizontal="center" vertical="center"/>
    </xf>
    <xf numFmtId="169" fontId="30" fillId="6" borderId="37" xfId="0" applyNumberFormat="1" applyFont="1" applyFill="1" applyBorder="1" applyAlignment="1">
      <alignment horizontal="right" vertical="center" readingOrder="2"/>
    </xf>
    <xf numFmtId="0" fontId="4" fillId="6" borderId="0" xfId="0" applyFont="1" applyFill="1" applyAlignment="1">
      <alignment vertical="center"/>
    </xf>
    <xf numFmtId="169" fontId="30" fillId="6" borderId="0" xfId="0" applyNumberFormat="1" applyFont="1" applyFill="1" applyAlignment="1">
      <alignment horizontal="right" vertical="center"/>
    </xf>
    <xf numFmtId="169" fontId="34" fillId="6" borderId="0" xfId="0" applyNumberFormat="1" applyFont="1" applyFill="1" applyBorder="1" applyAlignment="1">
      <alignment vertical="center" readingOrder="2"/>
    </xf>
    <xf numFmtId="169" fontId="70" fillId="6" borderId="0" xfId="0" applyNumberFormat="1" applyFont="1" applyFill="1"/>
    <xf numFmtId="169" fontId="30" fillId="6" borderId="3" xfId="0" applyNumberFormat="1" applyFont="1" applyFill="1" applyBorder="1" applyAlignment="1">
      <alignment horizontal="right" vertical="center" readingOrder="2"/>
    </xf>
    <xf numFmtId="169" fontId="30" fillId="6" borderId="0" xfId="0" applyNumberFormat="1" applyFont="1" applyFill="1" applyBorder="1" applyAlignment="1">
      <alignment vertical="center"/>
    </xf>
    <xf numFmtId="0" fontId="72" fillId="6" borderId="0" xfId="0" applyFont="1" applyFill="1"/>
    <xf numFmtId="0" fontId="70" fillId="6" borderId="0" xfId="0" applyFont="1" applyFill="1" applyAlignment="1">
      <alignment horizontal="center"/>
    </xf>
    <xf numFmtId="169" fontId="30" fillId="6" borderId="0" xfId="0" applyNumberFormat="1" applyFont="1" applyFill="1" applyAlignment="1"/>
    <xf numFmtId="169" fontId="27" fillId="6" borderId="0" xfId="0" applyNumberFormat="1" applyFont="1" applyFill="1" applyBorder="1" applyAlignment="1">
      <alignment vertical="center"/>
    </xf>
    <xf numFmtId="169" fontId="25" fillId="6" borderId="0" xfId="0" applyNumberFormat="1" applyFont="1" applyFill="1" applyBorder="1" applyAlignment="1">
      <alignment vertical="center"/>
    </xf>
    <xf numFmtId="169" fontId="6" fillId="6" borderId="0" xfId="0" applyNumberFormat="1" applyFont="1" applyFill="1" applyAlignment="1">
      <alignment vertical="center"/>
    </xf>
    <xf numFmtId="169" fontId="20" fillId="6" borderId="0" xfId="0" applyNumberFormat="1" applyFont="1" applyFill="1" applyAlignment="1">
      <alignment horizontal="center" vertical="center" readingOrder="2"/>
    </xf>
    <xf numFmtId="3" fontId="24" fillId="6" borderId="0" xfId="0" applyNumberFormat="1" applyFont="1" applyFill="1" applyBorder="1" applyAlignment="1">
      <alignment horizontal="right" vertical="center"/>
    </xf>
    <xf numFmtId="169" fontId="20" fillId="6" borderId="0" xfId="0" applyNumberFormat="1" applyFont="1" applyFill="1" applyAlignment="1">
      <alignment horizontal="right" vertical="center" shrinkToFit="1"/>
    </xf>
    <xf numFmtId="169" fontId="41" fillId="6" borderId="0" xfId="0" applyNumberFormat="1" applyFont="1" applyFill="1" applyAlignment="1">
      <alignment vertical="center"/>
    </xf>
    <xf numFmtId="0" fontId="69" fillId="6" borderId="0" xfId="0" applyFont="1" applyFill="1" applyAlignment="1">
      <alignment vertical="center"/>
    </xf>
    <xf numFmtId="169" fontId="67" fillId="6" borderId="0" xfId="0" applyNumberFormat="1" applyFont="1" applyFill="1" applyAlignment="1">
      <alignment vertical="center"/>
    </xf>
    <xf numFmtId="169" fontId="67" fillId="6" borderId="1" xfId="0" applyNumberFormat="1" applyFont="1" applyFill="1" applyBorder="1" applyAlignment="1">
      <alignment horizontal="center" vertical="center"/>
    </xf>
    <xf numFmtId="49" fontId="67" fillId="6" borderId="1" xfId="0" applyNumberFormat="1" applyFont="1" applyFill="1" applyBorder="1" applyAlignment="1">
      <alignment horizontal="center" vertical="center" readingOrder="2"/>
    </xf>
    <xf numFmtId="0" fontId="69" fillId="6" borderId="0" xfId="0" applyFont="1" applyFill="1" applyAlignment="1">
      <alignment horizontal="center" vertical="center"/>
    </xf>
    <xf numFmtId="0" fontId="69" fillId="6" borderId="0" xfId="0" applyFont="1" applyFill="1" applyBorder="1" applyAlignment="1">
      <alignment vertical="center"/>
    </xf>
    <xf numFmtId="169" fontId="34" fillId="6" borderId="0" xfId="0" applyNumberFormat="1" applyFont="1" applyFill="1" applyBorder="1" applyAlignment="1">
      <alignment horizontal="right" vertical="center"/>
    </xf>
    <xf numFmtId="0" fontId="61" fillId="6" borderId="0" xfId="0" applyFont="1" applyFill="1" applyBorder="1" applyAlignment="1">
      <alignment horizontal="right" vertical="center"/>
    </xf>
    <xf numFmtId="169" fontId="4" fillId="6" borderId="0" xfId="0" applyNumberFormat="1" applyFont="1" applyFill="1" applyAlignment="1">
      <alignment horizontal="center" vertical="center"/>
    </xf>
    <xf numFmtId="0" fontId="56" fillId="6" borderId="0" xfId="0" applyFont="1" applyFill="1" applyAlignment="1">
      <alignment horizontal="center" vertical="center"/>
    </xf>
    <xf numFmtId="169" fontId="6" fillId="6" borderId="0" xfId="0" applyNumberFormat="1" applyFont="1" applyFill="1" applyAlignment="1">
      <alignment horizontal="right" vertical="center" readingOrder="2"/>
    </xf>
    <xf numFmtId="169" fontId="6" fillId="6" borderId="0" xfId="0" applyNumberFormat="1" applyFont="1" applyFill="1" applyBorder="1" applyAlignment="1">
      <alignment horizontal="right" vertical="center"/>
    </xf>
    <xf numFmtId="169" fontId="6" fillId="6" borderId="1" xfId="0" applyNumberFormat="1" applyFont="1" applyFill="1" applyBorder="1" applyAlignment="1">
      <alignment horizontal="right" vertical="center" readingOrder="2"/>
    </xf>
    <xf numFmtId="169" fontId="6" fillId="6" borderId="2" xfId="0" applyNumberFormat="1" applyFont="1" applyFill="1" applyBorder="1" applyAlignment="1">
      <alignment horizontal="right" vertical="center" readingOrder="2"/>
    </xf>
    <xf numFmtId="169" fontId="6" fillId="6" borderId="3" xfId="0" applyNumberFormat="1" applyFont="1" applyFill="1" applyBorder="1" applyAlignment="1">
      <alignment horizontal="right" vertical="center" readingOrder="2"/>
    </xf>
    <xf numFmtId="169" fontId="6" fillId="6" borderId="0" xfId="0" applyNumberFormat="1" applyFont="1" applyFill="1" applyAlignment="1">
      <alignment horizontal="right" vertical="center"/>
    </xf>
    <xf numFmtId="169" fontId="20" fillId="6" borderId="0" xfId="0" applyNumberFormat="1" applyFont="1" applyFill="1" applyBorder="1" applyAlignment="1">
      <alignment horizontal="right" vertical="center"/>
    </xf>
    <xf numFmtId="37" fontId="95" fillId="6" borderId="0" xfId="0" applyNumberFormat="1" applyFont="1" applyFill="1" applyAlignment="1">
      <alignment horizontal="center"/>
    </xf>
    <xf numFmtId="0" fontId="69" fillId="6" borderId="0" xfId="0" applyFont="1" applyFill="1"/>
    <xf numFmtId="169" fontId="6" fillId="6" borderId="0" xfId="0" applyNumberFormat="1" applyFont="1" applyFill="1" applyAlignment="1">
      <alignment vertical="center" shrinkToFit="1" readingOrder="2"/>
    </xf>
    <xf numFmtId="169" fontId="67" fillId="6" borderId="0" xfId="0" applyNumberFormat="1" applyFont="1" applyFill="1" applyBorder="1" applyAlignment="1">
      <alignment horizontal="center" vertical="center"/>
    </xf>
    <xf numFmtId="49" fontId="67" fillId="6" borderId="0" xfId="0" applyNumberFormat="1" applyFont="1" applyFill="1" applyBorder="1" applyAlignment="1">
      <alignment horizontal="center" vertical="center" readingOrder="2"/>
    </xf>
    <xf numFmtId="169" fontId="6" fillId="6" borderId="2" xfId="0" applyNumberFormat="1" applyFont="1" applyFill="1" applyBorder="1" applyAlignment="1">
      <alignment vertical="center"/>
    </xf>
    <xf numFmtId="169" fontId="6" fillId="6" borderId="2" xfId="0" applyNumberFormat="1" applyFont="1" applyFill="1" applyBorder="1" applyAlignment="1">
      <alignment horizontal="right" vertical="center"/>
    </xf>
    <xf numFmtId="169" fontId="6" fillId="6" borderId="0" xfId="0" applyNumberFormat="1" applyFont="1" applyFill="1" applyAlignment="1">
      <alignment horizontal="center" vertical="center"/>
    </xf>
    <xf numFmtId="37" fontId="69" fillId="6" borderId="0" xfId="0" applyNumberFormat="1" applyFont="1" applyFill="1" applyAlignment="1">
      <alignment vertical="center"/>
    </xf>
    <xf numFmtId="169" fontId="69" fillId="6" borderId="0" xfId="0" applyNumberFormat="1" applyFont="1" applyFill="1"/>
    <xf numFmtId="169" fontId="27" fillId="6" borderId="0" xfId="0" applyNumberFormat="1" applyFont="1" applyFill="1" applyAlignment="1">
      <alignment vertical="center" shrinkToFit="1"/>
    </xf>
    <xf numFmtId="169" fontId="20" fillId="6" borderId="0" xfId="0" applyNumberFormat="1" applyFont="1" applyFill="1" applyAlignment="1">
      <alignment vertical="center" shrinkToFit="1"/>
    </xf>
    <xf numFmtId="3" fontId="24" fillId="6" borderId="3" xfId="0" applyNumberFormat="1" applyFont="1" applyFill="1" applyBorder="1" applyAlignment="1">
      <alignment horizontal="right" vertical="center"/>
    </xf>
    <xf numFmtId="169" fontId="9" fillId="6" borderId="0" xfId="0" applyNumberFormat="1" applyFont="1" applyFill="1" applyAlignment="1">
      <alignment horizontal="center" vertical="center"/>
    </xf>
    <xf numFmtId="0" fontId="141" fillId="6" borderId="0" xfId="0" applyFont="1" applyFill="1"/>
    <xf numFmtId="169" fontId="20" fillId="6" borderId="0" xfId="0" applyNumberFormat="1" applyFont="1" applyFill="1" applyAlignment="1">
      <alignment horizontal="center" vertical="center"/>
    </xf>
    <xf numFmtId="0" fontId="20" fillId="6" borderId="0" xfId="0" applyFont="1" applyFill="1" applyBorder="1" applyAlignment="1"/>
    <xf numFmtId="169" fontId="20" fillId="6" borderId="1" xfId="0" applyNumberFormat="1" applyFont="1" applyFill="1" applyBorder="1" applyAlignment="1">
      <alignment horizontal="center" vertical="center"/>
    </xf>
    <xf numFmtId="169" fontId="27" fillId="6" borderId="1" xfId="0" applyNumberFormat="1" applyFont="1" applyFill="1" applyBorder="1" applyAlignment="1">
      <alignment horizontal="center" vertical="center" readingOrder="2"/>
    </xf>
    <xf numFmtId="169" fontId="27" fillId="6" borderId="0" xfId="0" applyNumberFormat="1" applyFont="1" applyFill="1" applyBorder="1" applyAlignment="1">
      <alignment horizontal="center" vertical="center"/>
    </xf>
    <xf numFmtId="169" fontId="30" fillId="6" borderId="0" xfId="0" applyNumberFormat="1" applyFont="1" applyFill="1" applyBorder="1" applyAlignment="1">
      <alignment horizontal="center" vertical="center" readingOrder="2"/>
    </xf>
    <xf numFmtId="2" fontId="62" fillId="6" borderId="0" xfId="0" applyNumberFormat="1" applyFont="1" applyFill="1" applyAlignment="1">
      <alignment vertical="center"/>
    </xf>
    <xf numFmtId="169" fontId="20" fillId="6" borderId="1" xfId="0" applyNumberFormat="1" applyFont="1" applyFill="1" applyBorder="1" applyAlignment="1">
      <alignment horizontal="right" vertical="center" shrinkToFit="1" readingOrder="2"/>
    </xf>
    <xf numFmtId="169" fontId="20" fillId="6" borderId="0" xfId="0" applyNumberFormat="1" applyFont="1" applyFill="1" applyAlignment="1">
      <alignment horizontal="center" vertical="center" shrinkToFit="1" readingOrder="2"/>
    </xf>
    <xf numFmtId="169" fontId="20" fillId="6" borderId="0" xfId="0" applyNumberFormat="1" applyFont="1" applyFill="1" applyBorder="1" applyAlignment="1">
      <alignment horizontal="right" vertical="center" shrinkToFit="1" readingOrder="2"/>
    </xf>
    <xf numFmtId="169" fontId="20" fillId="6" borderId="0" xfId="0" applyNumberFormat="1" applyFont="1" applyFill="1" applyBorder="1" applyAlignment="1">
      <alignment horizontal="center" vertical="center" shrinkToFit="1" readingOrder="2"/>
    </xf>
    <xf numFmtId="169" fontId="62" fillId="6" borderId="0" xfId="0" applyNumberFormat="1" applyFont="1" applyFill="1" applyAlignment="1">
      <alignment vertical="center"/>
    </xf>
    <xf numFmtId="169" fontId="20" fillId="6" borderId="1" xfId="0" applyNumberFormat="1" applyFont="1" applyFill="1" applyBorder="1" applyAlignment="1">
      <alignment horizontal="right" vertical="center"/>
    </xf>
    <xf numFmtId="167" fontId="20" fillId="6" borderId="0" xfId="1" applyNumberFormat="1" applyFont="1" applyFill="1" applyBorder="1" applyAlignment="1">
      <alignment horizontal="right" vertical="center"/>
    </xf>
    <xf numFmtId="169" fontId="20" fillId="6" borderId="0" xfId="0" applyNumberFormat="1" applyFont="1" applyFill="1" applyBorder="1" applyAlignment="1">
      <alignment vertical="center" shrinkToFit="1" readingOrder="2"/>
    </xf>
    <xf numFmtId="169" fontId="20" fillId="6" borderId="0" xfId="0" applyNumberFormat="1" applyFont="1" applyFill="1" applyBorder="1" applyAlignment="1">
      <alignment horizontal="center" vertical="center" shrinkToFit="1"/>
    </xf>
    <xf numFmtId="2" fontId="62" fillId="6" borderId="0" xfId="0" applyNumberFormat="1" applyFont="1" applyFill="1" applyBorder="1" applyAlignment="1">
      <alignment vertical="center"/>
    </xf>
    <xf numFmtId="169" fontId="20" fillId="6" borderId="1" xfId="0" applyNumberFormat="1" applyFont="1" applyFill="1" applyBorder="1" applyAlignment="1">
      <alignment vertical="center" shrinkToFit="1" readingOrder="2"/>
    </xf>
    <xf numFmtId="169" fontId="20" fillId="6" borderId="4" xfId="0" applyNumberFormat="1" applyFont="1" applyFill="1" applyBorder="1" applyAlignment="1">
      <alignment vertical="center" shrinkToFit="1" readingOrder="2"/>
    </xf>
    <xf numFmtId="169" fontId="20" fillId="6" borderId="4" xfId="0" applyNumberFormat="1" applyFont="1" applyFill="1" applyBorder="1" applyAlignment="1">
      <alignment horizontal="right" vertical="center" shrinkToFit="1" readingOrder="2"/>
    </xf>
    <xf numFmtId="0" fontId="41" fillId="6" borderId="0" xfId="0" applyFont="1" applyFill="1" applyAlignment="1">
      <alignment horizontal="center"/>
    </xf>
    <xf numFmtId="169" fontId="16" fillId="6" borderId="0" xfId="0" applyNumberFormat="1" applyFont="1" applyFill="1" applyBorder="1" applyAlignment="1">
      <alignment horizontal="right" vertical="center" shrinkToFit="1" readingOrder="2"/>
    </xf>
    <xf numFmtId="164" fontId="43" fillId="6" borderId="0" xfId="1" applyFont="1" applyFill="1" applyBorder="1" applyAlignment="1">
      <alignment vertical="center"/>
    </xf>
    <xf numFmtId="169" fontId="16" fillId="6" borderId="0" xfId="0" applyNumberFormat="1" applyFont="1" applyFill="1" applyAlignment="1">
      <alignment horizontal="center" vertical="center"/>
    </xf>
    <xf numFmtId="169" fontId="16" fillId="6" borderId="0" xfId="0" applyNumberFormat="1" applyFont="1" applyFill="1" applyAlignment="1">
      <alignment vertical="center"/>
    </xf>
    <xf numFmtId="169" fontId="16" fillId="6" borderId="0" xfId="0" applyNumberFormat="1" applyFont="1" applyFill="1"/>
    <xf numFmtId="49" fontId="20" fillId="6" borderId="0" xfId="0" applyNumberFormat="1" applyFont="1" applyFill="1" applyAlignment="1">
      <alignment horizontal="center" vertical="center" readingOrder="2"/>
    </xf>
    <xf numFmtId="0" fontId="16" fillId="6" borderId="0" xfId="0" applyFont="1" applyFill="1" applyBorder="1" applyAlignment="1">
      <alignment horizontal="right" vertical="center" readingOrder="2"/>
    </xf>
    <xf numFmtId="0" fontId="148" fillId="6" borderId="0" xfId="0" applyFont="1" applyFill="1" applyBorder="1" applyAlignment="1">
      <alignment horizontal="right" vertical="center" wrapText="1" readingOrder="2"/>
    </xf>
    <xf numFmtId="0" fontId="20" fillId="6" borderId="0" xfId="0" applyFont="1" applyFill="1" applyAlignment="1">
      <alignment horizontal="right" vertical="center"/>
    </xf>
    <xf numFmtId="169" fontId="20" fillId="6" borderId="0" xfId="0" applyNumberFormat="1" applyFont="1" applyFill="1" applyAlignment="1">
      <alignment horizontal="center" vertical="center" readingOrder="2"/>
    </xf>
    <xf numFmtId="0" fontId="63" fillId="6" borderId="0" xfId="0" applyFont="1" applyFill="1" applyBorder="1" applyAlignment="1">
      <alignment horizontal="right" vertical="center" wrapText="1" readingOrder="2"/>
    </xf>
    <xf numFmtId="0" fontId="98" fillId="6" borderId="1" xfId="0" applyFont="1" applyFill="1" applyBorder="1" applyAlignment="1">
      <alignment horizontal="center" vertical="center" wrapText="1" readingOrder="2"/>
    </xf>
    <xf numFmtId="169" fontId="9" fillId="6" borderId="0" xfId="0" applyNumberFormat="1" applyFont="1" applyFill="1" applyAlignment="1">
      <alignment vertical="center"/>
    </xf>
    <xf numFmtId="169" fontId="20" fillId="6" borderId="74" xfId="0" applyNumberFormat="1" applyFont="1" applyFill="1" applyBorder="1" applyAlignment="1">
      <alignment vertical="center" shrinkToFit="1" readingOrder="2"/>
    </xf>
    <xf numFmtId="0" fontId="20" fillId="6" borderId="0" xfId="0" applyFont="1" applyFill="1" applyBorder="1" applyAlignment="1">
      <alignment vertical="center" readingOrder="2"/>
    </xf>
    <xf numFmtId="0" fontId="16" fillId="6" borderId="0" xfId="0" applyFont="1" applyFill="1" applyAlignment="1">
      <alignment horizontal="right" vertical="center"/>
    </xf>
    <xf numFmtId="0" fontId="6" fillId="6" borderId="0" xfId="0" applyFont="1" applyFill="1" applyBorder="1" applyAlignment="1">
      <alignment horizontal="right" vertical="center" wrapText="1" readingOrder="2"/>
    </xf>
    <xf numFmtId="0" fontId="113" fillId="6" borderId="0" xfId="0" applyFont="1" applyFill="1" applyBorder="1" applyAlignment="1">
      <alignment horizontal="right" vertical="center" readingOrder="2"/>
    </xf>
    <xf numFmtId="0" fontId="4" fillId="6" borderId="0" xfId="0" applyFont="1" applyFill="1" applyBorder="1" applyAlignment="1">
      <alignment horizontal="center" vertical="center"/>
    </xf>
    <xf numFmtId="0" fontId="127" fillId="6" borderId="0" xfId="0" applyFont="1" applyFill="1" applyBorder="1" applyAlignment="1">
      <alignment horizontal="right" vertical="center" wrapText="1" readingOrder="2"/>
    </xf>
    <xf numFmtId="0" fontId="37" fillId="6" borderId="0" xfId="0" applyFont="1" applyFill="1" applyBorder="1" applyAlignment="1">
      <alignment horizontal="center" vertical="center"/>
    </xf>
    <xf numFmtId="0" fontId="8" fillId="6" borderId="0" xfId="0" applyFont="1" applyFill="1" applyBorder="1" applyAlignment="1">
      <alignment horizontal="right" vertical="center" readingOrder="2"/>
    </xf>
    <xf numFmtId="0" fontId="42" fillId="6" borderId="0" xfId="0" applyFont="1" applyFill="1" applyBorder="1" applyAlignment="1">
      <alignment vertical="center"/>
    </xf>
    <xf numFmtId="0" fontId="4" fillId="6" borderId="0" xfId="0" applyFont="1" applyFill="1" applyAlignment="1">
      <alignment horizontal="right" vertical="center"/>
    </xf>
    <xf numFmtId="0" fontId="43" fillId="6" borderId="27" xfId="0" applyFont="1" applyFill="1" applyBorder="1" applyAlignment="1">
      <alignment horizontal="center"/>
    </xf>
    <xf numFmtId="0" fontId="105" fillId="6" borderId="0" xfId="0" applyFont="1" applyFill="1" applyBorder="1" applyAlignment="1">
      <alignment horizontal="right" vertical="center" readingOrder="2"/>
    </xf>
    <xf numFmtId="0" fontId="70" fillId="6" borderId="0" xfId="0" applyFont="1" applyFill="1" applyBorder="1"/>
    <xf numFmtId="0" fontId="30" fillId="6" borderId="62" xfId="0" applyFont="1" applyFill="1" applyBorder="1" applyAlignment="1">
      <alignment horizontal="center" vertical="center"/>
    </xf>
    <xf numFmtId="172" fontId="30" fillId="6" borderId="0" xfId="0" applyNumberFormat="1" applyFont="1" applyFill="1" applyAlignment="1">
      <alignment horizontal="right" vertical="center"/>
    </xf>
    <xf numFmtId="3" fontId="30" fillId="6" borderId="0" xfId="0" applyNumberFormat="1" applyFont="1" applyFill="1" applyAlignment="1">
      <alignment horizontal="right" vertical="center"/>
    </xf>
    <xf numFmtId="172" fontId="30" fillId="6" borderId="0" xfId="1" applyNumberFormat="1" applyFont="1" applyFill="1" applyBorder="1" applyAlignment="1">
      <alignment horizontal="right" vertical="center"/>
    </xf>
    <xf numFmtId="3" fontId="30" fillId="6" borderId="4" xfId="0" applyNumberFormat="1" applyFont="1" applyFill="1" applyBorder="1" applyAlignment="1">
      <alignment horizontal="center" vertical="center"/>
    </xf>
    <xf numFmtId="0" fontId="41" fillId="3" borderId="0" xfId="0" applyFont="1" applyFill="1"/>
    <xf numFmtId="169" fontId="20" fillId="6" borderId="0" xfId="3" applyNumberFormat="1" applyFont="1" applyFill="1" applyAlignment="1">
      <alignment vertical="center" wrapText="1" readingOrder="2"/>
    </xf>
    <xf numFmtId="167" fontId="62" fillId="6" borderId="0" xfId="1" applyNumberFormat="1" applyFont="1" applyFill="1"/>
    <xf numFmtId="0" fontId="20" fillId="6" borderId="0" xfId="0" applyFont="1" applyFill="1" applyBorder="1" applyAlignment="1">
      <alignment vertical="center" wrapText="1" readingOrder="2"/>
    </xf>
    <xf numFmtId="0" fontId="20" fillId="6" borderId="0" xfId="7" applyFont="1" applyFill="1" applyBorder="1" applyAlignment="1">
      <alignment horizontal="center" vertical="center"/>
    </xf>
    <xf numFmtId="0" fontId="35" fillId="6" borderId="0" xfId="7" applyFill="1" applyBorder="1"/>
    <xf numFmtId="0" fontId="62" fillId="6" borderId="0" xfId="32" applyFont="1" applyFill="1" applyBorder="1" applyAlignment="1">
      <alignment horizontal="right"/>
    </xf>
    <xf numFmtId="0" fontId="152" fillId="6" borderId="1" xfId="3" applyFont="1" applyFill="1" applyBorder="1" applyAlignment="1">
      <alignment horizontal="center" vertical="center" wrapText="1"/>
    </xf>
    <xf numFmtId="3" fontId="147" fillId="6" borderId="0" xfId="3" applyNumberFormat="1" applyFont="1" applyFill="1" applyBorder="1" applyAlignment="1">
      <alignment horizontal="right" vertical="center"/>
    </xf>
    <xf numFmtId="3" fontId="147" fillId="6" borderId="0" xfId="3" applyNumberFormat="1" applyFont="1" applyFill="1" applyBorder="1" applyAlignment="1">
      <alignment horizontal="right"/>
    </xf>
    <xf numFmtId="0" fontId="152" fillId="6" borderId="1" xfId="3" applyFont="1" applyFill="1" applyBorder="1" applyAlignment="1">
      <alignment horizontal="center" vertical="center"/>
    </xf>
    <xf numFmtId="169" fontId="20" fillId="6" borderId="6" xfId="0" quotePrefix="1" applyNumberFormat="1" applyFont="1" applyFill="1" applyBorder="1" applyAlignment="1">
      <alignment horizontal="center" vertical="center" readingOrder="2"/>
    </xf>
    <xf numFmtId="3" fontId="6" fillId="0" borderId="0" xfId="0" applyNumberFormat="1" applyFont="1" applyBorder="1" applyAlignment="1">
      <alignment horizontal="right" vertical="center"/>
    </xf>
    <xf numFmtId="0" fontId="127" fillId="6" borderId="0" xfId="0" applyFont="1" applyFill="1" applyBorder="1" applyAlignment="1">
      <alignment horizontal="right" vertical="center" wrapText="1" readingOrder="2"/>
    </xf>
    <xf numFmtId="0" fontId="95" fillId="6" borderId="0" xfId="0" applyFont="1" applyFill="1" applyBorder="1" applyAlignment="1">
      <alignment horizontal="right" vertical="center" readingOrder="2"/>
    </xf>
    <xf numFmtId="0" fontId="6" fillId="6" borderId="0" xfId="0" applyFont="1" applyFill="1" applyAlignment="1">
      <alignment horizontal="right" vertical="center"/>
    </xf>
    <xf numFmtId="3" fontId="109" fillId="3" borderId="0" xfId="0" applyNumberFormat="1" applyFont="1" applyFill="1"/>
    <xf numFmtId="49" fontId="20" fillId="6" borderId="0" xfId="0" applyNumberFormat="1" applyFont="1" applyFill="1" applyAlignment="1">
      <alignment horizontal="center" vertical="center" readingOrder="2"/>
    </xf>
    <xf numFmtId="49" fontId="20" fillId="6" borderId="0" xfId="0" applyNumberFormat="1" applyFont="1" applyFill="1" applyBorder="1" applyAlignment="1">
      <alignment horizontal="center" vertical="center"/>
    </xf>
    <xf numFmtId="169" fontId="70" fillId="6" borderId="0" xfId="0" applyNumberFormat="1" applyFont="1" applyFill="1" applyAlignment="1">
      <alignment vertical="center"/>
    </xf>
    <xf numFmtId="169" fontId="4" fillId="6" borderId="0" xfId="0" applyNumberFormat="1" applyFont="1" applyFill="1" applyAlignment="1">
      <alignment vertical="center"/>
    </xf>
    <xf numFmtId="169" fontId="4" fillId="6" borderId="1" xfId="0" applyNumberFormat="1" applyFont="1" applyFill="1" applyBorder="1" applyAlignment="1">
      <alignment horizontal="center" vertical="center" readingOrder="2"/>
    </xf>
    <xf numFmtId="169" fontId="4" fillId="6" borderId="0" xfId="0" applyNumberFormat="1" applyFont="1" applyFill="1" applyBorder="1" applyAlignment="1">
      <alignment horizontal="center" vertical="center" readingOrder="2"/>
    </xf>
    <xf numFmtId="0" fontId="20" fillId="6" borderId="0" xfId="2" applyFont="1" applyFill="1" applyBorder="1" applyAlignment="1">
      <alignment horizontal="center" vertical="center"/>
    </xf>
    <xf numFmtId="0" fontId="27" fillId="6" borderId="0" xfId="0" applyFont="1" applyFill="1" applyBorder="1" applyAlignment="1">
      <alignment horizontal="right" vertical="center" wrapText="1" readingOrder="2"/>
    </xf>
    <xf numFmtId="3" fontId="20" fillId="6" borderId="4" xfId="0" applyNumberFormat="1" applyFont="1" applyFill="1" applyBorder="1" applyAlignment="1">
      <alignment vertical="center"/>
    </xf>
    <xf numFmtId="0" fontId="6" fillId="6" borderId="1" xfId="0" applyFont="1" applyFill="1" applyBorder="1" applyAlignment="1">
      <alignment horizontal="center" vertical="center" readingOrder="2"/>
    </xf>
    <xf numFmtId="176" fontId="6" fillId="6" borderId="1" xfId="0" applyNumberFormat="1" applyFont="1" applyFill="1" applyBorder="1" applyAlignment="1">
      <alignment horizontal="center" vertical="center" readingOrder="2"/>
    </xf>
    <xf numFmtId="0" fontId="56" fillId="6" borderId="0" xfId="30" applyFont="1" applyFill="1" applyBorder="1" applyAlignment="1">
      <alignment vertical="center" readingOrder="2"/>
    </xf>
    <xf numFmtId="0" fontId="74" fillId="6" borderId="0" xfId="9" applyFont="1" applyFill="1" applyAlignment="1">
      <alignment horizontal="right" vertical="center"/>
    </xf>
    <xf numFmtId="0" fontId="74" fillId="6" borderId="0" xfId="9" applyFont="1" applyFill="1" applyBorder="1" applyAlignment="1">
      <alignment horizontal="right" vertical="center" readingOrder="2"/>
    </xf>
    <xf numFmtId="0" fontId="74" fillId="6" borderId="0" xfId="9" applyFont="1" applyFill="1" applyAlignment="1">
      <alignment horizontal="right" vertical="center" wrapText="1"/>
    </xf>
    <xf numFmtId="0" fontId="74" fillId="6" borderId="0" xfId="9" applyFont="1" applyFill="1" applyAlignment="1">
      <alignment horizontal="center" vertical="center"/>
    </xf>
    <xf numFmtId="0" fontId="74" fillId="6" borderId="0" xfId="9" applyFont="1" applyFill="1" applyBorder="1" applyAlignment="1">
      <alignment horizontal="center" vertical="center"/>
    </xf>
    <xf numFmtId="49" fontId="74" fillId="6" borderId="0" xfId="9" applyNumberFormat="1" applyFont="1" applyFill="1" applyBorder="1" applyAlignment="1">
      <alignment horizontal="right" vertical="center" readingOrder="2"/>
    </xf>
    <xf numFmtId="0" fontId="74" fillId="6" borderId="0" xfId="9" applyFont="1" applyFill="1" applyAlignment="1">
      <alignment horizontal="right" vertical="top" wrapText="1" readingOrder="2"/>
    </xf>
    <xf numFmtId="0" fontId="74" fillId="6" borderId="0" xfId="9" applyFont="1" applyFill="1" applyAlignment="1">
      <alignment horizontal="right" vertical="top" wrapText="1"/>
    </xf>
    <xf numFmtId="0" fontId="74" fillId="6" borderId="0" xfId="9" applyFont="1" applyFill="1" applyAlignment="1">
      <alignment horizontal="center" vertical="center" readingOrder="2"/>
    </xf>
    <xf numFmtId="0" fontId="74" fillId="6" borderId="0" xfId="9" applyFont="1" applyFill="1" applyAlignment="1">
      <alignment horizontal="right" vertical="center" wrapText="1" readingOrder="2"/>
    </xf>
    <xf numFmtId="0" fontId="74" fillId="6" borderId="0" xfId="9" applyFont="1" applyFill="1" applyBorder="1" applyAlignment="1">
      <alignment horizontal="right" vertical="center" wrapText="1" readingOrder="2"/>
    </xf>
    <xf numFmtId="0" fontId="74" fillId="6" borderId="0" xfId="9" applyFont="1" applyFill="1" applyAlignment="1">
      <alignment horizontal="right" vertical="center" readingOrder="2"/>
    </xf>
    <xf numFmtId="49" fontId="20" fillId="6" borderId="0" xfId="0" applyNumberFormat="1" applyFont="1" applyFill="1" applyAlignment="1">
      <alignment horizontal="center" vertical="center" readingOrder="2"/>
    </xf>
    <xf numFmtId="0" fontId="108" fillId="6" borderId="0" xfId="0" applyFont="1" applyFill="1" applyAlignment="1">
      <alignment horizontal="right" vertical="center" wrapText="1" readingOrder="2"/>
    </xf>
    <xf numFmtId="0" fontId="27" fillId="6" borderId="0" xfId="2" applyFont="1" applyFill="1" applyAlignment="1">
      <alignment horizontal="center" vertical="center"/>
    </xf>
    <xf numFmtId="0" fontId="16" fillId="6" borderId="0" xfId="0" applyFont="1" applyFill="1" applyAlignment="1">
      <alignment horizontal="right" vertical="center" readingOrder="2"/>
    </xf>
    <xf numFmtId="0" fontId="20" fillId="6" borderId="0" xfId="0" applyFont="1" applyFill="1" applyBorder="1" applyAlignment="1">
      <alignment horizontal="center" vertical="center"/>
    </xf>
    <xf numFmtId="0" fontId="6" fillId="6" borderId="0" xfId="0" applyFont="1" applyFill="1" applyAlignment="1">
      <alignment horizontal="right" vertical="center" readingOrder="2"/>
    </xf>
    <xf numFmtId="169" fontId="102" fillId="6" borderId="0" xfId="0" applyNumberFormat="1" applyFont="1" applyFill="1" applyAlignment="1">
      <alignment horizontal="center" vertical="center" readingOrder="2"/>
    </xf>
    <xf numFmtId="0" fontId="63" fillId="6" borderId="0" xfId="0" applyFont="1" applyFill="1" applyBorder="1" applyAlignment="1">
      <alignment horizontal="right" vertical="center" wrapText="1" readingOrder="2"/>
    </xf>
    <xf numFmtId="0" fontId="16" fillId="6" borderId="0" xfId="0" applyNumberFormat="1" applyFont="1" applyFill="1" applyBorder="1" applyAlignment="1">
      <alignment horizontal="right" vertical="center" wrapText="1" readingOrder="2"/>
    </xf>
    <xf numFmtId="3" fontId="34" fillId="6" borderId="0" xfId="9" applyNumberFormat="1" applyFont="1" applyFill="1" applyBorder="1" applyAlignment="1">
      <alignment horizontal="center" vertical="center"/>
    </xf>
    <xf numFmtId="49" fontId="4" fillId="6" borderId="56" xfId="9" applyNumberFormat="1" applyFont="1" applyFill="1" applyBorder="1" applyAlignment="1">
      <alignment horizontal="center" vertical="center" readingOrder="2"/>
    </xf>
    <xf numFmtId="3" fontId="68" fillId="6" borderId="53" xfId="9" applyNumberFormat="1" applyFont="1" applyFill="1" applyBorder="1" applyAlignment="1">
      <alignment horizontal="center" vertical="center" shrinkToFit="1" readingOrder="2"/>
    </xf>
    <xf numFmtId="0" fontId="20" fillId="6" borderId="0" xfId="30" applyFont="1" applyFill="1" applyAlignment="1">
      <alignment vertical="center"/>
    </xf>
    <xf numFmtId="173" fontId="20" fillId="6" borderId="0" xfId="30" applyNumberFormat="1" applyFont="1" applyFill="1" applyAlignment="1">
      <alignment horizontal="center" vertical="center"/>
    </xf>
    <xf numFmtId="173" fontId="62" fillId="6" borderId="0" xfId="30" applyNumberFormat="1" applyFont="1" applyFill="1" applyAlignment="1">
      <alignment horizontal="right" vertical="center"/>
    </xf>
    <xf numFmtId="0" fontId="35" fillId="3" borderId="0" xfId="7" applyFill="1"/>
    <xf numFmtId="0" fontId="6" fillId="3" borderId="0" xfId="7" applyFont="1" applyFill="1" applyAlignment="1">
      <alignment horizontal="center" vertical="center"/>
    </xf>
    <xf numFmtId="0" fontId="6" fillId="3" borderId="0" xfId="7" applyFont="1" applyFill="1" applyAlignment="1">
      <alignment vertical="center"/>
    </xf>
    <xf numFmtId="178" fontId="6" fillId="3" borderId="0" xfId="26" applyNumberFormat="1" applyFont="1" applyFill="1" applyAlignment="1">
      <alignment horizontal="center" vertical="center"/>
    </xf>
    <xf numFmtId="3" fontId="6" fillId="3" borderId="0" xfId="7" applyNumberFormat="1" applyFont="1" applyFill="1" applyAlignment="1">
      <alignment horizontal="center" vertical="center"/>
    </xf>
    <xf numFmtId="178" fontId="6" fillId="3" borderId="0" xfId="26" applyNumberFormat="1" applyFont="1" applyFill="1" applyAlignment="1">
      <alignment horizontal="right" vertical="center"/>
    </xf>
    <xf numFmtId="3" fontId="6" fillId="3" borderId="0" xfId="7" applyNumberFormat="1" applyFont="1" applyFill="1" applyAlignment="1">
      <alignment horizontal="right" vertical="center"/>
    </xf>
    <xf numFmtId="0" fontId="6" fillId="3" borderId="0" xfId="7" applyFont="1" applyFill="1" applyAlignment="1">
      <alignment horizontal="right" vertical="center"/>
    </xf>
    <xf numFmtId="175" fontId="6" fillId="3" borderId="0" xfId="7" applyNumberFormat="1" applyFont="1" applyFill="1" applyAlignment="1">
      <alignment horizontal="right" vertical="center"/>
    </xf>
    <xf numFmtId="3" fontId="6" fillId="3" borderId="0" xfId="0" applyNumberFormat="1" applyFont="1" applyFill="1" applyBorder="1" applyAlignment="1">
      <alignment horizontal="right" vertical="center"/>
    </xf>
    <xf numFmtId="49" fontId="27" fillId="0" borderId="0" xfId="0" applyNumberFormat="1" applyFont="1" applyAlignment="1">
      <alignment horizontal="center" readingOrder="2"/>
    </xf>
    <xf numFmtId="0" fontId="27" fillId="0" borderId="0" xfId="0" applyFont="1" applyAlignment="1">
      <alignment horizontal="right"/>
    </xf>
    <xf numFmtId="0" fontId="27" fillId="0" borderId="1" xfId="0" applyFont="1" applyBorder="1" applyAlignment="1">
      <alignment horizontal="center"/>
    </xf>
    <xf numFmtId="0" fontId="12" fillId="0" borderId="0" xfId="0" applyFont="1" applyBorder="1" applyAlignment="1">
      <alignment horizontal="center"/>
    </xf>
    <xf numFmtId="0" fontId="27" fillId="0" borderId="0" xfId="0" applyFont="1" applyAlignment="1">
      <alignment horizontal="center" vertical="center"/>
    </xf>
    <xf numFmtId="0" fontId="27" fillId="0" borderId="25" xfId="0" applyFont="1" applyBorder="1" applyAlignment="1">
      <alignment horizontal="center" vertical="center"/>
    </xf>
    <xf numFmtId="0" fontId="20" fillId="6" borderId="0" xfId="0" applyFont="1" applyFill="1" applyAlignment="1">
      <alignment horizontal="right" vertical="center" readingOrder="2"/>
    </xf>
    <xf numFmtId="0" fontId="34" fillId="6" borderId="0" xfId="0" applyFont="1" applyFill="1" applyAlignment="1">
      <alignment horizontal="right" vertical="center" wrapText="1"/>
    </xf>
    <xf numFmtId="0" fontId="102" fillId="6" borderId="0" xfId="0" applyFont="1" applyFill="1" applyAlignment="1">
      <alignment horizontal="right" vertical="center"/>
    </xf>
    <xf numFmtId="0" fontId="102" fillId="6" borderId="0" xfId="0" applyFont="1" applyFill="1" applyAlignment="1">
      <alignment horizontal="right" vertical="center" wrapText="1"/>
    </xf>
    <xf numFmtId="49" fontId="20" fillId="6" borderId="0" xfId="0" applyNumberFormat="1" applyFont="1" applyFill="1" applyAlignment="1">
      <alignment horizontal="center" vertical="center" readingOrder="2"/>
    </xf>
    <xf numFmtId="0" fontId="102" fillId="6" borderId="0" xfId="0" applyFont="1" applyFill="1" applyAlignment="1">
      <alignment horizontal="center" vertical="center"/>
    </xf>
    <xf numFmtId="0" fontId="102" fillId="6" borderId="1" xfId="0" applyFont="1" applyFill="1" applyBorder="1" applyAlignment="1">
      <alignment horizontal="center" vertical="center"/>
    </xf>
    <xf numFmtId="0" fontId="102" fillId="6" borderId="25" xfId="0" applyFont="1" applyFill="1" applyBorder="1" applyAlignment="1">
      <alignment horizontal="center" vertical="center"/>
    </xf>
    <xf numFmtId="0" fontId="102" fillId="6" borderId="25" xfId="0" applyFont="1" applyFill="1" applyBorder="1" applyAlignment="1">
      <alignment horizontal="right" vertical="center"/>
    </xf>
    <xf numFmtId="169" fontId="34" fillId="6" borderId="0" xfId="0" applyNumberFormat="1" applyFont="1" applyFill="1" applyAlignment="1">
      <alignment horizontal="center" vertical="center"/>
    </xf>
    <xf numFmtId="169" fontId="34" fillId="6" borderId="0" xfId="0" applyNumberFormat="1" applyFont="1" applyFill="1" applyAlignment="1">
      <alignment horizontal="center" vertical="center" readingOrder="2"/>
    </xf>
    <xf numFmtId="0" fontId="34" fillId="6" borderId="0" xfId="0" applyFont="1" applyFill="1" applyBorder="1" applyAlignment="1">
      <alignment horizontal="center" vertical="center"/>
    </xf>
    <xf numFmtId="169" fontId="20" fillId="6" borderId="0" xfId="0" applyNumberFormat="1" applyFont="1" applyFill="1" applyBorder="1" applyAlignment="1">
      <alignment horizontal="center" vertical="center" readingOrder="2"/>
    </xf>
    <xf numFmtId="169" fontId="20" fillId="6" borderId="1" xfId="0" applyNumberFormat="1" applyFont="1" applyFill="1" applyBorder="1" applyAlignment="1">
      <alignment horizontal="center" vertical="center" readingOrder="2"/>
    </xf>
    <xf numFmtId="0" fontId="80" fillId="6" borderId="0" xfId="0" applyFont="1" applyFill="1" applyBorder="1" applyAlignment="1">
      <alignment horizontal="center" vertical="center"/>
    </xf>
    <xf numFmtId="169" fontId="20" fillId="6" borderId="0" xfId="0" applyNumberFormat="1" applyFont="1" applyFill="1" applyAlignment="1">
      <alignment horizontal="center" vertical="center"/>
    </xf>
    <xf numFmtId="0" fontId="145" fillId="6" borderId="0" xfId="0" applyFont="1" applyFill="1" applyAlignment="1">
      <alignment horizontal="center" vertical="center"/>
    </xf>
    <xf numFmtId="169" fontId="20" fillId="6" borderId="0" xfId="0" applyNumberFormat="1" applyFont="1" applyFill="1" applyBorder="1" applyAlignment="1">
      <alignment horizontal="center" vertical="center"/>
    </xf>
    <xf numFmtId="169" fontId="27" fillId="6" borderId="0" xfId="0" applyNumberFormat="1" applyFont="1" applyFill="1" applyBorder="1" applyAlignment="1">
      <alignment horizontal="center" vertical="center"/>
    </xf>
    <xf numFmtId="0" fontId="20" fillId="6" borderId="0" xfId="0" applyFont="1" applyFill="1" applyBorder="1" applyAlignment="1">
      <alignment horizontal="center" vertical="center"/>
    </xf>
    <xf numFmtId="173" fontId="74" fillId="6" borderId="0" xfId="0" applyNumberFormat="1" applyFont="1" applyFill="1" applyAlignment="1">
      <alignment horizontal="center" vertical="center" readingOrder="2"/>
    </xf>
    <xf numFmtId="0" fontId="4" fillId="6" borderId="0" xfId="0" applyFont="1" applyFill="1" applyAlignment="1">
      <alignment horizontal="right" vertical="center" readingOrder="2"/>
    </xf>
    <xf numFmtId="0" fontId="98" fillId="6" borderId="0" xfId="0" applyFont="1" applyFill="1" applyAlignment="1">
      <alignment horizontal="right" vertical="center" readingOrder="2"/>
    </xf>
    <xf numFmtId="0" fontId="68" fillId="6" borderId="0" xfId="0" applyFont="1" applyFill="1" applyAlignment="1">
      <alignment horizontal="right" vertical="center" readingOrder="2"/>
    </xf>
    <xf numFmtId="169" fontId="73" fillId="6" borderId="0" xfId="0" applyNumberFormat="1" applyFont="1" applyFill="1" applyAlignment="1">
      <alignment horizontal="center" vertical="center"/>
    </xf>
    <xf numFmtId="169" fontId="102" fillId="6" borderId="0" xfId="0" applyNumberFormat="1" applyFont="1" applyFill="1" applyAlignment="1">
      <alignment horizontal="center" vertical="center" readingOrder="2"/>
    </xf>
    <xf numFmtId="0" fontId="102" fillId="6" borderId="0" xfId="0" applyFont="1" applyFill="1" applyBorder="1" applyAlignment="1">
      <alignment horizontal="center" vertical="center"/>
    </xf>
    <xf numFmtId="169" fontId="34" fillId="6" borderId="1" xfId="0" applyNumberFormat="1" applyFont="1" applyFill="1" applyBorder="1" applyAlignment="1">
      <alignment horizontal="center" vertical="center"/>
    </xf>
    <xf numFmtId="169" fontId="30" fillId="6" borderId="0" xfId="0" applyNumberFormat="1" applyFont="1" applyFill="1" applyAlignment="1">
      <alignment horizontal="right" vertical="center"/>
    </xf>
    <xf numFmtId="169" fontId="34" fillId="6" borderId="0" xfId="0" applyNumberFormat="1" applyFont="1" applyFill="1" applyAlignment="1">
      <alignment horizontal="right" vertical="center" readingOrder="2"/>
    </xf>
    <xf numFmtId="169" fontId="109" fillId="6" borderId="0" xfId="0" applyNumberFormat="1" applyFont="1" applyFill="1" applyAlignment="1">
      <alignment horizontal="right" vertical="center" wrapText="1" shrinkToFit="1"/>
    </xf>
    <xf numFmtId="0" fontId="16" fillId="6" borderId="0" xfId="0" applyFont="1" applyFill="1" applyAlignment="1">
      <alignment horizontal="right" vertical="center"/>
    </xf>
    <xf numFmtId="0" fontId="106" fillId="6" borderId="0" xfId="9" applyFont="1" applyFill="1" applyAlignment="1">
      <alignment horizontal="center" vertical="center"/>
    </xf>
    <xf numFmtId="0" fontId="74" fillId="6" borderId="0" xfId="9" applyFont="1" applyFill="1" applyAlignment="1">
      <alignment horizontal="center" vertical="center"/>
    </xf>
    <xf numFmtId="0" fontId="74" fillId="6" borderId="0" xfId="9" applyFont="1" applyFill="1" applyAlignment="1">
      <alignment horizontal="right" vertical="center"/>
    </xf>
    <xf numFmtId="0" fontId="74" fillId="6" borderId="0" xfId="9" applyFont="1" applyFill="1" applyBorder="1" applyAlignment="1">
      <alignment horizontal="center" vertical="center"/>
    </xf>
    <xf numFmtId="0" fontId="74" fillId="6" borderId="0" xfId="9" applyFont="1" applyFill="1" applyAlignment="1">
      <alignment horizontal="right" vertical="center" wrapText="1"/>
    </xf>
    <xf numFmtId="0" fontId="74" fillId="6" borderId="0" xfId="9" applyFont="1" applyFill="1" applyBorder="1" applyAlignment="1">
      <alignment horizontal="right" vertical="center" readingOrder="2"/>
    </xf>
    <xf numFmtId="0" fontId="75" fillId="0" borderId="0" xfId="9" applyFont="1" applyAlignment="1">
      <alignment horizontal="right" vertical="center"/>
    </xf>
    <xf numFmtId="1" fontId="32" fillId="0" borderId="0" xfId="9" applyNumberFormat="1" applyFont="1" applyAlignment="1">
      <alignment horizontal="center" vertical="center" readingOrder="2"/>
    </xf>
    <xf numFmtId="0" fontId="74" fillId="0" borderId="0" xfId="9" applyFont="1" applyBorder="1" applyAlignment="1">
      <alignment horizontal="center" vertical="center"/>
    </xf>
    <xf numFmtId="0" fontId="32" fillId="0" borderId="0" xfId="9" applyFont="1" applyAlignment="1">
      <alignment horizontal="right" vertical="center" wrapText="1"/>
    </xf>
    <xf numFmtId="0" fontId="32" fillId="0" borderId="0" xfId="9" applyFont="1" applyFill="1" applyAlignment="1">
      <alignment horizontal="right" vertical="center" wrapText="1"/>
    </xf>
    <xf numFmtId="0" fontId="32" fillId="0" borderId="0" xfId="9" applyFont="1" applyAlignment="1">
      <alignment horizontal="center" vertical="center"/>
    </xf>
    <xf numFmtId="0" fontId="74" fillId="0" borderId="1" xfId="9" applyFont="1" applyBorder="1" applyAlignment="1">
      <alignment horizontal="center" vertical="center" readingOrder="2"/>
    </xf>
    <xf numFmtId="0" fontId="74" fillId="0" borderId="25" xfId="9" applyFont="1" applyBorder="1" applyAlignment="1">
      <alignment horizontal="center" vertical="center" readingOrder="2"/>
    </xf>
    <xf numFmtId="1" fontId="32" fillId="0" borderId="1" xfId="9" applyNumberFormat="1" applyFont="1" applyBorder="1" applyAlignment="1">
      <alignment horizontal="center" vertical="center" readingOrder="2"/>
    </xf>
    <xf numFmtId="0" fontId="75" fillId="0" borderId="0" xfId="9" applyFont="1" applyAlignment="1">
      <alignment horizontal="center" vertical="center"/>
    </xf>
    <xf numFmtId="1" fontId="32" fillId="0" borderId="25" xfId="9" applyNumberFormat="1" applyFont="1" applyBorder="1" applyAlignment="1">
      <alignment horizontal="center" vertical="center" readingOrder="2"/>
    </xf>
    <xf numFmtId="0" fontId="32" fillId="0" borderId="1" xfId="9" applyFont="1" applyBorder="1" applyAlignment="1">
      <alignment horizontal="center" vertical="center"/>
    </xf>
    <xf numFmtId="1" fontId="32" fillId="0" borderId="4" xfId="9" applyNumberFormat="1" applyFont="1" applyBorder="1" applyAlignment="1">
      <alignment horizontal="center" vertical="center" readingOrder="2"/>
    </xf>
    <xf numFmtId="0" fontId="106" fillId="0" borderId="0" xfId="9" applyFont="1" applyAlignment="1">
      <alignment horizontal="center" vertical="center"/>
    </xf>
    <xf numFmtId="0" fontId="74" fillId="0" borderId="0" xfId="9" applyFont="1" applyBorder="1" applyAlignment="1">
      <alignment horizontal="right" vertical="center" readingOrder="2"/>
    </xf>
    <xf numFmtId="0" fontId="32" fillId="0" borderId="0" xfId="9" applyFont="1" applyAlignment="1">
      <alignment horizontal="right" vertical="center" readingOrder="2"/>
    </xf>
    <xf numFmtId="0" fontId="32" fillId="0" borderId="0" xfId="9" applyFont="1" applyAlignment="1">
      <alignment horizontal="right" vertical="center" wrapText="1" readingOrder="2"/>
    </xf>
    <xf numFmtId="0" fontId="33" fillId="0" borderId="0" xfId="0" applyFont="1" applyBorder="1" applyAlignment="1">
      <alignment horizontal="right" vertical="center"/>
    </xf>
    <xf numFmtId="0" fontId="33" fillId="0" borderId="0" xfId="0" applyFont="1" applyAlignment="1">
      <alignment horizontal="center" vertical="center"/>
    </xf>
    <xf numFmtId="49" fontId="74" fillId="0" borderId="0" xfId="9" applyNumberFormat="1" applyFont="1" applyBorder="1" applyAlignment="1">
      <alignment horizontal="right" vertical="center" readingOrder="2"/>
    </xf>
    <xf numFmtId="0" fontId="76" fillId="0" borderId="0" xfId="9" applyFont="1" applyAlignment="1">
      <alignment horizontal="right" vertical="center" wrapText="1" readingOrder="2"/>
    </xf>
    <xf numFmtId="0" fontId="77" fillId="0" borderId="1" xfId="0" applyFont="1" applyBorder="1" applyAlignment="1">
      <alignment horizontal="center" vertical="center"/>
    </xf>
    <xf numFmtId="0" fontId="78" fillId="0" borderId="1" xfId="0" applyFont="1" applyBorder="1" applyAlignment="1">
      <alignment horizontal="center" vertical="center" wrapText="1"/>
    </xf>
    <xf numFmtId="0" fontId="33" fillId="0" borderId="0" xfId="0" applyFont="1" applyAlignment="1">
      <alignment horizontal="right" vertical="center"/>
    </xf>
    <xf numFmtId="0" fontId="74" fillId="6" borderId="0" xfId="9" applyFont="1" applyFill="1" applyAlignment="1">
      <alignment horizontal="right" vertical="center" wrapText="1" readingOrder="2"/>
    </xf>
    <xf numFmtId="0" fontId="74" fillId="6" borderId="0" xfId="9" applyFont="1" applyFill="1" applyAlignment="1">
      <alignment horizontal="center" vertical="center" readingOrder="2"/>
    </xf>
    <xf numFmtId="0" fontId="74" fillId="6" borderId="0" xfId="9" applyFont="1" applyFill="1" applyAlignment="1">
      <alignment horizontal="right" vertical="center" readingOrder="2"/>
    </xf>
    <xf numFmtId="0" fontId="74" fillId="6" borderId="0" xfId="9" applyFont="1" applyFill="1" applyAlignment="1">
      <alignment horizontal="right" vertical="top" wrapText="1" readingOrder="2"/>
    </xf>
    <xf numFmtId="0" fontId="106" fillId="6" borderId="0" xfId="9" applyFont="1" applyFill="1" applyBorder="1" applyAlignment="1">
      <alignment horizontal="right" vertical="center" readingOrder="2"/>
    </xf>
    <xf numFmtId="0" fontId="74" fillId="6" borderId="1" xfId="9" applyFont="1" applyFill="1" applyBorder="1" applyAlignment="1">
      <alignment horizontal="center" vertical="center"/>
    </xf>
    <xf numFmtId="0" fontId="74" fillId="6" borderId="0" xfId="9" applyFont="1" applyFill="1" applyAlignment="1">
      <alignment horizontal="right" vertical="top" wrapText="1"/>
    </xf>
    <xf numFmtId="0" fontId="74" fillId="6" borderId="0" xfId="9" applyFont="1" applyFill="1" applyBorder="1" applyAlignment="1">
      <alignment horizontal="right" vertical="center" wrapText="1" readingOrder="2"/>
    </xf>
    <xf numFmtId="0" fontId="143" fillId="6" borderId="0" xfId="9" applyFont="1" applyFill="1" applyBorder="1" applyAlignment="1">
      <alignment horizontal="right" vertical="center" readingOrder="2"/>
    </xf>
    <xf numFmtId="49" fontId="106" fillId="6" borderId="0" xfId="9" applyNumberFormat="1" applyFont="1" applyFill="1" applyBorder="1" applyAlignment="1">
      <alignment horizontal="right" vertical="center" readingOrder="2"/>
    </xf>
    <xf numFmtId="0" fontId="157" fillId="6" borderId="0" xfId="9" applyFont="1" applyFill="1" applyAlignment="1">
      <alignment horizontal="center" vertical="center"/>
    </xf>
    <xf numFmtId="0" fontId="106" fillId="6" borderId="0" xfId="9" applyFont="1" applyFill="1" applyBorder="1" applyAlignment="1">
      <alignment horizontal="center" vertical="center"/>
    </xf>
    <xf numFmtId="0" fontId="81" fillId="6" borderId="0" xfId="9" applyFont="1" applyFill="1" applyBorder="1" applyAlignment="1">
      <alignment horizontal="right" vertical="center" readingOrder="2"/>
    </xf>
    <xf numFmtId="49" fontId="74" fillId="6" borderId="0" xfId="9" applyNumberFormat="1" applyFont="1" applyFill="1" applyBorder="1" applyAlignment="1">
      <alignment horizontal="right" vertical="center" readingOrder="2"/>
    </xf>
    <xf numFmtId="0" fontId="27" fillId="6" borderId="0" xfId="0" applyFont="1" applyFill="1" applyBorder="1" applyAlignment="1">
      <alignment horizontal="right" vertical="center" readingOrder="2"/>
    </xf>
    <xf numFmtId="168" fontId="27" fillId="6" borderId="27" xfId="1" applyNumberFormat="1" applyFont="1" applyFill="1" applyBorder="1" applyAlignment="1">
      <alignment horizontal="center" vertical="center" readingOrder="2"/>
    </xf>
    <xf numFmtId="0" fontId="16" fillId="6" borderId="0" xfId="0" applyFont="1" applyFill="1" applyBorder="1" applyAlignment="1">
      <alignment horizontal="right" vertical="center" readingOrder="2"/>
    </xf>
    <xf numFmtId="0" fontId="4" fillId="6" borderId="0" xfId="0" applyFont="1" applyFill="1" applyBorder="1" applyAlignment="1">
      <alignment horizontal="right" vertical="center" readingOrder="2"/>
    </xf>
    <xf numFmtId="168" fontId="4" fillId="6" borderId="27" xfId="1" applyNumberFormat="1" applyFont="1" applyFill="1" applyBorder="1" applyAlignment="1">
      <alignment horizontal="center" vertical="center" readingOrder="2"/>
    </xf>
    <xf numFmtId="0" fontId="43" fillId="6" borderId="0" xfId="0" applyFont="1" applyFill="1" applyAlignment="1">
      <alignment horizontal="right" vertical="center" wrapText="1"/>
    </xf>
    <xf numFmtId="0" fontId="43" fillId="6" borderId="0" xfId="0" applyFont="1" applyFill="1" applyAlignment="1">
      <alignment horizontal="left" vertical="center"/>
    </xf>
    <xf numFmtId="0" fontId="20" fillId="6" borderId="0" xfId="0" applyFont="1" applyFill="1" applyBorder="1" applyAlignment="1">
      <alignment horizontal="right" vertical="center" readingOrder="2"/>
    </xf>
    <xf numFmtId="0" fontId="148" fillId="6" borderId="0" xfId="0" applyFont="1" applyFill="1" applyBorder="1" applyAlignment="1">
      <alignment horizontal="right" vertical="center" wrapText="1" readingOrder="2"/>
    </xf>
    <xf numFmtId="168" fontId="34" fillId="6" borderId="1" xfId="1" applyNumberFormat="1" applyFont="1" applyFill="1" applyBorder="1" applyAlignment="1">
      <alignment horizontal="center" vertical="center" readingOrder="2"/>
    </xf>
    <xf numFmtId="168" fontId="34" fillId="6" borderId="27" xfId="1" applyNumberFormat="1" applyFont="1" applyFill="1" applyBorder="1" applyAlignment="1">
      <alignment horizontal="center" vertical="center" readingOrder="2"/>
    </xf>
    <xf numFmtId="0" fontId="6" fillId="6" borderId="0" xfId="0" applyFont="1" applyFill="1" applyBorder="1" applyAlignment="1">
      <alignment horizontal="right" vertical="center" wrapText="1" readingOrder="2"/>
    </xf>
    <xf numFmtId="0" fontId="94" fillId="6" borderId="0" xfId="0" applyFont="1" applyFill="1" applyBorder="1" applyAlignment="1">
      <alignment horizontal="right" vertical="center" wrapText="1" readingOrder="2"/>
    </xf>
    <xf numFmtId="168" fontId="27" fillId="6" borderId="1" xfId="1" applyNumberFormat="1" applyFont="1" applyFill="1" applyBorder="1" applyAlignment="1">
      <alignment horizontal="center" vertical="center" readingOrder="2"/>
    </xf>
    <xf numFmtId="0" fontId="148" fillId="3" borderId="0" xfId="0" applyFont="1" applyFill="1" applyBorder="1" applyAlignment="1">
      <alignment horizontal="right" vertical="center" wrapText="1" readingOrder="2"/>
    </xf>
    <xf numFmtId="0" fontId="34" fillId="6" borderId="0" xfId="0" applyFont="1" applyFill="1" applyBorder="1" applyAlignment="1">
      <alignment horizontal="right" vertical="center" readingOrder="2"/>
    </xf>
    <xf numFmtId="0" fontId="62" fillId="6" borderId="0" xfId="0" applyFont="1" applyFill="1" applyAlignment="1">
      <alignment horizontal="left" vertical="center"/>
    </xf>
    <xf numFmtId="0" fontId="43" fillId="6" borderId="0" xfId="0" applyFont="1" applyFill="1" applyAlignment="1">
      <alignment horizontal="right" vertical="center"/>
    </xf>
    <xf numFmtId="0" fontId="95" fillId="6" borderId="27" xfId="0" applyFont="1" applyFill="1" applyBorder="1" applyAlignment="1">
      <alignment horizontal="center" vertical="center" wrapText="1" readingOrder="2"/>
    </xf>
    <xf numFmtId="0" fontId="95" fillId="6" borderId="0" xfId="0" applyFont="1" applyFill="1" applyBorder="1" applyAlignment="1">
      <alignment horizontal="right" vertical="center" readingOrder="2"/>
    </xf>
    <xf numFmtId="0" fontId="62" fillId="6" borderId="0" xfId="0" applyFont="1" applyFill="1" applyAlignment="1">
      <alignment horizontal="center" vertical="center"/>
    </xf>
    <xf numFmtId="49" fontId="20" fillId="6" borderId="2" xfId="0" applyNumberFormat="1" applyFont="1" applyFill="1" applyBorder="1" applyAlignment="1">
      <alignment horizontal="center" vertical="center" readingOrder="2"/>
    </xf>
    <xf numFmtId="0" fontId="113" fillId="6" borderId="0" xfId="0" applyFont="1" applyFill="1" applyBorder="1" applyAlignment="1">
      <alignment horizontal="right" vertical="center" readingOrder="2"/>
    </xf>
    <xf numFmtId="169" fontId="81" fillId="6" borderId="0" xfId="0" applyNumberFormat="1" applyFont="1" applyFill="1" applyAlignment="1">
      <alignment horizontal="center" vertical="center" readingOrder="2"/>
    </xf>
    <xf numFmtId="0" fontId="113" fillId="6" borderId="0" xfId="0" applyFont="1" applyFill="1" applyBorder="1" applyAlignment="1">
      <alignment horizontal="right" vertical="center" wrapText="1" readingOrder="2"/>
    </xf>
    <xf numFmtId="49" fontId="20" fillId="6" borderId="25" xfId="0" applyNumberFormat="1" applyFont="1" applyFill="1" applyBorder="1" applyAlignment="1">
      <alignment horizontal="center" vertical="center" readingOrder="2"/>
    </xf>
    <xf numFmtId="49" fontId="20" fillId="6" borderId="1" xfId="0" applyNumberFormat="1" applyFont="1" applyFill="1" applyBorder="1" applyAlignment="1">
      <alignment horizontal="center" vertical="center" readingOrder="2"/>
    </xf>
    <xf numFmtId="49" fontId="20" fillId="6" borderId="0" xfId="0" applyNumberFormat="1" applyFont="1" applyFill="1" applyBorder="1" applyAlignment="1">
      <alignment horizontal="center" vertical="center" readingOrder="2"/>
    </xf>
    <xf numFmtId="0" fontId="63" fillId="6" borderId="0" xfId="0" applyFont="1" applyFill="1" applyBorder="1" applyAlignment="1">
      <alignment horizontal="right" vertical="center" wrapText="1" readingOrder="2"/>
    </xf>
    <xf numFmtId="0" fontId="110" fillId="6" borderId="0" xfId="0" applyFont="1" applyFill="1" applyBorder="1" applyAlignment="1">
      <alignment horizontal="right" vertical="center" wrapText="1" readingOrder="2"/>
    </xf>
    <xf numFmtId="0" fontId="111" fillId="6" borderId="0" xfId="0" applyFont="1" applyFill="1" applyBorder="1" applyAlignment="1">
      <alignment horizontal="right" vertical="center" readingOrder="2"/>
    </xf>
    <xf numFmtId="0" fontId="109" fillId="6" borderId="0" xfId="0" applyFont="1" applyFill="1" applyAlignment="1">
      <alignment horizontal="right" vertical="center"/>
    </xf>
    <xf numFmtId="0" fontId="63" fillId="6" borderId="0" xfId="0" applyFont="1" applyFill="1" applyBorder="1" applyAlignment="1">
      <alignment horizontal="center" vertical="center" wrapText="1" readingOrder="2"/>
    </xf>
    <xf numFmtId="173" fontId="9" fillId="6" borderId="0" xfId="0" applyNumberFormat="1" applyFont="1" applyFill="1" applyBorder="1" applyAlignment="1">
      <alignment horizontal="right" vertical="center" readingOrder="2"/>
    </xf>
    <xf numFmtId="169" fontId="4" fillId="6" borderId="0" xfId="0" applyNumberFormat="1" applyFont="1" applyFill="1" applyAlignment="1">
      <alignment horizontal="center" vertical="center" readingOrder="2"/>
    </xf>
    <xf numFmtId="173" fontId="98" fillId="6" borderId="0" xfId="0" applyNumberFormat="1" applyFont="1" applyFill="1" applyBorder="1" applyAlignment="1">
      <alignment horizontal="right" vertical="center" readingOrder="2"/>
    </xf>
    <xf numFmtId="0" fontId="4" fillId="6" borderId="0" xfId="0" applyNumberFormat="1" applyFont="1" applyFill="1" applyBorder="1" applyAlignment="1">
      <alignment horizontal="right" vertical="center" readingOrder="2"/>
    </xf>
    <xf numFmtId="0" fontId="4" fillId="6" borderId="0" xfId="0" applyFont="1" applyFill="1" applyBorder="1" applyAlignment="1">
      <alignment horizontal="center" vertical="center"/>
    </xf>
    <xf numFmtId="174" fontId="138" fillId="6" borderId="0" xfId="0" applyNumberFormat="1" applyFont="1" applyFill="1" applyAlignment="1">
      <alignment horizontal="left" vertical="center" readingOrder="2"/>
    </xf>
    <xf numFmtId="0" fontId="30" fillId="6" borderId="0" xfId="0" applyFont="1" applyFill="1" applyBorder="1" applyAlignment="1">
      <alignment horizontal="right" vertical="center"/>
    </xf>
    <xf numFmtId="169" fontId="30" fillId="6" borderId="69" xfId="0" applyNumberFormat="1" applyFont="1" applyFill="1" applyBorder="1" applyAlignment="1">
      <alignment horizontal="center" vertical="center" readingOrder="2"/>
    </xf>
    <xf numFmtId="169" fontId="30" fillId="6" borderId="70" xfId="0" applyNumberFormat="1" applyFont="1" applyFill="1" applyBorder="1" applyAlignment="1">
      <alignment horizontal="center" vertical="center" readingOrder="2"/>
    </xf>
    <xf numFmtId="169" fontId="30" fillId="6" borderId="50" xfId="0" applyNumberFormat="1" applyFont="1" applyFill="1" applyBorder="1" applyAlignment="1">
      <alignment horizontal="center" vertical="center" readingOrder="2"/>
    </xf>
    <xf numFmtId="169" fontId="30" fillId="6" borderId="40" xfId="0" applyNumberFormat="1" applyFont="1" applyFill="1" applyBorder="1" applyAlignment="1">
      <alignment horizontal="center" vertical="center" readingOrder="2"/>
    </xf>
    <xf numFmtId="0" fontId="0" fillId="6" borderId="70" xfId="0" applyFill="1" applyBorder="1" applyAlignment="1">
      <alignment horizontal="center"/>
    </xf>
    <xf numFmtId="0" fontId="9" fillId="6" borderId="0" xfId="0" applyFont="1" applyFill="1" applyBorder="1" applyAlignment="1">
      <alignment horizontal="center" vertical="center" wrapText="1" readingOrder="2"/>
    </xf>
    <xf numFmtId="0" fontId="9" fillId="6" borderId="1" xfId="0" applyFont="1" applyFill="1" applyBorder="1" applyAlignment="1">
      <alignment horizontal="center" vertical="center" wrapText="1" readingOrder="2"/>
    </xf>
    <xf numFmtId="0" fontId="108" fillId="6" borderId="0" xfId="0" applyFont="1" applyFill="1" applyAlignment="1">
      <alignment horizontal="right" vertical="center" wrapText="1" readingOrder="2"/>
    </xf>
    <xf numFmtId="0" fontId="60" fillId="6" borderId="1" xfId="0" applyFont="1" applyFill="1" applyBorder="1" applyAlignment="1">
      <alignment horizontal="center" vertical="center"/>
    </xf>
    <xf numFmtId="0" fontId="102" fillId="6" borderId="0" xfId="0" applyFont="1" applyFill="1" applyAlignment="1">
      <alignment horizontal="right" vertical="center" readingOrder="2"/>
    </xf>
    <xf numFmtId="0" fontId="20" fillId="6" borderId="0" xfId="0" applyFont="1" applyFill="1" applyBorder="1" applyAlignment="1">
      <alignment horizontal="center" vertical="center" wrapText="1" readingOrder="2"/>
    </xf>
    <xf numFmtId="0" fontId="20" fillId="6" borderId="1" xfId="0" applyFont="1" applyFill="1" applyBorder="1" applyAlignment="1">
      <alignment horizontal="center" vertical="center" wrapText="1" readingOrder="2"/>
    </xf>
    <xf numFmtId="169" fontId="30" fillId="6" borderId="6" xfId="0" applyNumberFormat="1" applyFont="1" applyFill="1" applyBorder="1" applyAlignment="1">
      <alignment horizontal="center" vertical="center" readingOrder="2"/>
    </xf>
    <xf numFmtId="169" fontId="30" fillId="6" borderId="49" xfId="0" applyNumberFormat="1" applyFont="1" applyFill="1" applyBorder="1" applyAlignment="1">
      <alignment horizontal="center" vertical="center" readingOrder="2"/>
    </xf>
    <xf numFmtId="0" fontId="108" fillId="6" borderId="0" xfId="0" applyFont="1" applyFill="1" applyAlignment="1">
      <alignment horizontal="right" vertical="top" wrapText="1" readingOrder="2"/>
    </xf>
    <xf numFmtId="0" fontId="118" fillId="6" borderId="0" xfId="0" applyFont="1" applyFill="1" applyAlignment="1">
      <alignment horizontal="right" vertical="center" readingOrder="2"/>
    </xf>
    <xf numFmtId="0" fontId="16" fillId="6" borderId="44" xfId="0" applyFont="1" applyFill="1" applyBorder="1" applyAlignment="1">
      <alignment horizontal="center" vertical="center"/>
    </xf>
    <xf numFmtId="0" fontId="16" fillId="6" borderId="21" xfId="0" applyFont="1" applyFill="1" applyBorder="1" applyAlignment="1">
      <alignment horizontal="center" vertical="center"/>
    </xf>
    <xf numFmtId="0" fontId="16" fillId="6" borderId="45" xfId="0" applyFont="1" applyFill="1" applyBorder="1" applyAlignment="1">
      <alignment horizontal="center" vertical="center"/>
    </xf>
    <xf numFmtId="0" fontId="16" fillId="6" borderId="46" xfId="0" applyFont="1" applyFill="1" applyBorder="1" applyAlignment="1">
      <alignment horizontal="center" vertical="center" wrapText="1"/>
    </xf>
    <xf numFmtId="0" fontId="16" fillId="6" borderId="47" xfId="0" applyFont="1" applyFill="1" applyBorder="1" applyAlignment="1">
      <alignment horizontal="center" vertical="center" wrapText="1"/>
    </xf>
    <xf numFmtId="0" fontId="16" fillId="6" borderId="50" xfId="0" applyFont="1" applyFill="1" applyBorder="1" applyAlignment="1">
      <alignment horizontal="center" vertical="center" wrapText="1"/>
    </xf>
    <xf numFmtId="0" fontId="16" fillId="6" borderId="40" xfId="0" applyFont="1" applyFill="1" applyBorder="1" applyAlignment="1">
      <alignment horizontal="center" vertical="center" wrapText="1"/>
    </xf>
    <xf numFmtId="0" fontId="16" fillId="6" borderId="71" xfId="0" applyFont="1" applyFill="1" applyBorder="1" applyAlignment="1">
      <alignment horizontal="center" vertical="center"/>
    </xf>
    <xf numFmtId="0" fontId="16" fillId="6" borderId="72" xfId="0" applyFont="1" applyFill="1" applyBorder="1" applyAlignment="1">
      <alignment horizontal="center" vertical="center"/>
    </xf>
    <xf numFmtId="0" fontId="16" fillId="6" borderId="73" xfId="0" applyFont="1" applyFill="1" applyBorder="1" applyAlignment="1">
      <alignment horizontal="center" vertical="center"/>
    </xf>
    <xf numFmtId="0" fontId="16" fillId="6" borderId="27" xfId="0" applyFont="1" applyFill="1" applyBorder="1" applyAlignment="1">
      <alignment horizontal="left" vertical="center" readingOrder="2"/>
    </xf>
    <xf numFmtId="0" fontId="16" fillId="6" borderId="6" xfId="0" applyFont="1" applyFill="1" applyBorder="1" applyAlignment="1">
      <alignment horizontal="center" vertical="center"/>
    </xf>
    <xf numFmtId="0" fontId="89" fillId="6" borderId="0" xfId="0" applyFont="1" applyFill="1" applyAlignment="1">
      <alignment horizontal="right" vertical="center" wrapText="1" readingOrder="2"/>
    </xf>
    <xf numFmtId="0" fontId="94" fillId="6" borderId="0" xfId="0" applyFont="1" applyFill="1" applyBorder="1" applyAlignment="1">
      <alignment horizontal="right" vertical="center" readingOrder="2"/>
    </xf>
    <xf numFmtId="0" fontId="6" fillId="6" borderId="0" xfId="0" applyFont="1" applyFill="1" applyAlignment="1">
      <alignment horizontal="right" vertical="center" wrapText="1" readingOrder="2"/>
    </xf>
    <xf numFmtId="0" fontId="34" fillId="6" borderId="0" xfId="0" applyFont="1" applyFill="1" applyBorder="1" applyAlignment="1">
      <alignment horizontal="right" vertical="center"/>
    </xf>
    <xf numFmtId="0" fontId="118" fillId="6" borderId="0" xfId="0" applyFont="1" applyFill="1" applyBorder="1" applyAlignment="1">
      <alignment horizontal="right" vertical="center" readingOrder="2"/>
    </xf>
    <xf numFmtId="0" fontId="16" fillId="6" borderId="0" xfId="0" applyFont="1" applyFill="1" applyAlignment="1">
      <alignment horizontal="right" vertical="center" wrapText="1" readingOrder="2"/>
    </xf>
    <xf numFmtId="169" fontId="20" fillId="6" borderId="0" xfId="0" applyNumberFormat="1" applyFont="1" applyFill="1" applyAlignment="1">
      <alignment horizontal="center" vertical="center" readingOrder="2"/>
    </xf>
    <xf numFmtId="0" fontId="95" fillId="6" borderId="0" xfId="0" applyFont="1" applyFill="1" applyBorder="1" applyAlignment="1">
      <alignment horizontal="right" vertical="center"/>
    </xf>
    <xf numFmtId="0" fontId="16" fillId="6" borderId="0" xfId="0" applyFont="1" applyFill="1" applyBorder="1" applyAlignment="1">
      <alignment horizontal="right" vertical="center"/>
    </xf>
    <xf numFmtId="0" fontId="20" fillId="6" borderId="0" xfId="0" applyFont="1" applyFill="1" applyAlignment="1">
      <alignment horizontal="right" vertical="center" wrapText="1" readingOrder="2"/>
    </xf>
    <xf numFmtId="0" fontId="20" fillId="6" borderId="0" xfId="0" applyFont="1" applyFill="1" applyBorder="1" applyAlignment="1">
      <alignment horizontal="right" vertical="center"/>
    </xf>
    <xf numFmtId="0" fontId="113" fillId="6" borderId="0" xfId="0" applyFont="1" applyFill="1" applyAlignment="1">
      <alignment horizontal="right" vertical="center" wrapText="1" readingOrder="2"/>
    </xf>
    <xf numFmtId="0" fontId="60" fillId="6" borderId="0" xfId="0" applyFont="1" applyFill="1" applyAlignment="1">
      <alignment horizontal="right" vertical="center" wrapText="1" readingOrder="2"/>
    </xf>
    <xf numFmtId="0" fontId="34" fillId="6" borderId="0" xfId="0" applyFont="1" applyFill="1" applyAlignment="1">
      <alignment horizontal="right" vertical="center" wrapText="1" readingOrder="2"/>
    </xf>
    <xf numFmtId="169" fontId="74" fillId="6" borderId="0" xfId="0" applyNumberFormat="1" applyFont="1" applyFill="1" applyAlignment="1">
      <alignment horizontal="center" vertical="center" readingOrder="2"/>
    </xf>
    <xf numFmtId="0" fontId="27" fillId="6" borderId="0" xfId="0" applyFont="1" applyFill="1" applyAlignment="1">
      <alignment horizontal="right" vertical="center" wrapText="1" readingOrder="2"/>
    </xf>
    <xf numFmtId="0" fontId="20" fillId="6" borderId="0" xfId="0" applyFont="1" applyFill="1" applyBorder="1" applyAlignment="1">
      <alignment horizontal="right" vertical="center" wrapText="1" readingOrder="2"/>
    </xf>
    <xf numFmtId="0" fontId="95" fillId="6" borderId="0" xfId="0" applyFont="1" applyFill="1" applyBorder="1" applyAlignment="1">
      <alignment horizontal="right" vertical="center" wrapText="1" readingOrder="2"/>
    </xf>
    <xf numFmtId="0" fontId="41" fillId="6" borderId="0" xfId="0" applyFont="1" applyFill="1" applyAlignment="1">
      <alignment horizontal="right" vertical="center"/>
    </xf>
    <xf numFmtId="0" fontId="63" fillId="6" borderId="0" xfId="0" quotePrefix="1" applyFont="1" applyFill="1" applyBorder="1" applyAlignment="1">
      <alignment horizontal="right" vertical="center" wrapText="1" readingOrder="2"/>
    </xf>
    <xf numFmtId="0" fontId="94" fillId="6" borderId="0" xfId="0" quotePrefix="1" applyFont="1" applyFill="1" applyBorder="1" applyAlignment="1">
      <alignment horizontal="right" vertical="center" wrapText="1" readingOrder="2"/>
    </xf>
    <xf numFmtId="0" fontId="37" fillId="6" borderId="0" xfId="0" applyFont="1" applyFill="1" applyBorder="1" applyAlignment="1">
      <alignment horizontal="right" vertical="center" readingOrder="2"/>
    </xf>
    <xf numFmtId="0" fontId="6" fillId="6" borderId="0" xfId="0" applyFont="1" applyFill="1" applyAlignment="1">
      <alignment horizontal="right" vertical="center"/>
    </xf>
    <xf numFmtId="0" fontId="127" fillId="6" borderId="0" xfId="0" applyFont="1" applyFill="1" applyBorder="1" applyAlignment="1">
      <alignment horizontal="right" vertical="center" wrapText="1" readingOrder="2"/>
    </xf>
    <xf numFmtId="0" fontId="145" fillId="6" borderId="0" xfId="0" applyFont="1" applyFill="1" applyAlignment="1">
      <alignment horizontal="center" vertical="center" readingOrder="2"/>
    </xf>
    <xf numFmtId="0" fontId="30" fillId="6" borderId="0" xfId="0" applyFont="1" applyFill="1" applyAlignment="1">
      <alignment horizontal="right" vertical="center" readingOrder="2"/>
    </xf>
    <xf numFmtId="0" fontId="63" fillId="6" borderId="0" xfId="0" applyFont="1" applyFill="1" applyBorder="1" applyAlignment="1">
      <alignment horizontal="right" vertical="center" readingOrder="2"/>
    </xf>
    <xf numFmtId="0" fontId="81" fillId="6" borderId="0" xfId="0" applyFont="1" applyFill="1" applyBorder="1" applyAlignment="1">
      <alignment horizontal="center" vertical="center"/>
    </xf>
    <xf numFmtId="0" fontId="34" fillId="6" borderId="0" xfId="0" applyFont="1" applyFill="1" applyBorder="1" applyAlignment="1">
      <alignment horizontal="right" vertical="center" wrapText="1" readingOrder="2"/>
    </xf>
    <xf numFmtId="0" fontId="30" fillId="6" borderId="0" xfId="0" applyFont="1" applyFill="1" applyBorder="1" applyAlignment="1">
      <alignment horizontal="right" vertical="top" wrapText="1" readingOrder="2"/>
    </xf>
    <xf numFmtId="0" fontId="30" fillId="6" borderId="0" xfId="0" applyFont="1" applyFill="1" applyBorder="1" applyAlignment="1">
      <alignment horizontal="right" vertical="center" wrapText="1" readingOrder="2"/>
    </xf>
    <xf numFmtId="0" fontId="34" fillId="6" borderId="0" xfId="0" applyFont="1" applyFill="1" applyAlignment="1">
      <alignment horizontal="right" vertical="center" readingOrder="2"/>
    </xf>
    <xf numFmtId="169" fontId="20" fillId="6" borderId="0" xfId="3" applyNumberFormat="1" applyFont="1" applyFill="1" applyAlignment="1">
      <alignment horizontal="right" vertical="center" wrapText="1" readingOrder="2"/>
    </xf>
    <xf numFmtId="0" fontId="62" fillId="6" borderId="0" xfId="0" applyFont="1" applyFill="1" applyBorder="1" applyAlignment="1">
      <alignment horizontal="right" vertical="top" wrapText="1" readingOrder="2"/>
    </xf>
    <xf numFmtId="0" fontId="20" fillId="6" borderId="0" xfId="0" applyFont="1" applyFill="1" applyBorder="1" applyAlignment="1">
      <alignment horizontal="right" vertical="top" wrapText="1" readingOrder="2"/>
    </xf>
    <xf numFmtId="169" fontId="109" fillId="6" borderId="0" xfId="3" applyNumberFormat="1" applyFont="1" applyFill="1" applyAlignment="1">
      <alignment horizontal="right" vertical="center" wrapText="1" readingOrder="2"/>
    </xf>
    <xf numFmtId="0" fontId="27" fillId="6" borderId="0" xfId="2" applyFont="1" applyFill="1" applyAlignment="1">
      <alignment horizontal="center" vertical="center"/>
    </xf>
    <xf numFmtId="0" fontId="109" fillId="6" borderId="0" xfId="0" applyFont="1" applyFill="1" applyBorder="1" applyAlignment="1">
      <alignment horizontal="right" vertical="center" readingOrder="2"/>
    </xf>
    <xf numFmtId="0" fontId="109" fillId="6" borderId="0" xfId="0" applyFont="1" applyFill="1" applyBorder="1" applyAlignment="1">
      <alignment horizontal="right" vertical="center" wrapText="1" readingOrder="2"/>
    </xf>
    <xf numFmtId="0" fontId="27" fillId="6" borderId="1" xfId="2" applyFont="1" applyFill="1" applyBorder="1" applyAlignment="1">
      <alignment horizontal="center" vertical="center" readingOrder="2"/>
    </xf>
    <xf numFmtId="0" fontId="34" fillId="6" borderId="0" xfId="2" applyFont="1" applyFill="1" applyAlignment="1">
      <alignment horizontal="right" vertical="center" readingOrder="2"/>
    </xf>
    <xf numFmtId="169" fontId="102" fillId="6" borderId="0" xfId="3" applyNumberFormat="1" applyFont="1" applyFill="1" applyAlignment="1">
      <alignment horizontal="center" vertical="center" wrapText="1" readingOrder="2"/>
    </xf>
    <xf numFmtId="0" fontId="27" fillId="6" borderId="2" xfId="2" applyFont="1" applyFill="1" applyBorder="1" applyAlignment="1">
      <alignment horizontal="center" vertical="center" shrinkToFit="1"/>
    </xf>
    <xf numFmtId="0" fontId="27" fillId="6" borderId="0" xfId="2" applyFont="1" applyFill="1" applyBorder="1" applyAlignment="1">
      <alignment horizontal="center" vertical="center" readingOrder="2"/>
    </xf>
    <xf numFmtId="0" fontId="27" fillId="6" borderId="25" xfId="2" applyFont="1" applyFill="1" applyBorder="1" applyAlignment="1">
      <alignment horizontal="center" vertical="center" wrapText="1"/>
    </xf>
    <xf numFmtId="0" fontId="27" fillId="6" borderId="1" xfId="2" applyFont="1" applyFill="1" applyBorder="1" applyAlignment="1">
      <alignment horizontal="center" vertical="center" wrapText="1"/>
    </xf>
    <xf numFmtId="167" fontId="20" fillId="6" borderId="0" xfId="1" applyNumberFormat="1" applyFont="1" applyFill="1" applyBorder="1" applyAlignment="1">
      <alignment horizontal="center" vertical="center"/>
    </xf>
    <xf numFmtId="0" fontId="20" fillId="6" borderId="0" xfId="2" applyFont="1" applyFill="1" applyBorder="1" applyAlignment="1">
      <alignment horizontal="center" vertical="center"/>
    </xf>
    <xf numFmtId="0" fontId="62" fillId="6" borderId="0" xfId="30" applyFont="1" applyFill="1" applyAlignment="1">
      <alignment horizontal="right" vertical="center"/>
    </xf>
    <xf numFmtId="0" fontId="27" fillId="6" borderId="0" xfId="0" applyFont="1" applyFill="1" applyBorder="1" applyAlignment="1">
      <alignment horizontal="right" vertical="center" wrapText="1" readingOrder="2"/>
    </xf>
    <xf numFmtId="0" fontId="37" fillId="6" borderId="0" xfId="0" applyFont="1" applyFill="1" applyBorder="1" applyAlignment="1">
      <alignment horizontal="center" vertical="center"/>
    </xf>
    <xf numFmtId="0" fontId="37" fillId="6" borderId="1" xfId="0" applyFont="1" applyFill="1" applyBorder="1" applyAlignment="1">
      <alignment horizontal="center" vertical="center"/>
    </xf>
    <xf numFmtId="0" fontId="20" fillId="6" borderId="0" xfId="0" applyFont="1" applyFill="1" applyAlignment="1">
      <alignment horizontal="right" vertical="center"/>
    </xf>
    <xf numFmtId="0" fontId="64" fillId="6" borderId="1" xfId="0" applyFont="1" applyFill="1" applyBorder="1" applyAlignment="1">
      <alignment horizontal="center"/>
    </xf>
    <xf numFmtId="0" fontId="62" fillId="6" borderId="27" xfId="32" applyFont="1" applyFill="1" applyBorder="1" applyAlignment="1">
      <alignment horizontal="center"/>
    </xf>
    <xf numFmtId="0" fontId="6" fillId="6" borderId="0" xfId="4" applyFont="1" applyFill="1" applyAlignment="1">
      <alignment horizontal="right" vertical="center"/>
    </xf>
    <xf numFmtId="0" fontId="160" fillId="6" borderId="0" xfId="32" applyFont="1" applyFill="1" applyAlignment="1">
      <alignment horizontal="center" vertical="center"/>
    </xf>
    <xf numFmtId="0" fontId="62" fillId="6" borderId="0" xfId="32" applyFont="1" applyFill="1" applyAlignment="1">
      <alignment horizontal="right" vertical="center" wrapText="1"/>
    </xf>
    <xf numFmtId="0" fontId="62" fillId="6" borderId="0" xfId="32" applyFont="1" applyFill="1" applyAlignment="1">
      <alignment horizontal="right" vertical="center"/>
    </xf>
    <xf numFmtId="49" fontId="2" fillId="6" borderId="0" xfId="3" applyNumberFormat="1" applyFont="1" applyFill="1" applyAlignment="1">
      <alignment horizontal="right" vertical="center" wrapText="1" readingOrder="2"/>
    </xf>
    <xf numFmtId="0" fontId="6" fillId="3" borderId="0" xfId="4" applyFont="1" applyFill="1" applyAlignment="1">
      <alignment horizontal="right" vertical="center"/>
    </xf>
    <xf numFmtId="0" fontId="20" fillId="6" borderId="0" xfId="4" applyFont="1" applyFill="1" applyAlignment="1">
      <alignment horizontal="right" vertical="center"/>
    </xf>
    <xf numFmtId="0" fontId="62" fillId="6" borderId="0" xfId="32" applyFont="1" applyFill="1" applyBorder="1" applyAlignment="1">
      <alignment horizontal="right"/>
    </xf>
    <xf numFmtId="0" fontId="62" fillId="6" borderId="1" xfId="32" applyFont="1" applyFill="1" applyBorder="1" applyAlignment="1">
      <alignment horizontal="right"/>
    </xf>
    <xf numFmtId="0" fontId="72" fillId="6" borderId="0" xfId="30" applyFont="1" applyFill="1" applyAlignment="1">
      <alignment horizontal="right" vertical="center" readingOrder="2"/>
    </xf>
    <xf numFmtId="0" fontId="41" fillId="6" borderId="0" xfId="3" applyFont="1" applyFill="1" applyAlignment="1">
      <alignment horizontal="right" vertical="center"/>
    </xf>
    <xf numFmtId="0" fontId="72" fillId="6" borderId="0" xfId="3" applyFont="1" applyFill="1" applyAlignment="1">
      <alignment horizontal="right" vertical="top" wrapText="1" readingOrder="2"/>
    </xf>
    <xf numFmtId="0" fontId="72" fillId="6" borderId="0" xfId="3" applyFont="1" applyFill="1" applyAlignment="1">
      <alignment horizontal="right" vertical="center" readingOrder="2"/>
    </xf>
    <xf numFmtId="0" fontId="6" fillId="6" borderId="0" xfId="0" applyFont="1" applyFill="1" applyBorder="1" applyAlignment="1">
      <alignment horizontal="right" vertical="top" wrapText="1" readingOrder="2"/>
    </xf>
    <xf numFmtId="0" fontId="70" fillId="6" borderId="0" xfId="3" applyFont="1" applyFill="1" applyAlignment="1">
      <alignment horizontal="right" vertical="center" readingOrder="2"/>
    </xf>
    <xf numFmtId="0" fontId="70" fillId="6" borderId="0" xfId="3" applyFont="1" applyFill="1" applyAlignment="1">
      <alignment horizontal="right" vertical="center" wrapText="1"/>
    </xf>
    <xf numFmtId="0" fontId="40" fillId="6" borderId="0" xfId="3" applyFont="1" applyFill="1" applyAlignment="1">
      <alignment horizontal="center"/>
    </xf>
    <xf numFmtId="0" fontId="62" fillId="6" borderId="0" xfId="3" applyFont="1" applyFill="1" applyAlignment="1">
      <alignment horizontal="right" vertical="center" readingOrder="2"/>
    </xf>
    <xf numFmtId="0" fontId="70" fillId="6" borderId="0" xfId="3" applyFont="1" applyFill="1" applyAlignment="1">
      <alignment horizontal="right" vertical="center" wrapText="1" readingOrder="2"/>
    </xf>
    <xf numFmtId="0" fontId="72" fillId="6" borderId="0" xfId="3" applyFont="1" applyFill="1" applyAlignment="1">
      <alignment horizontal="right" vertical="center" wrapText="1" readingOrder="2"/>
    </xf>
    <xf numFmtId="0" fontId="70" fillId="6" borderId="0" xfId="3" applyFont="1" applyFill="1" applyAlignment="1">
      <alignment horizontal="right" vertical="top" wrapText="1" readingOrder="2"/>
    </xf>
    <xf numFmtId="0" fontId="62" fillId="6" borderId="1" xfId="3" applyFont="1" applyFill="1" applyBorder="1" applyAlignment="1">
      <alignment horizontal="center" vertical="center"/>
    </xf>
    <xf numFmtId="0" fontId="147" fillId="6" borderId="0" xfId="3" applyFont="1" applyFill="1" applyAlignment="1">
      <alignment horizontal="right" vertical="center"/>
    </xf>
    <xf numFmtId="0" fontId="56" fillId="6" borderId="0" xfId="3" applyFont="1" applyFill="1" applyAlignment="1">
      <alignment horizontal="right" vertical="center" wrapText="1" readingOrder="2"/>
    </xf>
    <xf numFmtId="0" fontId="41" fillId="6" borderId="0" xfId="3" applyFont="1" applyFill="1" applyAlignment="1">
      <alignment horizontal="right" vertical="center" wrapText="1" readingOrder="2"/>
    </xf>
    <xf numFmtId="0" fontId="102" fillId="6" borderId="0" xfId="9" applyFont="1" applyFill="1" applyAlignment="1">
      <alignment horizontal="right" vertical="center" readingOrder="2"/>
    </xf>
    <xf numFmtId="0" fontId="34" fillId="6" borderId="50" xfId="0" applyFont="1" applyFill="1" applyBorder="1" applyAlignment="1">
      <alignment horizontal="center" vertical="center" shrinkToFit="1"/>
    </xf>
    <xf numFmtId="0" fontId="34" fillId="6" borderId="2" xfId="0" applyFont="1" applyFill="1" applyBorder="1" applyAlignment="1">
      <alignment horizontal="center" vertical="center" shrinkToFit="1"/>
    </xf>
    <xf numFmtId="0" fontId="34" fillId="6" borderId="24" xfId="9" applyFont="1" applyFill="1" applyBorder="1" applyAlignment="1">
      <alignment horizontal="center" vertical="center"/>
    </xf>
    <xf numFmtId="0" fontId="34" fillId="6" borderId="37" xfId="9" applyFont="1" applyFill="1" applyBorder="1" applyAlignment="1">
      <alignment horizontal="center" vertical="center"/>
    </xf>
    <xf numFmtId="0" fontId="34" fillId="6" borderId="18" xfId="9" applyFont="1" applyFill="1" applyBorder="1" applyAlignment="1">
      <alignment horizontal="center" vertical="center"/>
    </xf>
    <xf numFmtId="3" fontId="34" fillId="6" borderId="24" xfId="9" applyNumberFormat="1" applyFont="1" applyFill="1" applyBorder="1" applyAlignment="1">
      <alignment horizontal="center" vertical="center"/>
    </xf>
    <xf numFmtId="3" fontId="34" fillId="6" borderId="37" xfId="9" applyNumberFormat="1" applyFont="1" applyFill="1" applyBorder="1" applyAlignment="1">
      <alignment horizontal="center" vertical="center"/>
    </xf>
    <xf numFmtId="3" fontId="34" fillId="6" borderId="18" xfId="9" applyNumberFormat="1" applyFont="1" applyFill="1" applyBorder="1" applyAlignment="1">
      <alignment horizontal="center" vertical="center"/>
    </xf>
    <xf numFmtId="0" fontId="34" fillId="6" borderId="37" xfId="0" applyFont="1" applyFill="1" applyBorder="1" applyAlignment="1">
      <alignment horizontal="center" vertical="center"/>
    </xf>
    <xf numFmtId="0" fontId="34" fillId="6" borderId="40" xfId="0" applyFont="1" applyFill="1" applyBorder="1" applyAlignment="1">
      <alignment horizontal="center" vertical="center" shrinkToFit="1"/>
    </xf>
    <xf numFmtId="0" fontId="34" fillId="6" borderId="24" xfId="0" applyFont="1" applyFill="1" applyBorder="1" applyAlignment="1">
      <alignment horizontal="center" vertical="center"/>
    </xf>
    <xf numFmtId="3" fontId="34" fillId="6" borderId="6" xfId="9" applyNumberFormat="1" applyFont="1" applyFill="1" applyBorder="1" applyAlignment="1">
      <alignment horizontal="center" vertical="center"/>
    </xf>
    <xf numFmtId="3" fontId="34" fillId="6" borderId="24" xfId="9" applyNumberFormat="1" applyFont="1" applyFill="1" applyBorder="1" applyAlignment="1">
      <alignment horizontal="center" vertical="center" wrapText="1"/>
    </xf>
    <xf numFmtId="3" fontId="34" fillId="6" borderId="18" xfId="9" applyNumberFormat="1" applyFont="1" applyFill="1" applyBorder="1" applyAlignment="1">
      <alignment horizontal="center" vertical="center" wrapText="1"/>
    </xf>
    <xf numFmtId="0" fontId="34" fillId="6" borderId="24" xfId="0" applyFont="1" applyFill="1" applyBorder="1" applyAlignment="1">
      <alignment horizontal="center" vertical="center" shrinkToFit="1"/>
    </xf>
    <xf numFmtId="0" fontId="34" fillId="6" borderId="37" xfId="0" applyFont="1" applyFill="1" applyBorder="1" applyAlignment="1">
      <alignment horizontal="center" vertical="center" shrinkToFit="1"/>
    </xf>
    <xf numFmtId="0" fontId="34" fillId="6" borderId="18" xfId="0" applyFont="1" applyFill="1" applyBorder="1" applyAlignment="1">
      <alignment horizontal="center" vertical="center" shrinkToFit="1"/>
    </xf>
    <xf numFmtId="0" fontId="16" fillId="6" borderId="0" xfId="9" applyFont="1" applyFill="1" applyBorder="1" applyAlignment="1">
      <alignment horizontal="right" vertical="center" readingOrder="2"/>
    </xf>
    <xf numFmtId="0" fontId="16" fillId="6" borderId="0" xfId="0" applyFont="1" applyFill="1" applyAlignment="1">
      <alignment horizontal="right" vertical="center" readingOrder="2"/>
    </xf>
    <xf numFmtId="0" fontId="16" fillId="6" borderId="0" xfId="0" applyFont="1" applyFill="1" applyAlignment="1">
      <alignment horizontal="right" vertical="top" wrapText="1" readingOrder="2"/>
    </xf>
    <xf numFmtId="0" fontId="16" fillId="6" borderId="0" xfId="0" applyNumberFormat="1" applyFont="1" applyFill="1" applyBorder="1" applyAlignment="1">
      <alignment horizontal="right" vertical="center" wrapText="1" readingOrder="2"/>
    </xf>
    <xf numFmtId="0" fontId="34" fillId="6" borderId="0" xfId="9" applyFont="1" applyFill="1" applyAlignment="1">
      <alignment horizontal="center" vertical="center" readingOrder="2"/>
    </xf>
    <xf numFmtId="0" fontId="16" fillId="6" borderId="0" xfId="0" applyNumberFormat="1" applyFont="1" applyFill="1" applyBorder="1" applyAlignment="1">
      <alignment horizontal="right" vertical="top" wrapText="1" readingOrder="2"/>
    </xf>
    <xf numFmtId="0" fontId="20" fillId="6" borderId="0" xfId="9" applyFont="1" applyFill="1" applyBorder="1" applyAlignment="1">
      <alignment horizontal="center" vertical="center"/>
    </xf>
    <xf numFmtId="0" fontId="56" fillId="6" borderId="60" xfId="0" applyFont="1" applyFill="1" applyBorder="1" applyAlignment="1">
      <alignment horizontal="center" vertical="center" readingOrder="2"/>
    </xf>
    <xf numFmtId="0" fontId="56" fillId="6" borderId="55" xfId="0" applyFont="1" applyFill="1" applyBorder="1" applyAlignment="1">
      <alignment horizontal="center" vertical="center" readingOrder="2"/>
    </xf>
    <xf numFmtId="3" fontId="34" fillId="6" borderId="0" xfId="9" applyNumberFormat="1" applyFont="1" applyFill="1" applyBorder="1" applyAlignment="1">
      <alignment horizontal="center" vertical="center"/>
    </xf>
    <xf numFmtId="0" fontId="62" fillId="6" borderId="0" xfId="0" applyFont="1" applyFill="1" applyBorder="1" applyAlignment="1">
      <alignment horizontal="right" vertical="center" wrapText="1" readingOrder="2"/>
    </xf>
    <xf numFmtId="3" fontId="81" fillId="6" borderId="0" xfId="9" applyNumberFormat="1" applyFont="1" applyFill="1" applyAlignment="1">
      <alignment horizontal="center" vertical="center" readingOrder="2"/>
    </xf>
    <xf numFmtId="3" fontId="102" fillId="6" borderId="0" xfId="9" applyNumberFormat="1" applyFont="1" applyFill="1" applyAlignment="1">
      <alignment horizontal="right" vertical="top" readingOrder="2"/>
    </xf>
    <xf numFmtId="3" fontId="20" fillId="6" borderId="0" xfId="9" applyNumberFormat="1" applyFont="1" applyFill="1" applyAlignment="1">
      <alignment horizontal="center" vertical="center" readingOrder="2"/>
    </xf>
    <xf numFmtId="0" fontId="72" fillId="6" borderId="0" xfId="0" applyFont="1" applyFill="1" applyBorder="1" applyAlignment="1">
      <alignment horizontal="right" vertical="center" wrapText="1" readingOrder="2"/>
    </xf>
    <xf numFmtId="3" fontId="20" fillId="6" borderId="27" xfId="9" applyNumberFormat="1" applyFont="1" applyFill="1" applyBorder="1" applyAlignment="1">
      <alignment horizontal="left" vertical="center" readingOrder="2"/>
    </xf>
    <xf numFmtId="49" fontId="4" fillId="6" borderId="53" xfId="9" applyNumberFormat="1" applyFont="1" applyFill="1" applyBorder="1" applyAlignment="1">
      <alignment horizontal="center" vertical="center" readingOrder="2"/>
    </xf>
    <xf numFmtId="49" fontId="4" fillId="6" borderId="56" xfId="9" applyNumberFormat="1" applyFont="1" applyFill="1" applyBorder="1" applyAlignment="1">
      <alignment horizontal="center" vertical="center" readingOrder="2"/>
    </xf>
    <xf numFmtId="0" fontId="152" fillId="6" borderId="60" xfId="0" applyFont="1" applyFill="1" applyBorder="1" applyAlignment="1">
      <alignment horizontal="center" vertical="center" readingOrder="2"/>
    </xf>
    <xf numFmtId="0" fontId="152" fillId="6" borderId="55" xfId="0" applyFont="1" applyFill="1" applyBorder="1" applyAlignment="1">
      <alignment horizontal="center" vertical="center" readingOrder="2"/>
    </xf>
    <xf numFmtId="49" fontId="4" fillId="6" borderId="54" xfId="9" applyNumberFormat="1" applyFont="1" applyFill="1" applyBorder="1" applyAlignment="1">
      <alignment horizontal="center" vertical="center" readingOrder="2"/>
    </xf>
    <xf numFmtId="3" fontId="68" fillId="6" borderId="7" xfId="9" applyNumberFormat="1" applyFont="1" applyFill="1" applyBorder="1" applyAlignment="1">
      <alignment horizontal="center" vertical="center" shrinkToFit="1" readingOrder="2"/>
    </xf>
    <xf numFmtId="3" fontId="68" fillId="6" borderId="53" xfId="9" applyNumberFormat="1" applyFont="1" applyFill="1" applyBorder="1" applyAlignment="1">
      <alignment horizontal="center" vertical="center" shrinkToFit="1" readingOrder="2"/>
    </xf>
    <xf numFmtId="3" fontId="27" fillId="6" borderId="60" xfId="9" applyNumberFormat="1" applyFont="1" applyFill="1" applyBorder="1" applyAlignment="1">
      <alignment horizontal="center" vertical="center" shrinkToFit="1" readingOrder="2"/>
    </xf>
    <xf numFmtId="3" fontId="27" fillId="6" borderId="26" xfId="9" applyNumberFormat="1" applyFont="1" applyFill="1" applyBorder="1" applyAlignment="1">
      <alignment horizontal="center" vertical="center" shrinkToFit="1" readingOrder="2"/>
    </xf>
    <xf numFmtId="3" fontId="27" fillId="6" borderId="19" xfId="9" applyNumberFormat="1" applyFont="1" applyFill="1" applyBorder="1" applyAlignment="1">
      <alignment horizontal="center" vertical="center" shrinkToFit="1" readingOrder="2"/>
    </xf>
    <xf numFmtId="3" fontId="27" fillId="6" borderId="60" xfId="9" applyNumberFormat="1" applyFont="1" applyFill="1" applyBorder="1" applyAlignment="1">
      <alignment horizontal="center" vertical="center" wrapText="1" readingOrder="2"/>
    </xf>
    <xf numFmtId="3" fontId="27" fillId="6" borderId="26" xfId="9" applyNumberFormat="1" applyFont="1" applyFill="1" applyBorder="1" applyAlignment="1">
      <alignment horizontal="center" vertical="center" wrapText="1" readingOrder="2"/>
    </xf>
    <xf numFmtId="3" fontId="27" fillId="6" borderId="19" xfId="9" applyNumberFormat="1" applyFont="1" applyFill="1" applyBorder="1" applyAlignment="1">
      <alignment horizontal="center" vertical="center" wrapText="1" readingOrder="2"/>
    </xf>
    <xf numFmtId="0" fontId="107" fillId="6" borderId="0" xfId="9" applyFont="1" applyFill="1" applyAlignment="1">
      <alignment horizontal="right" vertical="top" wrapText="1" readingOrder="2"/>
    </xf>
    <xf numFmtId="3" fontId="102" fillId="6" borderId="0" xfId="9" applyNumberFormat="1" applyFont="1" applyFill="1" applyBorder="1" applyAlignment="1">
      <alignment horizontal="center" vertical="center"/>
    </xf>
    <xf numFmtId="3" fontId="102" fillId="6" borderId="0" xfId="9" applyNumberFormat="1" applyFont="1" applyFill="1" applyAlignment="1">
      <alignment horizontal="right" vertical="center" readingOrder="2"/>
    </xf>
    <xf numFmtId="0" fontId="107" fillId="6" borderId="0" xfId="9" applyFont="1" applyFill="1" applyAlignment="1">
      <alignment horizontal="right" vertical="center" wrapText="1" readingOrder="2"/>
    </xf>
    <xf numFmtId="0" fontId="107" fillId="6" borderId="0" xfId="9" applyFont="1" applyFill="1" applyAlignment="1">
      <alignment horizontal="right" vertical="center" readingOrder="2"/>
    </xf>
    <xf numFmtId="3" fontId="20" fillId="6" borderId="0" xfId="9" applyNumberFormat="1" applyFont="1" applyFill="1" applyBorder="1" applyAlignment="1">
      <alignment horizontal="right" vertical="center" shrinkToFit="1" readingOrder="2"/>
    </xf>
    <xf numFmtId="3" fontId="27" fillId="6" borderId="55" xfId="9" applyNumberFormat="1" applyFont="1" applyFill="1" applyBorder="1" applyAlignment="1">
      <alignment horizontal="center" vertical="center" shrinkToFit="1" readingOrder="2"/>
    </xf>
    <xf numFmtId="0" fontId="78" fillId="6" borderId="0" xfId="20" applyFont="1" applyFill="1" applyAlignment="1">
      <alignment horizontal="center" vertical="center"/>
    </xf>
    <xf numFmtId="0" fontId="100" fillId="6" borderId="0" xfId="20" applyFont="1" applyFill="1" applyAlignment="1">
      <alignment horizontal="right" vertical="center"/>
    </xf>
    <xf numFmtId="0" fontId="144" fillId="6" borderId="0" xfId="20" applyFont="1" applyFill="1" applyAlignment="1">
      <alignment horizontal="center" vertical="center"/>
    </xf>
    <xf numFmtId="0" fontId="160" fillId="0" borderId="0" xfId="6" applyFont="1" applyAlignment="1">
      <alignment horizontal="center" vertical="center"/>
    </xf>
    <xf numFmtId="0" fontId="145" fillId="0" borderId="0" xfId="6" applyFont="1" applyAlignment="1">
      <alignment horizontal="center" vertical="top"/>
    </xf>
    <xf numFmtId="0" fontId="145" fillId="0" borderId="0" xfId="6" applyFont="1" applyAlignment="1">
      <alignment horizontal="center" vertical="center"/>
    </xf>
    <xf numFmtId="0" fontId="6" fillId="0" borderId="0" xfId="4" applyFont="1" applyAlignment="1">
      <alignment horizontal="right" vertical="center"/>
    </xf>
    <xf numFmtId="0" fontId="20" fillId="0" borderId="0" xfId="4" applyFont="1" applyAlignment="1">
      <alignment horizontal="right" vertical="center"/>
    </xf>
    <xf numFmtId="0" fontId="20" fillId="0" borderId="1" xfId="4" applyFont="1" applyBorder="1" applyAlignment="1">
      <alignment horizontal="right" vertical="center"/>
    </xf>
    <xf numFmtId="0" fontId="62" fillId="0" borderId="1" xfId="6" applyFont="1" applyBorder="1" applyAlignment="1">
      <alignment horizontal="right"/>
    </xf>
    <xf numFmtId="0" fontId="62" fillId="3" borderId="0" xfId="6" applyFont="1" applyFill="1" applyAlignment="1">
      <alignment horizontal="right" vertical="center"/>
    </xf>
    <xf numFmtId="0" fontId="62" fillId="0" borderId="0" xfId="6" applyFont="1" applyAlignment="1">
      <alignment horizontal="right" vertical="center" wrapText="1"/>
    </xf>
    <xf numFmtId="0" fontId="154" fillId="0" borderId="0" xfId="6" applyFont="1" applyAlignment="1">
      <alignment horizontal="center" vertical="center"/>
    </xf>
    <xf numFmtId="169" fontId="6" fillId="0" borderId="0" xfId="0" applyNumberFormat="1" applyFont="1" applyAlignment="1">
      <alignment horizontal="center" vertical="center"/>
    </xf>
    <xf numFmtId="169" fontId="27" fillId="0" borderId="0" xfId="0" applyNumberFormat="1" applyFont="1" applyBorder="1" applyAlignment="1">
      <alignment horizontal="center" vertical="center"/>
    </xf>
    <xf numFmtId="169" fontId="6" fillId="0" borderId="0" xfId="0" applyNumberFormat="1" applyFont="1" applyAlignment="1">
      <alignment horizontal="right" vertical="center"/>
    </xf>
    <xf numFmtId="169" fontId="20" fillId="0" borderId="0" xfId="0" applyNumberFormat="1" applyFont="1" applyAlignment="1">
      <alignment horizontal="right" vertical="center" shrinkToFit="1"/>
    </xf>
    <xf numFmtId="169" fontId="34" fillId="0" borderId="0" xfId="0" applyNumberFormat="1" applyFont="1" applyAlignment="1">
      <alignment horizontal="center" vertical="center" readingOrder="2"/>
    </xf>
    <xf numFmtId="169" fontId="27" fillId="0" borderId="1" xfId="0" applyNumberFormat="1" applyFont="1" applyBorder="1" applyAlignment="1">
      <alignment horizontal="center" vertical="center" readingOrder="2"/>
    </xf>
    <xf numFmtId="0" fontId="20" fillId="0" borderId="0" xfId="0" applyFont="1" applyBorder="1" applyAlignment="1">
      <alignment horizontal="center" vertical="center"/>
    </xf>
    <xf numFmtId="169" fontId="16" fillId="0" borderId="0" xfId="0" applyNumberFormat="1" applyFont="1" applyAlignment="1">
      <alignment horizontal="center" vertical="center"/>
    </xf>
    <xf numFmtId="0" fontId="12" fillId="0" borderId="0" xfId="0" applyFont="1" applyBorder="1" applyAlignment="1">
      <alignment horizontal="center" vertical="center"/>
    </xf>
    <xf numFmtId="49" fontId="27" fillId="0" borderId="1" xfId="0" applyNumberFormat="1" applyFont="1" applyBorder="1" applyAlignment="1">
      <alignment horizontal="center" vertical="center" readingOrder="2"/>
    </xf>
    <xf numFmtId="0" fontId="63" fillId="0" borderId="0" xfId="0" applyFont="1" applyBorder="1" applyAlignment="1">
      <alignment horizontal="right" vertical="center" wrapText="1" readingOrder="2"/>
    </xf>
    <xf numFmtId="169" fontId="27" fillId="0" borderId="0" xfId="0" applyNumberFormat="1" applyFont="1" applyAlignment="1">
      <alignment horizontal="center" vertical="center" readingOrder="2"/>
    </xf>
    <xf numFmtId="0" fontId="60" fillId="0" borderId="0" xfId="0" applyFont="1" applyBorder="1" applyAlignment="1">
      <alignment horizontal="right" vertical="center" wrapText="1" readingOrder="2"/>
    </xf>
    <xf numFmtId="3" fontId="4" fillId="0" borderId="0" xfId="9" applyNumberFormat="1" applyFont="1" applyAlignment="1">
      <alignment horizontal="center" vertical="center" readingOrder="2"/>
    </xf>
    <xf numFmtId="3" fontId="12" fillId="0" borderId="0" xfId="9" applyNumberFormat="1" applyFont="1" applyBorder="1" applyAlignment="1">
      <alignment horizontal="center"/>
    </xf>
    <xf numFmtId="0" fontId="97" fillId="6" borderId="60" xfId="7" applyFont="1" applyFill="1" applyBorder="1" applyAlignment="1">
      <alignment horizontal="center" vertical="center"/>
    </xf>
    <xf numFmtId="0" fontId="97" fillId="6" borderId="26" xfId="7" applyFont="1" applyFill="1" applyBorder="1" applyAlignment="1">
      <alignment horizontal="center" vertical="center"/>
    </xf>
    <xf numFmtId="0" fontId="97" fillId="6" borderId="55" xfId="7" applyFont="1" applyFill="1" applyBorder="1" applyAlignment="1">
      <alignment horizontal="center" vertical="center"/>
    </xf>
    <xf numFmtId="0" fontId="97" fillId="6" borderId="12" xfId="7" applyFont="1" applyFill="1" applyBorder="1" applyAlignment="1">
      <alignment horizontal="center" vertical="center" wrapText="1"/>
    </xf>
    <xf numFmtId="0" fontId="97" fillId="6" borderId="63" xfId="7" applyFont="1" applyFill="1" applyBorder="1" applyAlignment="1">
      <alignment horizontal="center" vertical="center" wrapText="1"/>
    </xf>
    <xf numFmtId="0" fontId="97" fillId="6" borderId="62" xfId="7" applyFont="1" applyFill="1" applyBorder="1" applyAlignment="1">
      <alignment horizontal="center" vertical="center" wrapText="1"/>
    </xf>
    <xf numFmtId="0" fontId="97" fillId="6" borderId="53" xfId="7" applyFont="1" applyFill="1" applyBorder="1" applyAlignment="1">
      <alignment horizontal="center" vertical="center" wrapText="1"/>
    </xf>
    <xf numFmtId="0" fontId="97" fillId="6" borderId="0" xfId="7" applyFont="1" applyFill="1" applyBorder="1" applyAlignment="1">
      <alignment horizontal="center" vertical="center" wrapText="1"/>
    </xf>
    <xf numFmtId="0" fontId="97" fillId="6" borderId="3" xfId="7" applyFont="1" applyFill="1" applyBorder="1" applyAlignment="1">
      <alignment horizontal="center" vertical="center" wrapText="1"/>
    </xf>
    <xf numFmtId="0" fontId="97" fillId="6" borderId="64" xfId="7" applyFont="1" applyFill="1" applyBorder="1" applyAlignment="1">
      <alignment horizontal="center" vertical="center" wrapText="1"/>
    </xf>
    <xf numFmtId="0" fontId="97" fillId="6" borderId="65" xfId="7" applyFont="1" applyFill="1" applyBorder="1" applyAlignment="1">
      <alignment horizontal="center" vertical="center" wrapText="1"/>
    </xf>
    <xf numFmtId="0" fontId="97" fillId="6" borderId="42" xfId="7" applyFont="1" applyFill="1" applyBorder="1" applyAlignment="1">
      <alignment horizontal="center" vertical="center" wrapText="1"/>
    </xf>
    <xf numFmtId="0" fontId="97" fillId="6" borderId="35" xfId="7" applyFont="1" applyFill="1" applyBorder="1" applyAlignment="1">
      <alignment horizontal="center" vertical="center" wrapText="1"/>
    </xf>
    <xf numFmtId="0" fontId="97" fillId="6" borderId="66" xfId="7" applyFont="1" applyFill="1" applyBorder="1" applyAlignment="1">
      <alignment horizontal="center" vertical="center" wrapText="1"/>
    </xf>
    <xf numFmtId="0" fontId="97" fillId="6" borderId="67" xfId="7" applyFont="1" applyFill="1" applyBorder="1" applyAlignment="1">
      <alignment horizontal="center" vertical="center" wrapText="1"/>
    </xf>
    <xf numFmtId="3" fontId="12" fillId="0" borderId="0" xfId="9" applyNumberFormat="1" applyFont="1" applyBorder="1" applyAlignment="1">
      <alignment horizontal="center" vertical="center"/>
    </xf>
    <xf numFmtId="0" fontId="97" fillId="6" borderId="60" xfId="7" applyFont="1" applyFill="1" applyBorder="1" applyAlignment="1">
      <alignment horizontal="center" vertical="center" wrapText="1"/>
    </xf>
    <xf numFmtId="0" fontId="97" fillId="6" borderId="68" xfId="7" applyFont="1" applyFill="1" applyBorder="1" applyAlignment="1">
      <alignment horizontal="center" vertical="center" wrapText="1"/>
    </xf>
    <xf numFmtId="0" fontId="97" fillId="6" borderId="12" xfId="7" applyFont="1" applyFill="1" applyBorder="1" applyAlignment="1">
      <alignment horizontal="center" vertical="center"/>
    </xf>
    <xf numFmtId="0" fontId="97" fillId="6" borderId="63" xfId="7" applyFont="1" applyFill="1" applyBorder="1" applyAlignment="1">
      <alignment horizontal="center" vertical="center"/>
    </xf>
    <xf numFmtId="0" fontId="97" fillId="6" borderId="34" xfId="7" applyFont="1" applyFill="1" applyBorder="1" applyAlignment="1">
      <alignment horizontal="center" vertical="center"/>
    </xf>
    <xf numFmtId="0" fontId="97" fillId="6" borderId="37" xfId="7" applyFont="1" applyFill="1" applyBorder="1" applyAlignment="1">
      <alignment horizontal="center" vertical="center" wrapText="1"/>
    </xf>
    <xf numFmtId="3" fontId="20" fillId="0" borderId="0" xfId="9" applyNumberFormat="1" applyFont="1" applyAlignment="1">
      <alignment horizontal="right" vertical="center" readingOrder="2"/>
    </xf>
    <xf numFmtId="3" fontId="34" fillId="0" borderId="0" xfId="9" applyNumberFormat="1" applyFont="1" applyAlignment="1">
      <alignment horizontal="center" vertical="center" readingOrder="2"/>
    </xf>
    <xf numFmtId="0" fontId="97" fillId="6" borderId="39" xfId="7" applyFont="1" applyFill="1" applyBorder="1" applyAlignment="1">
      <alignment horizontal="center" vertical="center" wrapText="1"/>
    </xf>
    <xf numFmtId="0" fontId="97" fillId="6" borderId="36" xfId="7" applyFont="1" applyFill="1" applyBorder="1" applyAlignment="1">
      <alignment horizontal="center" vertical="center" wrapText="1"/>
    </xf>
    <xf numFmtId="0" fontId="97" fillId="6" borderId="61" xfId="7" applyFont="1" applyFill="1" applyBorder="1" applyAlignment="1">
      <alignment horizontal="center" vertical="center" wrapText="1"/>
    </xf>
    <xf numFmtId="0" fontId="97" fillId="6" borderId="50" xfId="7" applyFont="1" applyFill="1" applyBorder="1" applyAlignment="1">
      <alignment horizontal="center" vertical="center" wrapText="1"/>
    </xf>
    <xf numFmtId="0" fontId="97" fillId="6" borderId="40" xfId="7" applyFont="1" applyFill="1" applyBorder="1" applyAlignment="1">
      <alignment horizontal="center" vertical="center" wrapText="1"/>
    </xf>
    <xf numFmtId="0" fontId="27" fillId="0" borderId="0" xfId="9" applyFont="1" applyBorder="1" applyAlignment="1">
      <alignment horizontal="right" vertical="center" wrapText="1" readingOrder="2"/>
    </xf>
    <xf numFmtId="0" fontId="16" fillId="0" borderId="0" xfId="9" applyFont="1" applyAlignment="1">
      <alignment horizontal="right" vertical="center" wrapText="1" readingOrder="2"/>
    </xf>
    <xf numFmtId="0" fontId="4" fillId="0" borderId="6" xfId="20" applyFont="1" applyFill="1" applyBorder="1" applyAlignment="1">
      <alignment horizontal="center" vertical="center"/>
    </xf>
    <xf numFmtId="0" fontId="17" fillId="0" borderId="0" xfId="20" applyFont="1" applyFill="1" applyBorder="1" applyAlignment="1">
      <alignment horizontal="center" vertical="center"/>
    </xf>
    <xf numFmtId="3" fontId="4" fillId="0" borderId="1" xfId="9" applyNumberFormat="1" applyFont="1" applyBorder="1" applyAlignment="1">
      <alignment horizontal="center" vertical="center"/>
    </xf>
    <xf numFmtId="0" fontId="70" fillId="0" borderId="0" xfId="0" applyFont="1" applyBorder="1" applyAlignment="1">
      <alignment horizontal="center" vertical="center"/>
    </xf>
    <xf numFmtId="0" fontId="42" fillId="0" borderId="0" xfId="0" applyFont="1" applyBorder="1" applyAlignment="1">
      <alignment horizontal="center" vertical="center"/>
    </xf>
    <xf numFmtId="0" fontId="56" fillId="0" borderId="24" xfId="0" applyFont="1" applyBorder="1" applyAlignment="1">
      <alignment horizontal="center" vertical="center"/>
    </xf>
    <xf numFmtId="0" fontId="56" fillId="0" borderId="18" xfId="0" applyFont="1" applyBorder="1" applyAlignment="1">
      <alignment horizontal="center" vertical="center"/>
    </xf>
    <xf numFmtId="0" fontId="56" fillId="0" borderId="50" xfId="0" applyFont="1" applyBorder="1" applyAlignment="1">
      <alignment horizontal="center" vertical="center"/>
    </xf>
    <xf numFmtId="0" fontId="56" fillId="0" borderId="40" xfId="0" applyFont="1" applyBorder="1" applyAlignment="1">
      <alignment horizontal="center" vertical="center"/>
    </xf>
    <xf numFmtId="0" fontId="46" fillId="0" borderId="24" xfId="0" applyFont="1" applyBorder="1" applyAlignment="1">
      <alignment horizontal="center" vertical="center"/>
    </xf>
    <xf numFmtId="0" fontId="46" fillId="0" borderId="18" xfId="0" applyFont="1" applyBorder="1" applyAlignment="1">
      <alignment horizontal="center" vertical="center"/>
    </xf>
    <xf numFmtId="0" fontId="46" fillId="0" borderId="50" xfId="0" applyFont="1" applyBorder="1" applyAlignment="1">
      <alignment horizontal="center" vertical="center"/>
    </xf>
    <xf numFmtId="0" fontId="46" fillId="0" borderId="40" xfId="0" applyFont="1" applyBorder="1" applyAlignment="1">
      <alignment horizontal="center" vertical="center"/>
    </xf>
    <xf numFmtId="169" fontId="3" fillId="0" borderId="0" xfId="0" applyNumberFormat="1" applyFont="1" applyAlignment="1">
      <alignment horizontal="center" readingOrder="2"/>
    </xf>
    <xf numFmtId="169" fontId="7" fillId="0" borderId="0" xfId="0" applyNumberFormat="1" applyFont="1" applyBorder="1" applyAlignment="1">
      <alignment horizontal="center" vertical="center"/>
    </xf>
    <xf numFmtId="169" fontId="3" fillId="0" borderId="0" xfId="0" applyNumberFormat="1" applyFont="1" applyAlignment="1">
      <alignment horizontal="right" vertical="center" shrinkToFit="1"/>
    </xf>
    <xf numFmtId="169" fontId="2" fillId="0" borderId="0" xfId="0" applyNumberFormat="1" applyFont="1" applyAlignment="1">
      <alignment horizontal="center"/>
    </xf>
    <xf numFmtId="0" fontId="47" fillId="4" borderId="37" xfId="7" applyFont="1" applyFill="1" applyBorder="1" applyAlignment="1">
      <alignment horizontal="center" vertical="center" wrapText="1"/>
    </xf>
    <xf numFmtId="0" fontId="47" fillId="4" borderId="35" xfId="7" applyFont="1" applyFill="1" applyBorder="1" applyAlignment="1">
      <alignment horizontal="center" vertical="center" wrapText="1"/>
    </xf>
    <xf numFmtId="0" fontId="47" fillId="4" borderId="64" xfId="7" applyFont="1" applyFill="1" applyBorder="1" applyAlignment="1">
      <alignment horizontal="center" vertical="center" wrapText="1"/>
    </xf>
    <xf numFmtId="0" fontId="47" fillId="4" borderId="65" xfId="7" applyFont="1" applyFill="1" applyBorder="1" applyAlignment="1">
      <alignment horizontal="center" vertical="center" wrapText="1"/>
    </xf>
    <xf numFmtId="0" fontId="47" fillId="4" borderId="26" xfId="7" applyFont="1" applyFill="1" applyBorder="1" applyAlignment="1">
      <alignment horizontal="center" vertical="center" wrapText="1"/>
    </xf>
    <xf numFmtId="0" fontId="47" fillId="4" borderId="68" xfId="7" applyFont="1" applyFill="1" applyBorder="1" applyAlignment="1">
      <alignment horizontal="center" vertical="center" wrapText="1"/>
    </xf>
    <xf numFmtId="3" fontId="2" fillId="0" borderId="12" xfId="9" applyNumberFormat="1" applyFont="1" applyBorder="1" applyAlignment="1">
      <alignment horizontal="center" vertical="center" readingOrder="2"/>
    </xf>
    <xf numFmtId="3" fontId="2" fillId="0" borderId="63" xfId="9" applyNumberFormat="1" applyFont="1" applyBorder="1" applyAlignment="1">
      <alignment horizontal="center" vertical="center" readingOrder="2"/>
    </xf>
    <xf numFmtId="3" fontId="2" fillId="0" borderId="34" xfId="9" applyNumberFormat="1" applyFont="1" applyBorder="1" applyAlignment="1">
      <alignment horizontal="center" vertical="center" readingOrder="2"/>
    </xf>
    <xf numFmtId="0" fontId="54" fillId="0" borderId="0" xfId="0" applyFont="1" applyBorder="1" applyAlignment="1">
      <alignment horizontal="right" vertical="center" wrapText="1" readingOrder="2"/>
    </xf>
    <xf numFmtId="49" fontId="10" fillId="0" borderId="1" xfId="0" applyNumberFormat="1" applyFont="1" applyBorder="1" applyAlignment="1">
      <alignment horizontal="center" vertical="center" readingOrder="2"/>
    </xf>
    <xf numFmtId="0" fontId="16" fillId="0" borderId="0" xfId="0" applyFont="1" applyAlignment="1">
      <alignment horizontal="right" vertical="center" wrapText="1" readingOrder="2"/>
    </xf>
    <xf numFmtId="0" fontId="55" fillId="0" borderId="0" xfId="0" applyFont="1" applyBorder="1" applyAlignment="1">
      <alignment horizontal="right" vertical="center" wrapText="1" readingOrder="2"/>
    </xf>
    <xf numFmtId="169" fontId="3" fillId="0" borderId="0" xfId="0" applyNumberFormat="1" applyFont="1" applyAlignment="1">
      <alignment horizontal="center" vertical="center" readingOrder="2"/>
    </xf>
    <xf numFmtId="0" fontId="121" fillId="0" borderId="6" xfId="0" applyFont="1" applyBorder="1" applyAlignment="1">
      <alignment horizontal="center" vertical="top" readingOrder="2"/>
    </xf>
    <xf numFmtId="167" fontId="103" fillId="0" borderId="50" xfId="1" applyNumberFormat="1" applyFont="1" applyBorder="1" applyAlignment="1">
      <alignment horizontal="center" vertical="center" wrapText="1"/>
    </xf>
    <xf numFmtId="167" fontId="103" fillId="0" borderId="2" xfId="1" applyNumberFormat="1" applyFont="1" applyBorder="1" applyAlignment="1">
      <alignment horizontal="center" vertical="center" wrapText="1"/>
    </xf>
    <xf numFmtId="167" fontId="103" fillId="0" borderId="40" xfId="1" applyNumberFormat="1" applyFont="1" applyBorder="1" applyAlignment="1">
      <alignment horizontal="center" vertical="center" wrapText="1"/>
    </xf>
    <xf numFmtId="167" fontId="117" fillId="0" borderId="24" xfId="1" applyNumberFormat="1" applyFont="1" applyBorder="1" applyAlignment="1">
      <alignment horizontal="center" vertical="center" wrapText="1"/>
    </xf>
    <xf numFmtId="167" fontId="117" fillId="0" borderId="18" xfId="1" applyNumberFormat="1" applyFont="1" applyBorder="1" applyAlignment="1">
      <alignment horizontal="center" vertical="center" wrapText="1"/>
    </xf>
    <xf numFmtId="0" fontId="103" fillId="0" borderId="6" xfId="1" applyNumberFormat="1" applyFont="1" applyBorder="1" applyAlignment="1">
      <alignment horizontal="center" vertical="center"/>
    </xf>
    <xf numFmtId="167" fontId="103" fillId="0" borderId="24" xfId="1" applyNumberFormat="1" applyFont="1" applyBorder="1" applyAlignment="1">
      <alignment horizontal="center" vertical="center"/>
    </xf>
    <xf numFmtId="167" fontId="103" fillId="0" borderId="18" xfId="1" applyNumberFormat="1" applyFont="1" applyBorder="1" applyAlignment="1">
      <alignment horizontal="center" vertical="center"/>
    </xf>
    <xf numFmtId="0" fontId="104" fillId="0" borderId="0" xfId="0" applyFont="1" applyBorder="1" applyAlignment="1">
      <alignment horizontal="center" vertical="center"/>
    </xf>
    <xf numFmtId="0" fontId="84" fillId="0" borderId="0" xfId="0" applyFont="1" applyBorder="1" applyAlignment="1">
      <alignment horizontal="right" vertical="center" readingOrder="2"/>
    </xf>
    <xf numFmtId="0" fontId="116" fillId="0" borderId="6" xfId="0" applyFont="1" applyBorder="1" applyAlignment="1">
      <alignment horizontal="center" vertical="center"/>
    </xf>
    <xf numFmtId="0" fontId="116" fillId="0" borderId="24" xfId="0" applyFont="1" applyBorder="1" applyAlignment="1">
      <alignment horizontal="center" vertical="center" wrapText="1"/>
    </xf>
    <xf numFmtId="0" fontId="116" fillId="0" borderId="37" xfId="0" applyFont="1" applyBorder="1" applyAlignment="1">
      <alignment horizontal="center" vertical="center" wrapText="1"/>
    </xf>
    <xf numFmtId="0" fontId="116" fillId="0" borderId="18" xfId="0" applyFont="1" applyBorder="1" applyAlignment="1">
      <alignment horizontal="center" vertical="center" wrapText="1"/>
    </xf>
    <xf numFmtId="167" fontId="103" fillId="0" borderId="24" xfId="1" applyNumberFormat="1" applyFont="1" applyBorder="1" applyAlignment="1">
      <alignment horizontal="center" vertical="center" wrapText="1"/>
    </xf>
    <xf numFmtId="167" fontId="103" fillId="0" borderId="18" xfId="1" applyNumberFormat="1" applyFont="1" applyBorder="1" applyAlignment="1">
      <alignment horizontal="center" vertical="center" wrapText="1"/>
    </xf>
    <xf numFmtId="0" fontId="87" fillId="0" borderId="6" xfId="0" applyFont="1" applyFill="1" applyBorder="1" applyAlignment="1">
      <alignment horizontal="center" vertical="center" readingOrder="2"/>
    </xf>
    <xf numFmtId="167" fontId="85" fillId="0" borderId="6" xfId="1" applyNumberFormat="1" applyFont="1" applyBorder="1" applyAlignment="1">
      <alignment vertical="center"/>
    </xf>
    <xf numFmtId="167" fontId="85" fillId="0" borderId="6" xfId="1" applyNumberFormat="1" applyFont="1" applyBorder="1" applyAlignment="1">
      <alignment vertical="center" wrapText="1"/>
    </xf>
    <xf numFmtId="167" fontId="85" fillId="0" borderId="6" xfId="1" applyNumberFormat="1" applyFont="1" applyBorder="1" applyAlignment="1">
      <alignment horizontal="center" vertical="center" wrapText="1"/>
    </xf>
    <xf numFmtId="0" fontId="89" fillId="0" borderId="0" xfId="0" applyFont="1" applyFill="1" applyAlignment="1">
      <alignment horizontal="right" vertical="center" readingOrder="2"/>
    </xf>
    <xf numFmtId="0" fontId="89" fillId="0" borderId="0" xfId="0" applyFont="1" applyFill="1" applyAlignment="1">
      <alignment horizontal="right" vertical="center" wrapText="1" readingOrder="2"/>
    </xf>
    <xf numFmtId="169" fontId="92" fillId="0" borderId="0" xfId="0" applyNumberFormat="1" applyFont="1" applyAlignment="1">
      <alignment horizontal="center" vertical="center" readingOrder="2"/>
    </xf>
    <xf numFmtId="167" fontId="85" fillId="0" borderId="24" xfId="1" applyNumberFormat="1" applyFont="1" applyBorder="1" applyAlignment="1">
      <alignment vertical="center"/>
    </xf>
    <xf numFmtId="167" fontId="85" fillId="0" borderId="18" xfId="1" applyNumberFormat="1" applyFont="1" applyBorder="1" applyAlignment="1">
      <alignment vertical="center"/>
    </xf>
    <xf numFmtId="167" fontId="85" fillId="0" borderId="24" xfId="1" applyNumberFormat="1" applyFont="1" applyBorder="1" applyAlignment="1">
      <alignment horizontal="left" vertical="center"/>
    </xf>
    <xf numFmtId="167" fontId="85" fillId="0" borderId="18" xfId="1" applyNumberFormat="1" applyFont="1" applyBorder="1" applyAlignment="1">
      <alignment horizontal="left" vertical="center"/>
    </xf>
    <xf numFmtId="173" fontId="13" fillId="0" borderId="0" xfId="0" applyNumberFormat="1" applyFont="1" applyFill="1" applyBorder="1" applyAlignment="1">
      <alignment horizontal="right" vertical="center" readingOrder="2"/>
    </xf>
    <xf numFmtId="49" fontId="30" fillId="0" borderId="0" xfId="0" applyNumberFormat="1" applyFont="1" applyFill="1" applyAlignment="1">
      <alignment horizontal="center" vertical="center" readingOrder="2"/>
    </xf>
    <xf numFmtId="0" fontId="9" fillId="6" borderId="0" xfId="0" applyNumberFormat="1" applyFont="1" applyFill="1" applyAlignment="1">
      <alignment horizontal="center" vertical="center" readingOrder="2"/>
    </xf>
    <xf numFmtId="173" fontId="9" fillId="6" borderId="0" xfId="0" applyNumberFormat="1" applyFont="1" applyFill="1" applyAlignment="1">
      <alignment horizontal="center" vertical="center" readingOrder="2"/>
    </xf>
  </cellXfs>
  <cellStyles count="33">
    <cellStyle name="Comma" xfId="1" builtinId="3"/>
    <cellStyle name="Comma 2" xfId="22"/>
    <cellStyle name="Comma 2 2" xfId="25"/>
    <cellStyle name="Comma 2 3" xfId="26"/>
    <cellStyle name="Comma 3" xfId="23"/>
    <cellStyle name="Comma 3 2" xfId="27"/>
    <cellStyle name="Comma 4" xfId="28"/>
    <cellStyle name="Normal" xfId="0" builtinId="0"/>
    <cellStyle name="Normal 109" xfId="31"/>
    <cellStyle name="Normal 17" xfId="29"/>
    <cellStyle name="Normal 2" xfId="2"/>
    <cellStyle name="Normal 2 2" xfId="3"/>
    <cellStyle name="Normal 2 3" xfId="4"/>
    <cellStyle name="Normal 2 4" xfId="5"/>
    <cellStyle name="Normal 2 5" xfId="30"/>
    <cellStyle name="Normal 3" xfId="6"/>
    <cellStyle name="Normal 3 2" xfId="7"/>
    <cellStyle name="Normal 3 2 2" xfId="32"/>
    <cellStyle name="Normal 3 3" xfId="8"/>
    <cellStyle name="Normal 4" xfId="9"/>
    <cellStyle name="Normal 4 2" xfId="10"/>
    <cellStyle name="Normal 4 2 2" xfId="11"/>
    <cellStyle name="Normal 4 3" xfId="12"/>
    <cellStyle name="Normal 4 3 2" xfId="13"/>
    <cellStyle name="Normal 4 4" xfId="14"/>
    <cellStyle name="Normal 4 4 2" xfId="15"/>
    <cellStyle name="Normal 4 5" xfId="16"/>
    <cellStyle name="Normal 4 5 2" xfId="17"/>
    <cellStyle name="Normal 5" xfId="18"/>
    <cellStyle name="Normal 5 2" xfId="19"/>
    <cellStyle name="Normal 6" xfId="20"/>
    <cellStyle name="Normal 7" xfId="24"/>
    <cellStyle name="Percent" xfId="2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drawing1.xml><?xml version="1.0" encoding="utf-8"?>
<xdr:wsDr xmlns:xdr="http://schemas.openxmlformats.org/drawingml/2006/spreadsheetDrawing" xmlns:a="http://schemas.openxmlformats.org/drawingml/2006/main">
  <xdr:twoCellAnchor>
    <xdr:from>
      <xdr:col>17</xdr:col>
      <xdr:colOff>666750</xdr:colOff>
      <xdr:row>2</xdr:row>
      <xdr:rowOff>161925</xdr:rowOff>
    </xdr:from>
    <xdr:to>
      <xdr:col>17</xdr:col>
      <xdr:colOff>66675</xdr:colOff>
      <xdr:row>2</xdr:row>
      <xdr:rowOff>161925</xdr:rowOff>
    </xdr:to>
    <xdr:sp macro="" textlink="">
      <xdr:nvSpPr>
        <xdr:cNvPr id="56015" name="Line 1">
          <a:extLst>
            <a:ext uri="{FF2B5EF4-FFF2-40B4-BE49-F238E27FC236}">
              <a16:creationId xmlns:a16="http://schemas.microsoft.com/office/drawing/2014/main" xmlns="" id="{00000000-0008-0000-1C00-0000CFDA0000}"/>
            </a:ext>
          </a:extLst>
        </xdr:cNvPr>
        <xdr:cNvSpPr>
          <a:spLocks noChangeShapeType="1"/>
        </xdr:cNvSpPr>
      </xdr:nvSpPr>
      <xdr:spPr bwMode="auto">
        <a:xfrm>
          <a:off x="165496875" y="828675"/>
          <a:ext cx="0" cy="0"/>
        </a:xfrm>
        <a:prstGeom prst="line">
          <a:avLst/>
        </a:prstGeom>
        <a:noFill/>
        <a:ln w="9525">
          <a:solidFill>
            <a:srgbClr val="000000"/>
          </a:solidFill>
          <a:round/>
          <a:headEnd/>
          <a:tailEnd/>
        </a:ln>
      </xdr:spPr>
    </xdr:sp>
    <xdr:clientData/>
  </xdr:twoCellAnchor>
  <xdr:twoCellAnchor>
    <xdr:from>
      <xdr:col>9</xdr:col>
      <xdr:colOff>57150</xdr:colOff>
      <xdr:row>0</xdr:row>
      <xdr:rowOff>180975</xdr:rowOff>
    </xdr:from>
    <xdr:to>
      <xdr:col>9</xdr:col>
      <xdr:colOff>57150</xdr:colOff>
      <xdr:row>0</xdr:row>
      <xdr:rowOff>180975</xdr:rowOff>
    </xdr:to>
    <xdr:sp macro="" textlink="">
      <xdr:nvSpPr>
        <xdr:cNvPr id="56016" name="Line 2">
          <a:extLst>
            <a:ext uri="{FF2B5EF4-FFF2-40B4-BE49-F238E27FC236}">
              <a16:creationId xmlns:a16="http://schemas.microsoft.com/office/drawing/2014/main" xmlns="" id="{00000000-0008-0000-1C00-0000D0DA0000}"/>
            </a:ext>
          </a:extLst>
        </xdr:cNvPr>
        <xdr:cNvSpPr>
          <a:spLocks noChangeShapeType="1"/>
        </xdr:cNvSpPr>
      </xdr:nvSpPr>
      <xdr:spPr bwMode="auto">
        <a:xfrm>
          <a:off x="167554275" y="180975"/>
          <a:ext cx="0" cy="0"/>
        </a:xfrm>
        <a:prstGeom prst="line">
          <a:avLst/>
        </a:prstGeom>
        <a:noFill/>
        <a:ln w="9525">
          <a:solidFill>
            <a:srgbClr val="000000"/>
          </a:solidFill>
          <a:round/>
          <a:headEnd/>
          <a:tailEnd/>
        </a:ln>
      </xdr:spPr>
    </xdr:sp>
    <xdr:clientData/>
  </xdr:twoCellAnchor>
  <xdr:twoCellAnchor>
    <xdr:from>
      <xdr:col>6</xdr:col>
      <xdr:colOff>647700</xdr:colOff>
      <xdr:row>2</xdr:row>
      <xdr:rowOff>161925</xdr:rowOff>
    </xdr:from>
    <xdr:to>
      <xdr:col>6</xdr:col>
      <xdr:colOff>647700</xdr:colOff>
      <xdr:row>2</xdr:row>
      <xdr:rowOff>161925</xdr:rowOff>
    </xdr:to>
    <xdr:sp macro="" textlink="">
      <xdr:nvSpPr>
        <xdr:cNvPr id="56017" name="Line 1">
          <a:extLst>
            <a:ext uri="{FF2B5EF4-FFF2-40B4-BE49-F238E27FC236}">
              <a16:creationId xmlns:a16="http://schemas.microsoft.com/office/drawing/2014/main" xmlns="" id="{00000000-0008-0000-1C00-0000D1DA0000}"/>
            </a:ext>
          </a:extLst>
        </xdr:cNvPr>
        <xdr:cNvSpPr>
          <a:spLocks noChangeShapeType="1"/>
        </xdr:cNvSpPr>
      </xdr:nvSpPr>
      <xdr:spPr bwMode="auto">
        <a:xfrm>
          <a:off x="168821100" y="828675"/>
          <a:ext cx="0" cy="0"/>
        </a:xfrm>
        <a:prstGeom prst="line">
          <a:avLst/>
        </a:prstGeom>
        <a:noFill/>
        <a:ln w="9525">
          <a:solidFill>
            <a:srgbClr val="000000"/>
          </a:solidFill>
          <a:round/>
          <a:headEnd/>
          <a:tailEnd/>
        </a:ln>
      </xdr:spPr>
    </xdr:sp>
    <xdr:clientData/>
  </xdr:twoCellAnchor>
  <xdr:twoCellAnchor>
    <xdr:from>
      <xdr:col>6</xdr:col>
      <xdr:colOff>647700</xdr:colOff>
      <xdr:row>2</xdr:row>
      <xdr:rowOff>161925</xdr:rowOff>
    </xdr:from>
    <xdr:to>
      <xdr:col>6</xdr:col>
      <xdr:colOff>152400</xdr:colOff>
      <xdr:row>2</xdr:row>
      <xdr:rowOff>161925</xdr:rowOff>
    </xdr:to>
    <xdr:sp macro="" textlink="">
      <xdr:nvSpPr>
        <xdr:cNvPr id="56019" name="Line 1">
          <a:extLst>
            <a:ext uri="{FF2B5EF4-FFF2-40B4-BE49-F238E27FC236}">
              <a16:creationId xmlns:a16="http://schemas.microsoft.com/office/drawing/2014/main" xmlns="" id="{00000000-0008-0000-1C00-0000D3DA0000}"/>
            </a:ext>
          </a:extLst>
        </xdr:cNvPr>
        <xdr:cNvSpPr>
          <a:spLocks noChangeShapeType="1"/>
        </xdr:cNvSpPr>
      </xdr:nvSpPr>
      <xdr:spPr bwMode="auto">
        <a:xfrm>
          <a:off x="169316400" y="828675"/>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666750</xdr:colOff>
      <xdr:row>3</xdr:row>
      <xdr:rowOff>161925</xdr:rowOff>
    </xdr:from>
    <xdr:to>
      <xdr:col>13</xdr:col>
      <xdr:colOff>66675</xdr:colOff>
      <xdr:row>3</xdr:row>
      <xdr:rowOff>161925</xdr:rowOff>
    </xdr:to>
    <xdr:sp macro="" textlink="">
      <xdr:nvSpPr>
        <xdr:cNvPr id="2" name="Line 1">
          <a:extLst>
            <a:ext uri="{FF2B5EF4-FFF2-40B4-BE49-F238E27FC236}">
              <a16:creationId xmlns:a16="http://schemas.microsoft.com/office/drawing/2014/main" xmlns="" id="{00000000-0008-0000-1D00-000002000000}"/>
            </a:ext>
          </a:extLst>
        </xdr:cNvPr>
        <xdr:cNvSpPr>
          <a:spLocks noChangeShapeType="1"/>
        </xdr:cNvSpPr>
      </xdr:nvSpPr>
      <xdr:spPr bwMode="auto">
        <a:xfrm>
          <a:off x="11227460400" y="828675"/>
          <a:ext cx="0" cy="0"/>
        </a:xfrm>
        <a:prstGeom prst="line">
          <a:avLst/>
        </a:prstGeom>
        <a:noFill/>
        <a:ln w="9525">
          <a:solidFill>
            <a:srgbClr val="000000"/>
          </a:solidFill>
          <a:round/>
          <a:headEnd/>
          <a:tailEnd/>
        </a:ln>
      </xdr:spPr>
    </xdr:sp>
    <xdr:clientData/>
  </xdr:twoCellAnchor>
  <xdr:twoCellAnchor>
    <xdr:from>
      <xdr:col>9</xdr:col>
      <xdr:colOff>57150</xdr:colOff>
      <xdr:row>1</xdr:row>
      <xdr:rowOff>180975</xdr:rowOff>
    </xdr:from>
    <xdr:to>
      <xdr:col>9</xdr:col>
      <xdr:colOff>57150</xdr:colOff>
      <xdr:row>1</xdr:row>
      <xdr:rowOff>180975</xdr:rowOff>
    </xdr:to>
    <xdr:sp macro="" textlink="">
      <xdr:nvSpPr>
        <xdr:cNvPr id="3" name="Line 2">
          <a:extLst>
            <a:ext uri="{FF2B5EF4-FFF2-40B4-BE49-F238E27FC236}">
              <a16:creationId xmlns:a16="http://schemas.microsoft.com/office/drawing/2014/main" xmlns="" id="{00000000-0008-0000-1D00-000003000000}"/>
            </a:ext>
          </a:extLst>
        </xdr:cNvPr>
        <xdr:cNvSpPr>
          <a:spLocks noChangeShapeType="1"/>
        </xdr:cNvSpPr>
      </xdr:nvSpPr>
      <xdr:spPr bwMode="auto">
        <a:xfrm>
          <a:off x="11230879875" y="180975"/>
          <a:ext cx="0" cy="0"/>
        </a:xfrm>
        <a:prstGeom prst="line">
          <a:avLst/>
        </a:prstGeom>
        <a:noFill/>
        <a:ln w="9525">
          <a:solidFill>
            <a:srgbClr val="000000"/>
          </a:solidFill>
          <a:round/>
          <a:headEnd/>
          <a:tailEnd/>
        </a:ln>
      </xdr:spPr>
    </xdr:sp>
    <xdr:clientData/>
  </xdr:twoCellAnchor>
  <xdr:twoCellAnchor>
    <xdr:from>
      <xdr:col>6</xdr:col>
      <xdr:colOff>647700</xdr:colOff>
      <xdr:row>3</xdr:row>
      <xdr:rowOff>161925</xdr:rowOff>
    </xdr:from>
    <xdr:to>
      <xdr:col>6</xdr:col>
      <xdr:colOff>647700</xdr:colOff>
      <xdr:row>3</xdr:row>
      <xdr:rowOff>161925</xdr:rowOff>
    </xdr:to>
    <xdr:sp macro="" textlink="">
      <xdr:nvSpPr>
        <xdr:cNvPr id="4" name="Line 1">
          <a:extLst>
            <a:ext uri="{FF2B5EF4-FFF2-40B4-BE49-F238E27FC236}">
              <a16:creationId xmlns:a16="http://schemas.microsoft.com/office/drawing/2014/main" xmlns="" id="{00000000-0008-0000-1D00-000004000000}"/>
            </a:ext>
          </a:extLst>
        </xdr:cNvPr>
        <xdr:cNvSpPr>
          <a:spLocks noChangeShapeType="1"/>
        </xdr:cNvSpPr>
      </xdr:nvSpPr>
      <xdr:spPr bwMode="auto">
        <a:xfrm>
          <a:off x="11233289700" y="828675"/>
          <a:ext cx="0" cy="0"/>
        </a:xfrm>
        <a:prstGeom prst="line">
          <a:avLst/>
        </a:prstGeom>
        <a:noFill/>
        <a:ln w="9525">
          <a:solidFill>
            <a:srgbClr val="000000"/>
          </a:solidFill>
          <a:round/>
          <a:headEnd/>
          <a:tailEnd/>
        </a:ln>
      </xdr:spPr>
    </xdr:sp>
    <xdr:clientData/>
  </xdr:twoCellAnchor>
  <xdr:twoCellAnchor>
    <xdr:from>
      <xdr:col>6</xdr:col>
      <xdr:colOff>647700</xdr:colOff>
      <xdr:row>3</xdr:row>
      <xdr:rowOff>161925</xdr:rowOff>
    </xdr:from>
    <xdr:to>
      <xdr:col>6</xdr:col>
      <xdr:colOff>152400</xdr:colOff>
      <xdr:row>3</xdr:row>
      <xdr:rowOff>161925</xdr:rowOff>
    </xdr:to>
    <xdr:sp macro="" textlink="">
      <xdr:nvSpPr>
        <xdr:cNvPr id="5" name="Line 1">
          <a:extLst>
            <a:ext uri="{FF2B5EF4-FFF2-40B4-BE49-F238E27FC236}">
              <a16:creationId xmlns:a16="http://schemas.microsoft.com/office/drawing/2014/main" xmlns="" id="{00000000-0008-0000-1D00-000005000000}"/>
            </a:ext>
          </a:extLst>
        </xdr:cNvPr>
        <xdr:cNvSpPr>
          <a:spLocks noChangeShapeType="1"/>
        </xdr:cNvSpPr>
      </xdr:nvSpPr>
      <xdr:spPr bwMode="auto">
        <a:xfrm>
          <a:off x="11233785000" y="828675"/>
          <a:ext cx="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657225</xdr:colOff>
      <xdr:row>2</xdr:row>
      <xdr:rowOff>161925</xdr:rowOff>
    </xdr:from>
    <xdr:to>
      <xdr:col>10</xdr:col>
      <xdr:colOff>152400</xdr:colOff>
      <xdr:row>2</xdr:row>
      <xdr:rowOff>161925</xdr:rowOff>
    </xdr:to>
    <xdr:sp macro="" textlink="">
      <xdr:nvSpPr>
        <xdr:cNvPr id="2510" name="Line 1">
          <a:extLst>
            <a:ext uri="{FF2B5EF4-FFF2-40B4-BE49-F238E27FC236}">
              <a16:creationId xmlns:a16="http://schemas.microsoft.com/office/drawing/2014/main" xmlns="" id="{00000000-0008-0000-2000-0000CE090000}"/>
            </a:ext>
          </a:extLst>
        </xdr:cNvPr>
        <xdr:cNvSpPr>
          <a:spLocks noChangeShapeType="1"/>
        </xdr:cNvSpPr>
      </xdr:nvSpPr>
      <xdr:spPr bwMode="auto">
        <a:xfrm>
          <a:off x="173945550" y="781050"/>
          <a:ext cx="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180975</xdr:rowOff>
    </xdr:from>
    <xdr:to>
      <xdr:col>3</xdr:col>
      <xdr:colOff>0</xdr:colOff>
      <xdr:row>1</xdr:row>
      <xdr:rowOff>180975</xdr:rowOff>
    </xdr:to>
    <xdr:sp macro="" textlink="">
      <xdr:nvSpPr>
        <xdr:cNvPr id="61650" name="Line 2">
          <a:extLst>
            <a:ext uri="{FF2B5EF4-FFF2-40B4-BE49-F238E27FC236}">
              <a16:creationId xmlns:a16="http://schemas.microsoft.com/office/drawing/2014/main" xmlns="" id="{00000000-0008-0000-2100-0000D2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61652" name="Line 2">
          <a:extLst>
            <a:ext uri="{FF2B5EF4-FFF2-40B4-BE49-F238E27FC236}">
              <a16:creationId xmlns:a16="http://schemas.microsoft.com/office/drawing/2014/main" xmlns="" id="{00000000-0008-0000-2100-0000D4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61654" name="Line 2">
          <a:extLst>
            <a:ext uri="{FF2B5EF4-FFF2-40B4-BE49-F238E27FC236}">
              <a16:creationId xmlns:a16="http://schemas.microsoft.com/office/drawing/2014/main" xmlns="" id="{00000000-0008-0000-2100-0000D6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61656" name="Line 2">
          <a:extLst>
            <a:ext uri="{FF2B5EF4-FFF2-40B4-BE49-F238E27FC236}">
              <a16:creationId xmlns:a16="http://schemas.microsoft.com/office/drawing/2014/main" xmlns="" id="{00000000-0008-0000-2100-0000D8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61658" name="Line 2">
          <a:extLst>
            <a:ext uri="{FF2B5EF4-FFF2-40B4-BE49-F238E27FC236}">
              <a16:creationId xmlns:a16="http://schemas.microsoft.com/office/drawing/2014/main" xmlns="" id="{00000000-0008-0000-2100-0000DA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61660" name="Line 2">
          <a:extLst>
            <a:ext uri="{FF2B5EF4-FFF2-40B4-BE49-F238E27FC236}">
              <a16:creationId xmlns:a16="http://schemas.microsoft.com/office/drawing/2014/main" xmlns="" id="{00000000-0008-0000-2100-0000DC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61662" name="Line 2">
          <a:extLst>
            <a:ext uri="{FF2B5EF4-FFF2-40B4-BE49-F238E27FC236}">
              <a16:creationId xmlns:a16="http://schemas.microsoft.com/office/drawing/2014/main" xmlns="" id="{00000000-0008-0000-2100-0000DE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61664" name="Line 2">
          <a:extLst>
            <a:ext uri="{FF2B5EF4-FFF2-40B4-BE49-F238E27FC236}">
              <a16:creationId xmlns:a16="http://schemas.microsoft.com/office/drawing/2014/main" xmlns="" id="{00000000-0008-0000-2100-0000E0F00000}"/>
            </a:ext>
          </a:extLst>
        </xdr:cNvPr>
        <xdr:cNvSpPr>
          <a:spLocks noChangeShapeType="1"/>
        </xdr:cNvSpPr>
      </xdr:nvSpPr>
      <xdr:spPr bwMode="auto">
        <a:xfrm>
          <a:off x="173078775" y="180975"/>
          <a:ext cx="0" cy="0"/>
        </a:xfrm>
        <a:prstGeom prst="line">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657225</xdr:colOff>
      <xdr:row>4</xdr:row>
      <xdr:rowOff>161925</xdr:rowOff>
    </xdr:from>
    <xdr:to>
      <xdr:col>6</xdr:col>
      <xdr:colOff>657225</xdr:colOff>
      <xdr:row>4</xdr:row>
      <xdr:rowOff>161925</xdr:rowOff>
    </xdr:to>
    <xdr:sp macro="" textlink="">
      <xdr:nvSpPr>
        <xdr:cNvPr id="48949" name="Line 1">
          <a:extLst>
            <a:ext uri="{FF2B5EF4-FFF2-40B4-BE49-F238E27FC236}">
              <a16:creationId xmlns:a16="http://schemas.microsoft.com/office/drawing/2014/main" xmlns="" id="{00000000-0008-0000-2200-000035BF0000}"/>
            </a:ext>
          </a:extLst>
        </xdr:cNvPr>
        <xdr:cNvSpPr>
          <a:spLocks noChangeShapeType="1"/>
        </xdr:cNvSpPr>
      </xdr:nvSpPr>
      <xdr:spPr bwMode="auto">
        <a:xfrm>
          <a:off x="274481925" y="828675"/>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48950" name="Line 2">
          <a:extLst>
            <a:ext uri="{FF2B5EF4-FFF2-40B4-BE49-F238E27FC236}">
              <a16:creationId xmlns:a16="http://schemas.microsoft.com/office/drawing/2014/main" xmlns="" id="{00000000-0008-0000-2200-000036BF0000}"/>
            </a:ext>
          </a:extLst>
        </xdr:cNvPr>
        <xdr:cNvSpPr>
          <a:spLocks noChangeShapeType="1"/>
        </xdr:cNvSpPr>
      </xdr:nvSpPr>
      <xdr:spPr bwMode="auto">
        <a:xfrm>
          <a:off x="277463250" y="180975"/>
          <a:ext cx="0" cy="0"/>
        </a:xfrm>
        <a:prstGeom prst="line">
          <a:avLst/>
        </a:prstGeom>
        <a:noFill/>
        <a:ln w="9525">
          <a:solidFill>
            <a:srgbClr val="000000"/>
          </a:solidFill>
          <a:round/>
          <a:headEnd/>
          <a:tailEnd/>
        </a:ln>
      </xdr:spPr>
    </xdr:sp>
    <xdr:clientData/>
  </xdr:twoCellAnchor>
  <xdr:twoCellAnchor>
    <xdr:from>
      <xdr:col>6</xdr:col>
      <xdr:colOff>657225</xdr:colOff>
      <xdr:row>4</xdr:row>
      <xdr:rowOff>161925</xdr:rowOff>
    </xdr:from>
    <xdr:to>
      <xdr:col>6</xdr:col>
      <xdr:colOff>657225</xdr:colOff>
      <xdr:row>4</xdr:row>
      <xdr:rowOff>161925</xdr:rowOff>
    </xdr:to>
    <xdr:sp macro="" textlink="">
      <xdr:nvSpPr>
        <xdr:cNvPr id="48951" name="Line 1">
          <a:extLst>
            <a:ext uri="{FF2B5EF4-FFF2-40B4-BE49-F238E27FC236}">
              <a16:creationId xmlns:a16="http://schemas.microsoft.com/office/drawing/2014/main" xmlns="" id="{00000000-0008-0000-2200-000037BF0000}"/>
            </a:ext>
          </a:extLst>
        </xdr:cNvPr>
        <xdr:cNvSpPr>
          <a:spLocks noChangeShapeType="1"/>
        </xdr:cNvSpPr>
      </xdr:nvSpPr>
      <xdr:spPr bwMode="auto">
        <a:xfrm>
          <a:off x="274481925" y="828675"/>
          <a:ext cx="0" cy="0"/>
        </a:xfrm>
        <a:prstGeom prst="line">
          <a:avLst/>
        </a:prstGeom>
        <a:noFill/>
        <a:ln w="9525">
          <a:solidFill>
            <a:srgbClr val="000000"/>
          </a:solidFill>
          <a:round/>
          <a:headEnd/>
          <a:tailEnd/>
        </a:ln>
      </xdr:spPr>
    </xdr:sp>
    <xdr:clientData/>
  </xdr:twoCellAnchor>
  <xdr:twoCellAnchor>
    <xdr:from>
      <xdr:col>3</xdr:col>
      <xdr:colOff>0</xdr:colOff>
      <xdr:row>1</xdr:row>
      <xdr:rowOff>180975</xdr:rowOff>
    </xdr:from>
    <xdr:to>
      <xdr:col>3</xdr:col>
      <xdr:colOff>0</xdr:colOff>
      <xdr:row>1</xdr:row>
      <xdr:rowOff>180975</xdr:rowOff>
    </xdr:to>
    <xdr:sp macro="" textlink="">
      <xdr:nvSpPr>
        <xdr:cNvPr id="48952" name="Line 2">
          <a:extLst>
            <a:ext uri="{FF2B5EF4-FFF2-40B4-BE49-F238E27FC236}">
              <a16:creationId xmlns:a16="http://schemas.microsoft.com/office/drawing/2014/main" xmlns="" id="{00000000-0008-0000-2200-000038BF0000}"/>
            </a:ext>
          </a:extLst>
        </xdr:cNvPr>
        <xdr:cNvSpPr>
          <a:spLocks noChangeShapeType="1"/>
        </xdr:cNvSpPr>
      </xdr:nvSpPr>
      <xdr:spPr bwMode="auto">
        <a:xfrm>
          <a:off x="277463250" y="180975"/>
          <a:ext cx="0" cy="0"/>
        </a:xfrm>
        <a:prstGeom prst="line">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2</xdr:row>
      <xdr:rowOff>161925</xdr:rowOff>
    </xdr:from>
    <xdr:to>
      <xdr:col>7</xdr:col>
      <xdr:colOff>0</xdr:colOff>
      <xdr:row>2</xdr:row>
      <xdr:rowOff>161925</xdr:rowOff>
    </xdr:to>
    <xdr:sp macro="" textlink="">
      <xdr:nvSpPr>
        <xdr:cNvPr id="45965" name="Line 1">
          <a:extLst>
            <a:ext uri="{FF2B5EF4-FFF2-40B4-BE49-F238E27FC236}">
              <a16:creationId xmlns:a16="http://schemas.microsoft.com/office/drawing/2014/main" xmlns="" id="{00000000-0008-0000-2A00-00008DB30000}"/>
            </a:ext>
          </a:extLst>
        </xdr:cNvPr>
        <xdr:cNvSpPr>
          <a:spLocks noChangeShapeType="1"/>
        </xdr:cNvSpPr>
      </xdr:nvSpPr>
      <xdr:spPr bwMode="auto">
        <a:xfrm>
          <a:off x="170764200"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45966" name="Line 2">
          <a:extLst>
            <a:ext uri="{FF2B5EF4-FFF2-40B4-BE49-F238E27FC236}">
              <a16:creationId xmlns:a16="http://schemas.microsoft.com/office/drawing/2014/main" xmlns="" id="{00000000-0008-0000-2A00-00008EB30000}"/>
            </a:ext>
          </a:extLst>
        </xdr:cNvPr>
        <xdr:cNvSpPr>
          <a:spLocks noChangeShapeType="1"/>
        </xdr:cNvSpPr>
      </xdr:nvSpPr>
      <xdr:spPr bwMode="auto">
        <a:xfrm>
          <a:off x="177688875" y="180975"/>
          <a:ext cx="0" cy="0"/>
        </a:xfrm>
        <a:prstGeom prst="line">
          <a:avLst/>
        </a:prstGeom>
        <a:noFill/>
        <a:ln w="9525">
          <a:solidFill>
            <a:srgbClr val="000000"/>
          </a:solidFill>
          <a:round/>
          <a:headEnd/>
          <a:tailEnd/>
        </a:ln>
      </xdr:spPr>
    </xdr:sp>
    <xdr:clientData/>
  </xdr:twoCellAnchor>
  <xdr:twoCellAnchor>
    <xdr:from>
      <xdr:col>7</xdr:col>
      <xdr:colOff>0</xdr:colOff>
      <xdr:row>2</xdr:row>
      <xdr:rowOff>161925</xdr:rowOff>
    </xdr:from>
    <xdr:to>
      <xdr:col>7</xdr:col>
      <xdr:colOff>0</xdr:colOff>
      <xdr:row>2</xdr:row>
      <xdr:rowOff>161925</xdr:rowOff>
    </xdr:to>
    <xdr:sp macro="" textlink="">
      <xdr:nvSpPr>
        <xdr:cNvPr id="45967" name="Line 1">
          <a:extLst>
            <a:ext uri="{FF2B5EF4-FFF2-40B4-BE49-F238E27FC236}">
              <a16:creationId xmlns:a16="http://schemas.microsoft.com/office/drawing/2014/main" xmlns="" id="{00000000-0008-0000-2A00-00008FB30000}"/>
            </a:ext>
          </a:extLst>
        </xdr:cNvPr>
        <xdr:cNvSpPr>
          <a:spLocks noChangeShapeType="1"/>
        </xdr:cNvSpPr>
      </xdr:nvSpPr>
      <xdr:spPr bwMode="auto">
        <a:xfrm>
          <a:off x="170764200"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45968" name="Line 2">
          <a:extLst>
            <a:ext uri="{FF2B5EF4-FFF2-40B4-BE49-F238E27FC236}">
              <a16:creationId xmlns:a16="http://schemas.microsoft.com/office/drawing/2014/main" xmlns="" id="{00000000-0008-0000-2A00-000090B30000}"/>
            </a:ext>
          </a:extLst>
        </xdr:cNvPr>
        <xdr:cNvSpPr>
          <a:spLocks noChangeShapeType="1"/>
        </xdr:cNvSpPr>
      </xdr:nvSpPr>
      <xdr:spPr bwMode="auto">
        <a:xfrm>
          <a:off x="177688875" y="180975"/>
          <a:ext cx="0" cy="0"/>
        </a:xfrm>
        <a:prstGeom prst="line">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647700</xdr:colOff>
      <xdr:row>2</xdr:row>
      <xdr:rowOff>161925</xdr:rowOff>
    </xdr:from>
    <xdr:to>
      <xdr:col>10</xdr:col>
      <xdr:colOff>647700</xdr:colOff>
      <xdr:row>2</xdr:row>
      <xdr:rowOff>161925</xdr:rowOff>
    </xdr:to>
    <xdr:sp macro="" textlink="">
      <xdr:nvSpPr>
        <xdr:cNvPr id="57961" name="Line 1">
          <a:extLst>
            <a:ext uri="{FF2B5EF4-FFF2-40B4-BE49-F238E27FC236}">
              <a16:creationId xmlns:a16="http://schemas.microsoft.com/office/drawing/2014/main" xmlns="" id="{00000000-0008-0000-2B00-000069E20000}"/>
            </a:ext>
          </a:extLst>
        </xdr:cNvPr>
        <xdr:cNvSpPr>
          <a:spLocks noChangeShapeType="1"/>
        </xdr:cNvSpPr>
      </xdr:nvSpPr>
      <xdr:spPr bwMode="auto">
        <a:xfrm>
          <a:off x="168983025" y="828675"/>
          <a:ext cx="0" cy="0"/>
        </a:xfrm>
        <a:prstGeom prst="line">
          <a:avLst/>
        </a:prstGeom>
        <a:noFill/>
        <a:ln w="9525">
          <a:solidFill>
            <a:srgbClr val="000000"/>
          </a:solidFill>
          <a:round/>
          <a:headEnd/>
          <a:tailEnd/>
        </a:ln>
      </xdr:spPr>
    </xdr:sp>
    <xdr:clientData/>
  </xdr:twoCellAnchor>
  <xdr:twoCellAnchor>
    <xdr:from>
      <xdr:col>3</xdr:col>
      <xdr:colOff>57150</xdr:colOff>
      <xdr:row>0</xdr:row>
      <xdr:rowOff>180975</xdr:rowOff>
    </xdr:from>
    <xdr:to>
      <xdr:col>3</xdr:col>
      <xdr:colOff>57150</xdr:colOff>
      <xdr:row>0</xdr:row>
      <xdr:rowOff>180975</xdr:rowOff>
    </xdr:to>
    <xdr:sp macro="" textlink="">
      <xdr:nvSpPr>
        <xdr:cNvPr id="57962" name="Line 2">
          <a:extLst>
            <a:ext uri="{FF2B5EF4-FFF2-40B4-BE49-F238E27FC236}">
              <a16:creationId xmlns:a16="http://schemas.microsoft.com/office/drawing/2014/main" xmlns="" id="{00000000-0008-0000-2B00-00006AE20000}"/>
            </a:ext>
          </a:extLst>
        </xdr:cNvPr>
        <xdr:cNvSpPr>
          <a:spLocks noChangeShapeType="1"/>
        </xdr:cNvSpPr>
      </xdr:nvSpPr>
      <xdr:spPr bwMode="auto">
        <a:xfrm>
          <a:off x="178117500" y="180975"/>
          <a:ext cx="0" cy="0"/>
        </a:xfrm>
        <a:prstGeom prst="line">
          <a:avLst/>
        </a:prstGeom>
        <a:noFill/>
        <a:ln w="9525">
          <a:solidFill>
            <a:srgbClr val="000000"/>
          </a:solidFill>
          <a:round/>
          <a:headEnd/>
          <a:tailEnd/>
        </a:ln>
      </xdr:spPr>
    </xdr:sp>
    <xdr:clientData/>
  </xdr:twoCellAnchor>
  <xdr:twoCellAnchor>
    <xdr:from>
      <xdr:col>10</xdr:col>
      <xdr:colOff>647700</xdr:colOff>
      <xdr:row>2</xdr:row>
      <xdr:rowOff>161925</xdr:rowOff>
    </xdr:from>
    <xdr:to>
      <xdr:col>10</xdr:col>
      <xdr:colOff>647700</xdr:colOff>
      <xdr:row>2</xdr:row>
      <xdr:rowOff>161925</xdr:rowOff>
    </xdr:to>
    <xdr:sp macro="" textlink="">
      <xdr:nvSpPr>
        <xdr:cNvPr id="57963" name="Line 1">
          <a:extLst>
            <a:ext uri="{FF2B5EF4-FFF2-40B4-BE49-F238E27FC236}">
              <a16:creationId xmlns:a16="http://schemas.microsoft.com/office/drawing/2014/main" xmlns="" id="{00000000-0008-0000-2B00-00006BE20000}"/>
            </a:ext>
          </a:extLst>
        </xdr:cNvPr>
        <xdr:cNvSpPr>
          <a:spLocks noChangeShapeType="1"/>
        </xdr:cNvSpPr>
      </xdr:nvSpPr>
      <xdr:spPr bwMode="auto">
        <a:xfrm>
          <a:off x="168983025" y="828675"/>
          <a:ext cx="0" cy="0"/>
        </a:xfrm>
        <a:prstGeom prst="line">
          <a:avLst/>
        </a:prstGeom>
        <a:noFill/>
        <a:ln w="9525">
          <a:solidFill>
            <a:srgbClr val="000000"/>
          </a:solidFill>
          <a:round/>
          <a:headEnd/>
          <a:tailEnd/>
        </a:ln>
      </xdr:spPr>
    </xdr:sp>
    <xdr:clientData/>
  </xdr:twoCellAnchor>
  <xdr:twoCellAnchor>
    <xdr:from>
      <xdr:col>3</xdr:col>
      <xdr:colOff>57150</xdr:colOff>
      <xdr:row>0</xdr:row>
      <xdr:rowOff>180975</xdr:rowOff>
    </xdr:from>
    <xdr:to>
      <xdr:col>3</xdr:col>
      <xdr:colOff>57150</xdr:colOff>
      <xdr:row>0</xdr:row>
      <xdr:rowOff>180975</xdr:rowOff>
    </xdr:to>
    <xdr:sp macro="" textlink="">
      <xdr:nvSpPr>
        <xdr:cNvPr id="57964" name="Line 2">
          <a:extLst>
            <a:ext uri="{FF2B5EF4-FFF2-40B4-BE49-F238E27FC236}">
              <a16:creationId xmlns:a16="http://schemas.microsoft.com/office/drawing/2014/main" xmlns="" id="{00000000-0008-0000-2B00-00006CE20000}"/>
            </a:ext>
          </a:extLst>
        </xdr:cNvPr>
        <xdr:cNvSpPr>
          <a:spLocks noChangeShapeType="1"/>
        </xdr:cNvSpPr>
      </xdr:nvSpPr>
      <xdr:spPr bwMode="auto">
        <a:xfrm>
          <a:off x="178117500" y="180975"/>
          <a:ext cx="0" cy="0"/>
        </a:xfrm>
        <a:prstGeom prst="line">
          <a:avLst/>
        </a:prstGeom>
        <a:noFill/>
        <a:ln w="9525">
          <a:solidFill>
            <a:srgbClr val="000000"/>
          </a:solidFill>
          <a:round/>
          <a:headEnd/>
          <a:tailEnd/>
        </a:ln>
      </xdr:spPr>
    </xdr:sp>
    <xdr:clientData/>
  </xdr:twoCellAnchor>
  <xdr:twoCellAnchor>
    <xdr:from>
      <xdr:col>10</xdr:col>
      <xdr:colOff>647700</xdr:colOff>
      <xdr:row>2</xdr:row>
      <xdr:rowOff>161925</xdr:rowOff>
    </xdr:from>
    <xdr:to>
      <xdr:col>10</xdr:col>
      <xdr:colOff>647700</xdr:colOff>
      <xdr:row>2</xdr:row>
      <xdr:rowOff>161925</xdr:rowOff>
    </xdr:to>
    <xdr:sp macro="" textlink="">
      <xdr:nvSpPr>
        <xdr:cNvPr id="57965" name="Line 1">
          <a:extLst>
            <a:ext uri="{FF2B5EF4-FFF2-40B4-BE49-F238E27FC236}">
              <a16:creationId xmlns:a16="http://schemas.microsoft.com/office/drawing/2014/main" xmlns="" id="{00000000-0008-0000-2B00-00006DE20000}"/>
            </a:ext>
          </a:extLst>
        </xdr:cNvPr>
        <xdr:cNvSpPr>
          <a:spLocks noChangeShapeType="1"/>
        </xdr:cNvSpPr>
      </xdr:nvSpPr>
      <xdr:spPr bwMode="auto">
        <a:xfrm>
          <a:off x="168983025" y="828675"/>
          <a:ext cx="0" cy="0"/>
        </a:xfrm>
        <a:prstGeom prst="line">
          <a:avLst/>
        </a:prstGeom>
        <a:noFill/>
        <a:ln w="9525">
          <a:solidFill>
            <a:srgbClr val="000000"/>
          </a:solidFill>
          <a:round/>
          <a:headEnd/>
          <a:tailEnd/>
        </a:ln>
      </xdr:spPr>
    </xdr:sp>
    <xdr:clientData/>
  </xdr:twoCellAnchor>
  <xdr:twoCellAnchor>
    <xdr:from>
      <xdr:col>3</xdr:col>
      <xdr:colOff>57150</xdr:colOff>
      <xdr:row>0</xdr:row>
      <xdr:rowOff>180975</xdr:rowOff>
    </xdr:from>
    <xdr:to>
      <xdr:col>3</xdr:col>
      <xdr:colOff>57150</xdr:colOff>
      <xdr:row>0</xdr:row>
      <xdr:rowOff>180975</xdr:rowOff>
    </xdr:to>
    <xdr:sp macro="" textlink="">
      <xdr:nvSpPr>
        <xdr:cNvPr id="57966" name="Line 2">
          <a:extLst>
            <a:ext uri="{FF2B5EF4-FFF2-40B4-BE49-F238E27FC236}">
              <a16:creationId xmlns:a16="http://schemas.microsoft.com/office/drawing/2014/main" xmlns="" id="{00000000-0008-0000-2B00-00006EE20000}"/>
            </a:ext>
          </a:extLst>
        </xdr:cNvPr>
        <xdr:cNvSpPr>
          <a:spLocks noChangeShapeType="1"/>
        </xdr:cNvSpPr>
      </xdr:nvSpPr>
      <xdr:spPr bwMode="auto">
        <a:xfrm>
          <a:off x="178117500" y="180975"/>
          <a:ext cx="0" cy="0"/>
        </a:xfrm>
        <a:prstGeom prst="line">
          <a:avLst/>
        </a:prstGeom>
        <a:noFill/>
        <a:ln w="9525">
          <a:solidFill>
            <a:srgbClr val="000000"/>
          </a:solidFill>
          <a:round/>
          <a:headEnd/>
          <a:tailEnd/>
        </a:ln>
      </xdr:spPr>
    </xdr:sp>
    <xdr:clientData/>
  </xdr:twoCellAnchor>
  <xdr:twoCellAnchor>
    <xdr:from>
      <xdr:col>10</xdr:col>
      <xdr:colOff>647700</xdr:colOff>
      <xdr:row>2</xdr:row>
      <xdr:rowOff>161925</xdr:rowOff>
    </xdr:from>
    <xdr:to>
      <xdr:col>10</xdr:col>
      <xdr:colOff>647700</xdr:colOff>
      <xdr:row>2</xdr:row>
      <xdr:rowOff>161925</xdr:rowOff>
    </xdr:to>
    <xdr:sp macro="" textlink="">
      <xdr:nvSpPr>
        <xdr:cNvPr id="57967" name="Line 1">
          <a:extLst>
            <a:ext uri="{FF2B5EF4-FFF2-40B4-BE49-F238E27FC236}">
              <a16:creationId xmlns:a16="http://schemas.microsoft.com/office/drawing/2014/main" xmlns="" id="{00000000-0008-0000-2B00-00006FE20000}"/>
            </a:ext>
          </a:extLst>
        </xdr:cNvPr>
        <xdr:cNvSpPr>
          <a:spLocks noChangeShapeType="1"/>
        </xdr:cNvSpPr>
      </xdr:nvSpPr>
      <xdr:spPr bwMode="auto">
        <a:xfrm>
          <a:off x="168983025" y="828675"/>
          <a:ext cx="0" cy="0"/>
        </a:xfrm>
        <a:prstGeom prst="line">
          <a:avLst/>
        </a:prstGeom>
        <a:noFill/>
        <a:ln w="9525">
          <a:solidFill>
            <a:srgbClr val="000000"/>
          </a:solidFill>
          <a:round/>
          <a:headEnd/>
          <a:tailEnd/>
        </a:ln>
      </xdr:spPr>
    </xdr:sp>
    <xdr:clientData/>
  </xdr:twoCellAnchor>
  <xdr:twoCellAnchor>
    <xdr:from>
      <xdr:col>3</xdr:col>
      <xdr:colOff>57150</xdr:colOff>
      <xdr:row>0</xdr:row>
      <xdr:rowOff>180975</xdr:rowOff>
    </xdr:from>
    <xdr:to>
      <xdr:col>3</xdr:col>
      <xdr:colOff>57150</xdr:colOff>
      <xdr:row>0</xdr:row>
      <xdr:rowOff>180975</xdr:rowOff>
    </xdr:to>
    <xdr:sp macro="" textlink="">
      <xdr:nvSpPr>
        <xdr:cNvPr id="57968" name="Line 2">
          <a:extLst>
            <a:ext uri="{FF2B5EF4-FFF2-40B4-BE49-F238E27FC236}">
              <a16:creationId xmlns:a16="http://schemas.microsoft.com/office/drawing/2014/main" xmlns="" id="{00000000-0008-0000-2B00-000070E20000}"/>
            </a:ext>
          </a:extLst>
        </xdr:cNvPr>
        <xdr:cNvSpPr>
          <a:spLocks noChangeShapeType="1"/>
        </xdr:cNvSpPr>
      </xdr:nvSpPr>
      <xdr:spPr bwMode="auto">
        <a:xfrm>
          <a:off x="178117500" y="180975"/>
          <a:ext cx="0" cy="0"/>
        </a:xfrm>
        <a:prstGeom prst="line">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2</xdr:row>
      <xdr:rowOff>161925</xdr:rowOff>
    </xdr:from>
    <xdr:to>
      <xdr:col>7</xdr:col>
      <xdr:colOff>0</xdr:colOff>
      <xdr:row>2</xdr:row>
      <xdr:rowOff>161925</xdr:rowOff>
    </xdr:to>
    <xdr:sp macro="" textlink="">
      <xdr:nvSpPr>
        <xdr:cNvPr id="50997" name="Line 1">
          <a:extLst>
            <a:ext uri="{FF2B5EF4-FFF2-40B4-BE49-F238E27FC236}">
              <a16:creationId xmlns:a16="http://schemas.microsoft.com/office/drawing/2014/main" xmlns="" id="{00000000-0008-0000-2C00-000035C70000}"/>
            </a:ext>
          </a:extLst>
        </xdr:cNvPr>
        <xdr:cNvSpPr>
          <a:spLocks noChangeShapeType="1"/>
        </xdr:cNvSpPr>
      </xdr:nvSpPr>
      <xdr:spPr bwMode="auto">
        <a:xfrm>
          <a:off x="170764200"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50998" name="Line 2">
          <a:extLst>
            <a:ext uri="{FF2B5EF4-FFF2-40B4-BE49-F238E27FC236}">
              <a16:creationId xmlns:a16="http://schemas.microsoft.com/office/drawing/2014/main" xmlns="" id="{00000000-0008-0000-2C00-000036C70000}"/>
            </a:ext>
          </a:extLst>
        </xdr:cNvPr>
        <xdr:cNvSpPr>
          <a:spLocks noChangeShapeType="1"/>
        </xdr:cNvSpPr>
      </xdr:nvSpPr>
      <xdr:spPr bwMode="auto">
        <a:xfrm>
          <a:off x="177688875" y="180975"/>
          <a:ext cx="0" cy="0"/>
        </a:xfrm>
        <a:prstGeom prst="line">
          <a:avLst/>
        </a:prstGeom>
        <a:noFill/>
        <a:ln w="9525">
          <a:solidFill>
            <a:srgbClr val="000000"/>
          </a:solidFill>
          <a:round/>
          <a:headEnd/>
          <a:tailEnd/>
        </a:ln>
      </xdr:spPr>
    </xdr:sp>
    <xdr:clientData/>
  </xdr:twoCellAnchor>
  <xdr:twoCellAnchor>
    <xdr:from>
      <xdr:col>7</xdr:col>
      <xdr:colOff>0</xdr:colOff>
      <xdr:row>2</xdr:row>
      <xdr:rowOff>161925</xdr:rowOff>
    </xdr:from>
    <xdr:to>
      <xdr:col>7</xdr:col>
      <xdr:colOff>0</xdr:colOff>
      <xdr:row>2</xdr:row>
      <xdr:rowOff>161925</xdr:rowOff>
    </xdr:to>
    <xdr:sp macro="" textlink="">
      <xdr:nvSpPr>
        <xdr:cNvPr id="50999" name="Line 1">
          <a:extLst>
            <a:ext uri="{FF2B5EF4-FFF2-40B4-BE49-F238E27FC236}">
              <a16:creationId xmlns:a16="http://schemas.microsoft.com/office/drawing/2014/main" xmlns="" id="{00000000-0008-0000-2C00-000037C70000}"/>
            </a:ext>
          </a:extLst>
        </xdr:cNvPr>
        <xdr:cNvSpPr>
          <a:spLocks noChangeShapeType="1"/>
        </xdr:cNvSpPr>
      </xdr:nvSpPr>
      <xdr:spPr bwMode="auto">
        <a:xfrm>
          <a:off x="170764200"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51000" name="Line 2">
          <a:extLst>
            <a:ext uri="{FF2B5EF4-FFF2-40B4-BE49-F238E27FC236}">
              <a16:creationId xmlns:a16="http://schemas.microsoft.com/office/drawing/2014/main" xmlns="" id="{00000000-0008-0000-2C00-000038C70000}"/>
            </a:ext>
          </a:extLst>
        </xdr:cNvPr>
        <xdr:cNvSpPr>
          <a:spLocks noChangeShapeType="1"/>
        </xdr:cNvSpPr>
      </xdr:nvSpPr>
      <xdr:spPr bwMode="auto">
        <a:xfrm>
          <a:off x="177688875" y="180975"/>
          <a:ext cx="0" cy="0"/>
        </a:xfrm>
        <a:prstGeom prst="line">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0</xdr:colOff>
      <xdr:row>2</xdr:row>
      <xdr:rowOff>161925</xdr:rowOff>
    </xdr:from>
    <xdr:to>
      <xdr:col>7</xdr:col>
      <xdr:colOff>0</xdr:colOff>
      <xdr:row>2</xdr:row>
      <xdr:rowOff>161925</xdr:rowOff>
    </xdr:to>
    <xdr:sp macro="" textlink="">
      <xdr:nvSpPr>
        <xdr:cNvPr id="46989" name="Line 1">
          <a:extLst>
            <a:ext uri="{FF2B5EF4-FFF2-40B4-BE49-F238E27FC236}">
              <a16:creationId xmlns:a16="http://schemas.microsoft.com/office/drawing/2014/main" xmlns="" id="{00000000-0008-0000-2D00-00008DB70000}"/>
            </a:ext>
          </a:extLst>
        </xdr:cNvPr>
        <xdr:cNvSpPr>
          <a:spLocks noChangeShapeType="1"/>
        </xdr:cNvSpPr>
      </xdr:nvSpPr>
      <xdr:spPr bwMode="auto">
        <a:xfrm>
          <a:off x="170764200"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46990" name="Line 2">
          <a:extLst>
            <a:ext uri="{FF2B5EF4-FFF2-40B4-BE49-F238E27FC236}">
              <a16:creationId xmlns:a16="http://schemas.microsoft.com/office/drawing/2014/main" xmlns="" id="{00000000-0008-0000-2D00-00008EB70000}"/>
            </a:ext>
          </a:extLst>
        </xdr:cNvPr>
        <xdr:cNvSpPr>
          <a:spLocks noChangeShapeType="1"/>
        </xdr:cNvSpPr>
      </xdr:nvSpPr>
      <xdr:spPr bwMode="auto">
        <a:xfrm>
          <a:off x="177688875" y="180975"/>
          <a:ext cx="0" cy="0"/>
        </a:xfrm>
        <a:prstGeom prst="line">
          <a:avLst/>
        </a:prstGeom>
        <a:noFill/>
        <a:ln w="9525">
          <a:solidFill>
            <a:srgbClr val="000000"/>
          </a:solidFill>
          <a:round/>
          <a:headEnd/>
          <a:tailEnd/>
        </a:ln>
      </xdr:spPr>
    </xdr:sp>
    <xdr:clientData/>
  </xdr:twoCellAnchor>
  <xdr:twoCellAnchor>
    <xdr:from>
      <xdr:col>7</xdr:col>
      <xdr:colOff>0</xdr:colOff>
      <xdr:row>2</xdr:row>
      <xdr:rowOff>161925</xdr:rowOff>
    </xdr:from>
    <xdr:to>
      <xdr:col>7</xdr:col>
      <xdr:colOff>0</xdr:colOff>
      <xdr:row>2</xdr:row>
      <xdr:rowOff>161925</xdr:rowOff>
    </xdr:to>
    <xdr:sp macro="" textlink="">
      <xdr:nvSpPr>
        <xdr:cNvPr id="46991" name="Line 1">
          <a:extLst>
            <a:ext uri="{FF2B5EF4-FFF2-40B4-BE49-F238E27FC236}">
              <a16:creationId xmlns:a16="http://schemas.microsoft.com/office/drawing/2014/main" xmlns="" id="{00000000-0008-0000-2D00-00008FB70000}"/>
            </a:ext>
          </a:extLst>
        </xdr:cNvPr>
        <xdr:cNvSpPr>
          <a:spLocks noChangeShapeType="1"/>
        </xdr:cNvSpPr>
      </xdr:nvSpPr>
      <xdr:spPr bwMode="auto">
        <a:xfrm>
          <a:off x="170764200"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46992" name="Line 2">
          <a:extLst>
            <a:ext uri="{FF2B5EF4-FFF2-40B4-BE49-F238E27FC236}">
              <a16:creationId xmlns:a16="http://schemas.microsoft.com/office/drawing/2014/main" xmlns="" id="{00000000-0008-0000-2D00-000090B70000}"/>
            </a:ext>
          </a:extLst>
        </xdr:cNvPr>
        <xdr:cNvSpPr>
          <a:spLocks noChangeShapeType="1"/>
        </xdr:cNvSpPr>
      </xdr:nvSpPr>
      <xdr:spPr bwMode="auto">
        <a:xfrm>
          <a:off x="177688875" y="180975"/>
          <a:ext cx="0" cy="0"/>
        </a:xfrm>
        <a:prstGeom prst="line">
          <a:avLst/>
        </a:prstGeom>
        <a:noFill/>
        <a:ln w="952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57150</xdr:colOff>
      <xdr:row>1</xdr:row>
      <xdr:rowOff>180975</xdr:rowOff>
    </xdr:from>
    <xdr:to>
      <xdr:col>3</xdr:col>
      <xdr:colOff>57150</xdr:colOff>
      <xdr:row>1</xdr:row>
      <xdr:rowOff>180975</xdr:rowOff>
    </xdr:to>
    <xdr:sp macro="" textlink="">
      <xdr:nvSpPr>
        <xdr:cNvPr id="59548" name="Line 2">
          <a:extLst>
            <a:ext uri="{FF2B5EF4-FFF2-40B4-BE49-F238E27FC236}">
              <a16:creationId xmlns:a16="http://schemas.microsoft.com/office/drawing/2014/main" xmlns="" id="{00000000-0008-0000-2E00-00009CE80000}"/>
            </a:ext>
          </a:extLst>
        </xdr:cNvPr>
        <xdr:cNvSpPr>
          <a:spLocks noChangeShapeType="1"/>
        </xdr:cNvSpPr>
      </xdr:nvSpPr>
      <xdr:spPr bwMode="auto">
        <a:xfrm>
          <a:off x="154619325" y="514350"/>
          <a:ext cx="0" cy="0"/>
        </a:xfrm>
        <a:prstGeom prst="line">
          <a:avLst/>
        </a:prstGeom>
        <a:noFill/>
        <a:ln w="9525">
          <a:solidFill>
            <a:srgbClr val="000000"/>
          </a:solidFill>
          <a:round/>
          <a:headEnd/>
          <a:tailEnd/>
        </a:ln>
      </xdr:spPr>
    </xdr:sp>
    <xdr:clientData/>
  </xdr:twoCellAnchor>
  <xdr:twoCellAnchor>
    <xdr:from>
      <xdr:col>3</xdr:col>
      <xdr:colOff>57150</xdr:colOff>
      <xdr:row>1</xdr:row>
      <xdr:rowOff>180975</xdr:rowOff>
    </xdr:from>
    <xdr:to>
      <xdr:col>3</xdr:col>
      <xdr:colOff>57150</xdr:colOff>
      <xdr:row>1</xdr:row>
      <xdr:rowOff>180975</xdr:rowOff>
    </xdr:to>
    <xdr:sp macro="" textlink="">
      <xdr:nvSpPr>
        <xdr:cNvPr id="59549" name="Line 2">
          <a:extLst>
            <a:ext uri="{FF2B5EF4-FFF2-40B4-BE49-F238E27FC236}">
              <a16:creationId xmlns:a16="http://schemas.microsoft.com/office/drawing/2014/main" xmlns="" id="{00000000-0008-0000-2E00-00009DE80000}"/>
            </a:ext>
          </a:extLst>
        </xdr:cNvPr>
        <xdr:cNvSpPr>
          <a:spLocks noChangeShapeType="1"/>
        </xdr:cNvSpPr>
      </xdr:nvSpPr>
      <xdr:spPr bwMode="auto">
        <a:xfrm>
          <a:off x="154619325" y="514350"/>
          <a:ext cx="0" cy="0"/>
        </a:xfrm>
        <a:prstGeom prst="line">
          <a:avLst/>
        </a:prstGeom>
        <a:noFill/>
        <a:ln w="9525">
          <a:solidFill>
            <a:srgbClr val="000000"/>
          </a:solidFill>
          <a:round/>
          <a:headEnd/>
          <a:tailEnd/>
        </a:ln>
      </xdr:spPr>
    </xdr:sp>
    <xdr:clientData/>
  </xdr:twoCellAnchor>
  <xdr:twoCellAnchor>
    <xdr:from>
      <xdr:col>3</xdr:col>
      <xdr:colOff>57150</xdr:colOff>
      <xdr:row>1</xdr:row>
      <xdr:rowOff>180975</xdr:rowOff>
    </xdr:from>
    <xdr:to>
      <xdr:col>3</xdr:col>
      <xdr:colOff>57150</xdr:colOff>
      <xdr:row>1</xdr:row>
      <xdr:rowOff>180975</xdr:rowOff>
    </xdr:to>
    <xdr:sp macro="" textlink="">
      <xdr:nvSpPr>
        <xdr:cNvPr id="59550" name="Line 2">
          <a:extLst>
            <a:ext uri="{FF2B5EF4-FFF2-40B4-BE49-F238E27FC236}">
              <a16:creationId xmlns:a16="http://schemas.microsoft.com/office/drawing/2014/main" xmlns="" id="{00000000-0008-0000-2E00-00009EE80000}"/>
            </a:ext>
          </a:extLst>
        </xdr:cNvPr>
        <xdr:cNvSpPr>
          <a:spLocks noChangeShapeType="1"/>
        </xdr:cNvSpPr>
      </xdr:nvSpPr>
      <xdr:spPr bwMode="auto">
        <a:xfrm>
          <a:off x="154619325" y="514350"/>
          <a:ext cx="0" cy="0"/>
        </a:xfrm>
        <a:prstGeom prst="line">
          <a:avLst/>
        </a:prstGeom>
        <a:noFill/>
        <a:ln w="9525">
          <a:solidFill>
            <a:srgbClr val="000000"/>
          </a:solidFill>
          <a:round/>
          <a:headEnd/>
          <a:tailEnd/>
        </a:ln>
      </xdr:spPr>
    </xdr:sp>
    <xdr:clientData/>
  </xdr:twoCellAnchor>
  <xdr:twoCellAnchor>
    <xdr:from>
      <xdr:col>3</xdr:col>
      <xdr:colOff>57150</xdr:colOff>
      <xdr:row>1</xdr:row>
      <xdr:rowOff>180975</xdr:rowOff>
    </xdr:from>
    <xdr:to>
      <xdr:col>3</xdr:col>
      <xdr:colOff>57150</xdr:colOff>
      <xdr:row>1</xdr:row>
      <xdr:rowOff>180975</xdr:rowOff>
    </xdr:to>
    <xdr:sp macro="" textlink="">
      <xdr:nvSpPr>
        <xdr:cNvPr id="59551" name="Line 2">
          <a:extLst>
            <a:ext uri="{FF2B5EF4-FFF2-40B4-BE49-F238E27FC236}">
              <a16:creationId xmlns:a16="http://schemas.microsoft.com/office/drawing/2014/main" xmlns="" id="{00000000-0008-0000-2E00-00009FE80000}"/>
            </a:ext>
          </a:extLst>
        </xdr:cNvPr>
        <xdr:cNvSpPr>
          <a:spLocks noChangeShapeType="1"/>
        </xdr:cNvSpPr>
      </xdr:nvSpPr>
      <xdr:spPr bwMode="auto">
        <a:xfrm>
          <a:off x="154619325" y="514350"/>
          <a:ext cx="0" cy="0"/>
        </a:xfrm>
        <a:prstGeom prst="line">
          <a:avLst/>
        </a:prstGeom>
        <a:noFill/>
        <a:ln w="9525">
          <a:solidFill>
            <a:srgbClr val="000000"/>
          </a:solidFill>
          <a:round/>
          <a:headEnd/>
          <a:tailEnd/>
        </a:ln>
      </xdr:spPr>
    </xdr:sp>
    <xdr:clientData/>
  </xdr:twoCellAnchor>
  <xdr:twoCellAnchor>
    <xdr:from>
      <xdr:col>9</xdr:col>
      <xdr:colOff>657225</xdr:colOff>
      <xdr:row>2</xdr:row>
      <xdr:rowOff>161925</xdr:rowOff>
    </xdr:from>
    <xdr:to>
      <xdr:col>9</xdr:col>
      <xdr:colOff>152400</xdr:colOff>
      <xdr:row>2</xdr:row>
      <xdr:rowOff>161925</xdr:rowOff>
    </xdr:to>
    <xdr:sp macro="" textlink="">
      <xdr:nvSpPr>
        <xdr:cNvPr id="59552" name="Line 1">
          <a:extLst>
            <a:ext uri="{FF2B5EF4-FFF2-40B4-BE49-F238E27FC236}">
              <a16:creationId xmlns:a16="http://schemas.microsoft.com/office/drawing/2014/main" xmlns="" id="{00000000-0008-0000-2E00-0000A0E80000}"/>
            </a:ext>
          </a:extLst>
        </xdr:cNvPr>
        <xdr:cNvSpPr>
          <a:spLocks noChangeShapeType="1"/>
        </xdr:cNvSpPr>
      </xdr:nvSpPr>
      <xdr:spPr bwMode="auto">
        <a:xfrm>
          <a:off x="148504275" y="828675"/>
          <a:ext cx="0" cy="0"/>
        </a:xfrm>
        <a:prstGeom prst="line">
          <a:avLst/>
        </a:prstGeom>
        <a:noFill/>
        <a:ln w="9525">
          <a:solidFill>
            <a:srgbClr val="000000"/>
          </a:solidFill>
          <a:round/>
          <a:headEnd/>
          <a:tailEnd/>
        </a:ln>
      </xdr:spPr>
    </xdr:sp>
    <xdr:clientData/>
  </xdr:twoCellAnchor>
  <xdr:twoCellAnchor>
    <xdr:from>
      <xdr:col>9</xdr:col>
      <xdr:colOff>0</xdr:colOff>
      <xdr:row>2</xdr:row>
      <xdr:rowOff>161925</xdr:rowOff>
    </xdr:from>
    <xdr:to>
      <xdr:col>9</xdr:col>
      <xdr:colOff>0</xdr:colOff>
      <xdr:row>2</xdr:row>
      <xdr:rowOff>161925</xdr:rowOff>
    </xdr:to>
    <xdr:sp macro="" textlink="">
      <xdr:nvSpPr>
        <xdr:cNvPr id="59553" name="Line 1">
          <a:extLst>
            <a:ext uri="{FF2B5EF4-FFF2-40B4-BE49-F238E27FC236}">
              <a16:creationId xmlns:a16="http://schemas.microsoft.com/office/drawing/2014/main" xmlns="" id="{00000000-0008-0000-2E00-0000A1E80000}"/>
            </a:ext>
          </a:extLst>
        </xdr:cNvPr>
        <xdr:cNvSpPr>
          <a:spLocks noChangeShapeType="1"/>
        </xdr:cNvSpPr>
      </xdr:nvSpPr>
      <xdr:spPr bwMode="auto">
        <a:xfrm>
          <a:off x="148656675" y="828675"/>
          <a:ext cx="0" cy="0"/>
        </a:xfrm>
        <a:prstGeom prst="line">
          <a:avLst/>
        </a:prstGeom>
        <a:noFill/>
        <a:ln w="9525">
          <a:solidFill>
            <a:srgbClr val="000000"/>
          </a:solidFill>
          <a:round/>
          <a:headEnd/>
          <a:tailEnd/>
        </a:ln>
      </xdr:spPr>
    </xdr:sp>
    <xdr:clientData/>
  </xdr:twoCellAnchor>
  <xdr:twoCellAnchor>
    <xdr:from>
      <xdr:col>2</xdr:col>
      <xdr:colOff>57150</xdr:colOff>
      <xdr:row>0</xdr:row>
      <xdr:rowOff>180975</xdr:rowOff>
    </xdr:from>
    <xdr:to>
      <xdr:col>2</xdr:col>
      <xdr:colOff>57150</xdr:colOff>
      <xdr:row>0</xdr:row>
      <xdr:rowOff>180975</xdr:rowOff>
    </xdr:to>
    <xdr:sp macro="" textlink="">
      <xdr:nvSpPr>
        <xdr:cNvPr id="59554" name="Line 2">
          <a:extLst>
            <a:ext uri="{FF2B5EF4-FFF2-40B4-BE49-F238E27FC236}">
              <a16:creationId xmlns:a16="http://schemas.microsoft.com/office/drawing/2014/main" xmlns="" id="{00000000-0008-0000-2E00-0000A2E80000}"/>
            </a:ext>
          </a:extLst>
        </xdr:cNvPr>
        <xdr:cNvSpPr>
          <a:spLocks noChangeShapeType="1"/>
        </xdr:cNvSpPr>
      </xdr:nvSpPr>
      <xdr:spPr bwMode="auto">
        <a:xfrm>
          <a:off x="155657550" y="180975"/>
          <a:ext cx="0" cy="0"/>
        </a:xfrm>
        <a:prstGeom prst="line">
          <a:avLst/>
        </a:prstGeom>
        <a:noFill/>
        <a:ln w="9525">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657225</xdr:colOff>
      <xdr:row>5</xdr:row>
      <xdr:rowOff>161925</xdr:rowOff>
    </xdr:from>
    <xdr:to>
      <xdr:col>5</xdr:col>
      <xdr:colOff>657225</xdr:colOff>
      <xdr:row>5</xdr:row>
      <xdr:rowOff>161925</xdr:rowOff>
    </xdr:to>
    <xdr:sp macro="" textlink="">
      <xdr:nvSpPr>
        <xdr:cNvPr id="8654" name="Line 1">
          <a:extLst>
            <a:ext uri="{FF2B5EF4-FFF2-40B4-BE49-F238E27FC236}">
              <a16:creationId xmlns:a16="http://schemas.microsoft.com/office/drawing/2014/main" xmlns="" id="{00000000-0008-0000-3400-0000CE210000}"/>
            </a:ext>
          </a:extLst>
        </xdr:cNvPr>
        <xdr:cNvSpPr>
          <a:spLocks noChangeShapeType="1"/>
        </xdr:cNvSpPr>
      </xdr:nvSpPr>
      <xdr:spPr bwMode="auto">
        <a:xfrm>
          <a:off x="173574075" y="1790700"/>
          <a:ext cx="0" cy="0"/>
        </a:xfrm>
        <a:prstGeom prst="line">
          <a:avLst/>
        </a:prstGeom>
        <a:no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0.236.18\Users\ma_haghjoo\Desktop\&#1589;&#1608;&#1585;&#1578;%20&#1605;&#1575;&#1604;&#1740;%201399\&#1589;&#1608;&#1585;&#1578;&#1607;&#1575;&#1740;%20&#1605;&#1575;&#1604;&#1740;\&#1578;&#1740;&#1585;&#1605;&#1575;&#1607;\&#1587;&#1604;&#1740;&#1605;&#1575;&#1606;&#1740;\&#1589;&#1608;&#1585;&#1578;%20&#1605;&#1575;&#1604;&#1740;%20&#1606;&#1607;&#1575;&#1740;&#1740;%201399%20&#1705;&#1585;&#1605;&#1575;&#1606;-&#1578;&#1740;&#1585;%201400%20-%20Cop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20.236.18\Users\ma_haghjoo\Desktop\&#1589;&#1608;&#1585;&#1578;%20&#1605;&#1575;&#1604;&#1740;%20&#1606;&#1607;&#1575;&#1740;&#1740;%20&#1570;&#1576;%20&#1705;&#1585;&#1605;&#1575;&#1606;\&#1589;&#1608;&#1585;&#1578;%20&#1605;&#1575;&#1604;&#17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مغایرت"/>
      <sheetName val="سر برگ صفحات"/>
      <sheetName val="امضا"/>
      <sheetName val="امضا (2)"/>
      <sheetName val="ص امضا عکس"/>
      <sheetName val="1"/>
      <sheetName val="امضا (3)"/>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اختیاری"/>
    </sheetNames>
    <sheetDataSet>
      <sheetData sheetId="0" refreshError="1"/>
      <sheetData sheetId="1" refreshError="1">
        <row r="2">
          <cell r="B2" t="str">
            <v>شرکت سهامی آب منطقه‌ای کرمان</v>
          </cell>
        </row>
        <row r="3">
          <cell r="B3" t="str">
            <v>سال مالي منتهی به 30 اسفند 1399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4">
          <cell r="F14">
            <v>6693</v>
          </cell>
        </row>
        <row r="15">
          <cell r="L15">
            <v>43357</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مضا"/>
      <sheetName val="مغایرت"/>
      <sheetName val="سر برگ صفحات"/>
      <sheetName val="امضا (3)"/>
      <sheetName val="امضا (7)"/>
      <sheetName val="امضا (4)"/>
      <sheetName val="ص امضا عکس"/>
      <sheetName val="امضا (5)"/>
      <sheetName val="امضا (2)"/>
      <sheetName val="امضا (6)"/>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اختیار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13">
          <cell r="F13">
            <v>5840</v>
          </cell>
        </row>
        <row r="14">
          <cell r="F14">
            <v>242</v>
          </cell>
          <cell r="H14">
            <v>66336</v>
          </cell>
        </row>
        <row r="16">
          <cell r="F16">
            <v>6237</v>
          </cell>
        </row>
      </sheetData>
      <sheetData sheetId="22" refreshError="1">
        <row r="10">
          <cell r="F10">
            <v>231815</v>
          </cell>
        </row>
        <row r="16">
          <cell r="F16">
            <v>578936</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K40"/>
  <sheetViews>
    <sheetView rightToLeft="1" view="pageBreakPreview" topLeftCell="A22" zoomScale="60" workbookViewId="0">
      <selection activeCell="G9" sqref="G9"/>
    </sheetView>
  </sheetViews>
  <sheetFormatPr defaultColWidth="9" defaultRowHeight="25.5"/>
  <cols>
    <col min="1" max="1" width="4.7109375" style="161" customWidth="1"/>
    <col min="2" max="2" width="5.5703125" style="161" customWidth="1"/>
    <col min="3" max="3" width="9" style="161"/>
    <col min="4" max="4" width="12.42578125" style="161" customWidth="1"/>
    <col min="5" max="5" width="1.5703125" style="161" customWidth="1"/>
    <col min="6" max="6" width="9.85546875" style="161" customWidth="1"/>
    <col min="7" max="7" width="13.42578125" style="161" customWidth="1"/>
    <col min="8" max="8" width="16.7109375" style="161" customWidth="1"/>
    <col min="9" max="9" width="2.5703125" style="161" customWidth="1"/>
    <col min="10" max="10" width="30.42578125" style="161" customWidth="1"/>
    <col min="11" max="11" width="7.85546875" style="161" customWidth="1"/>
    <col min="12" max="13" width="9" style="161"/>
    <col min="14" max="14" width="10.85546875" style="161" bestFit="1" customWidth="1"/>
    <col min="15" max="16384" width="9" style="161"/>
  </cols>
  <sheetData>
    <row r="4" spans="1:10" s="172" customFormat="1" ht="26.25">
      <c r="A4" s="1982"/>
      <c r="B4" s="1982"/>
      <c r="C4" s="1982"/>
      <c r="D4" s="1982"/>
      <c r="E4" s="1982"/>
      <c r="F4" s="1982"/>
      <c r="G4" s="1982"/>
      <c r="H4" s="1982"/>
      <c r="I4" s="1982"/>
      <c r="J4" s="1982"/>
    </row>
    <row r="5" spans="1:10" s="172" customFormat="1" ht="26.25">
      <c r="A5" s="1982"/>
      <c r="B5" s="1982"/>
      <c r="C5" s="1982"/>
      <c r="D5" s="1982"/>
      <c r="E5" s="1982"/>
      <c r="F5" s="1982"/>
      <c r="G5" s="1982"/>
      <c r="H5" s="1982"/>
      <c r="I5" s="1982"/>
      <c r="J5" s="1982"/>
    </row>
    <row r="6" spans="1:10" s="172" customFormat="1" ht="26.25">
      <c r="A6" s="1982"/>
      <c r="B6" s="1982"/>
      <c r="C6" s="1982"/>
      <c r="D6" s="1982"/>
      <c r="E6" s="1982"/>
      <c r="F6" s="1982"/>
      <c r="G6" s="1982"/>
      <c r="H6" s="1982"/>
      <c r="I6" s="1982"/>
      <c r="J6" s="1982"/>
    </row>
    <row r="7" spans="1:10">
      <c r="A7" s="161" t="s">
        <v>146</v>
      </c>
    </row>
    <row r="9" spans="1:10">
      <c r="A9" s="161" t="s">
        <v>147</v>
      </c>
    </row>
    <row r="10" spans="1:10">
      <c r="B10" s="161" t="s">
        <v>479</v>
      </c>
    </row>
    <row r="11" spans="1:10">
      <c r="B11" s="161" t="s">
        <v>148</v>
      </c>
    </row>
    <row r="12" spans="1:10" ht="27" customHeight="1">
      <c r="J12" s="163" t="s">
        <v>149</v>
      </c>
    </row>
    <row r="13" spans="1:10" ht="27" customHeight="1">
      <c r="B13" s="164" t="s">
        <v>150</v>
      </c>
      <c r="J13" s="165">
        <v>2</v>
      </c>
    </row>
    <row r="14" spans="1:10" ht="27" customHeight="1">
      <c r="B14" s="166" t="s">
        <v>151</v>
      </c>
      <c r="J14" s="165">
        <v>3</v>
      </c>
    </row>
    <row r="15" spans="1:10" ht="27" customHeight="1">
      <c r="B15" s="166" t="s">
        <v>287</v>
      </c>
      <c r="J15" s="165">
        <v>3</v>
      </c>
    </row>
    <row r="16" spans="1:10" ht="27" customHeight="1">
      <c r="B16" s="166" t="s">
        <v>152</v>
      </c>
      <c r="J16" s="165">
        <v>4</v>
      </c>
    </row>
    <row r="17" spans="2:11" ht="27" customHeight="1">
      <c r="B17" s="166" t="s">
        <v>153</v>
      </c>
      <c r="J17" s="165"/>
    </row>
    <row r="18" spans="2:11" ht="27" customHeight="1">
      <c r="C18" s="166" t="s">
        <v>309</v>
      </c>
      <c r="J18" s="167" t="s">
        <v>154</v>
      </c>
    </row>
    <row r="19" spans="2:11" ht="27" customHeight="1">
      <c r="C19" s="161" t="s">
        <v>310</v>
      </c>
      <c r="J19" s="167" t="s">
        <v>289</v>
      </c>
    </row>
    <row r="20" spans="2:11" ht="27" customHeight="1">
      <c r="C20" s="1980" t="s">
        <v>311</v>
      </c>
      <c r="D20" s="1980"/>
      <c r="E20" s="1980"/>
      <c r="F20" s="1980"/>
      <c r="G20" s="1980"/>
      <c r="H20" s="1980"/>
      <c r="I20" s="1980"/>
      <c r="J20" s="167" t="s">
        <v>486</v>
      </c>
    </row>
    <row r="21" spans="2:11" ht="27" customHeight="1">
      <c r="C21" s="168" t="s">
        <v>332</v>
      </c>
      <c r="D21" s="168"/>
      <c r="E21" s="168"/>
      <c r="F21" s="168"/>
      <c r="G21" s="168"/>
      <c r="H21" s="168"/>
      <c r="I21" s="168"/>
      <c r="J21" s="167" t="s">
        <v>487</v>
      </c>
    </row>
    <row r="22" spans="2:11" ht="27" customHeight="1">
      <c r="C22" s="1980" t="s">
        <v>333</v>
      </c>
      <c r="D22" s="1980"/>
      <c r="E22" s="1980"/>
      <c r="F22" s="1980"/>
      <c r="G22" s="1980"/>
      <c r="H22" s="1980"/>
      <c r="I22" s="1980"/>
      <c r="J22" s="167" t="s">
        <v>513</v>
      </c>
    </row>
    <row r="23" spans="2:11" ht="27" customHeight="1"/>
    <row r="24" spans="2:11" ht="27" customHeight="1">
      <c r="B24" s="168" t="s">
        <v>480</v>
      </c>
      <c r="C24" s="168"/>
      <c r="D24" s="168"/>
      <c r="E24" s="168"/>
      <c r="F24" s="168"/>
      <c r="G24" s="168"/>
      <c r="H24" s="168"/>
      <c r="I24" s="168"/>
      <c r="J24" s="168"/>
      <c r="K24" s="168"/>
    </row>
    <row r="25" spans="2:11" ht="27" customHeight="1"/>
    <row r="26" spans="2:11" ht="13.5" customHeight="1"/>
    <row r="27" spans="2:11" ht="27" customHeight="1">
      <c r="B27" s="1981" t="s">
        <v>155</v>
      </c>
      <c r="C27" s="1981"/>
      <c r="D27" s="1981"/>
      <c r="E27" s="162"/>
      <c r="F27" s="1981" t="s">
        <v>156</v>
      </c>
      <c r="G27" s="1981"/>
      <c r="H27" s="1981"/>
      <c r="I27" s="162"/>
      <c r="J27" s="169" t="s">
        <v>157</v>
      </c>
    </row>
    <row r="28" spans="2:11" ht="63" customHeight="1">
      <c r="B28" s="170" t="s">
        <v>158</v>
      </c>
      <c r="C28" s="170"/>
      <c r="D28" s="170"/>
      <c r="E28" s="170"/>
      <c r="F28" s="1984" t="s">
        <v>286</v>
      </c>
      <c r="G28" s="1984"/>
      <c r="H28" s="1984"/>
    </row>
    <row r="29" spans="2:11" ht="63" customHeight="1">
      <c r="B29" s="170" t="s">
        <v>159</v>
      </c>
      <c r="C29" s="170"/>
      <c r="D29" s="170"/>
      <c r="E29" s="170"/>
      <c r="F29" s="1983" t="s">
        <v>160</v>
      </c>
      <c r="G29" s="1983"/>
      <c r="H29" s="1983"/>
    </row>
    <row r="30" spans="2:11" ht="63" customHeight="1">
      <c r="B30" s="170" t="s">
        <v>193</v>
      </c>
      <c r="C30" s="170"/>
      <c r="D30" s="170"/>
      <c r="E30" s="170"/>
      <c r="F30" s="1983" t="s">
        <v>160</v>
      </c>
      <c r="G30" s="1983"/>
      <c r="H30" s="1983"/>
    </row>
    <row r="31" spans="2:11" ht="63" customHeight="1">
      <c r="B31" s="170" t="s">
        <v>320</v>
      </c>
      <c r="C31" s="170"/>
      <c r="D31" s="170"/>
      <c r="E31" s="170"/>
      <c r="F31" s="1983" t="s">
        <v>160</v>
      </c>
      <c r="G31" s="1983"/>
      <c r="H31" s="1983"/>
    </row>
    <row r="32" spans="2:11" ht="63" customHeight="1">
      <c r="B32" s="170" t="s">
        <v>321</v>
      </c>
      <c r="C32" s="170"/>
      <c r="D32" s="170"/>
      <c r="E32" s="170"/>
      <c r="F32" s="1983" t="s">
        <v>160</v>
      </c>
      <c r="G32" s="1983"/>
      <c r="H32" s="1983"/>
    </row>
    <row r="33" spans="1:10">
      <c r="A33" s="1979" t="s">
        <v>161</v>
      </c>
      <c r="B33" s="1979"/>
      <c r="C33" s="1979"/>
      <c r="D33" s="1979"/>
      <c r="E33" s="1979"/>
      <c r="F33" s="1979"/>
      <c r="G33" s="1979"/>
      <c r="H33" s="1979"/>
      <c r="I33" s="1979"/>
      <c r="J33" s="1979"/>
    </row>
    <row r="34" spans="1:10">
      <c r="B34" s="170"/>
      <c r="C34" s="170"/>
      <c r="D34" s="170"/>
      <c r="E34" s="170"/>
      <c r="F34" s="171"/>
      <c r="G34" s="171"/>
      <c r="H34" s="171"/>
    </row>
    <row r="40" spans="1:10">
      <c r="F40" s="167"/>
    </row>
  </sheetData>
  <mergeCells count="13">
    <mergeCell ref="A4:J4"/>
    <mergeCell ref="A5:J5"/>
    <mergeCell ref="A6:J6"/>
    <mergeCell ref="F32:H32"/>
    <mergeCell ref="F28:H28"/>
    <mergeCell ref="F29:H29"/>
    <mergeCell ref="F30:H30"/>
    <mergeCell ref="F31:H31"/>
    <mergeCell ref="A33:J33"/>
    <mergeCell ref="C20:I20"/>
    <mergeCell ref="B27:D27"/>
    <mergeCell ref="F27:H27"/>
    <mergeCell ref="C22:I22"/>
  </mergeCells>
  <printOptions horizontalCentered="1"/>
  <pageMargins left="0.70866141732283472" right="0.7086614173228347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V36"/>
  <sheetViews>
    <sheetView rightToLeft="1" view="pageBreakPreview" topLeftCell="A10" zoomScale="60" zoomScaleNormal="100" workbookViewId="0">
      <selection activeCell="D24" sqref="D24"/>
    </sheetView>
  </sheetViews>
  <sheetFormatPr defaultColWidth="9" defaultRowHeight="26.25"/>
  <cols>
    <col min="1" max="1" width="3.28515625" style="905" customWidth="1"/>
    <col min="2" max="2" width="7.7109375" style="905" customWidth="1"/>
    <col min="3" max="3" width="30.42578125" style="905" customWidth="1"/>
    <col min="4" max="4" width="3.5703125" style="905" customWidth="1"/>
    <col min="5" max="5" width="3.28515625" style="905" customWidth="1"/>
    <col min="6" max="6" width="9.85546875" style="905" customWidth="1"/>
    <col min="7" max="7" width="13.42578125" style="905" customWidth="1"/>
    <col min="8" max="8" width="26.5703125" style="905" customWidth="1"/>
    <col min="9" max="9" width="3.5703125" style="905" customWidth="1"/>
    <col min="10" max="10" width="14.85546875" style="905" bestFit="1" customWidth="1"/>
    <col min="11" max="11" width="2.28515625" style="905" customWidth="1"/>
    <col min="12" max="12" width="2.85546875" style="905" customWidth="1"/>
    <col min="13" max="13" width="9" style="906"/>
    <col min="14" max="14" width="10.85546875" style="906" bestFit="1" customWidth="1"/>
    <col min="15" max="16384" width="9" style="906"/>
  </cols>
  <sheetData>
    <row r="3" spans="1:22" ht="37.5" customHeight="1"/>
    <row r="4" spans="1:22" ht="41.25" customHeight="1">
      <c r="A4" s="906"/>
      <c r="B4" s="1987" t="s">
        <v>146</v>
      </c>
      <c r="C4" s="1987"/>
      <c r="D4" s="1987"/>
      <c r="E4" s="1987"/>
      <c r="F4" s="1987"/>
    </row>
    <row r="5" spans="1:22" ht="16.5" customHeight="1"/>
    <row r="6" spans="1:22" ht="33" customHeight="1">
      <c r="A6" s="906"/>
      <c r="B6" s="1987" t="s">
        <v>147</v>
      </c>
      <c r="C6" s="1987"/>
      <c r="D6" s="1987"/>
    </row>
    <row r="7" spans="1:22" ht="124.5" customHeight="1">
      <c r="B7" s="1988" t="s">
        <v>1046</v>
      </c>
      <c r="C7" s="1988"/>
      <c r="D7" s="1988"/>
      <c r="E7" s="1988"/>
      <c r="F7" s="1988"/>
      <c r="G7" s="1988"/>
      <c r="H7" s="1988"/>
      <c r="I7" s="1988"/>
      <c r="J7" s="1988"/>
      <c r="K7" s="1988"/>
    </row>
    <row r="8" spans="1:22" ht="13.5" customHeight="1">
      <c r="B8" s="883"/>
      <c r="C8" s="883"/>
      <c r="D8" s="883"/>
      <c r="E8" s="883"/>
      <c r="F8" s="883"/>
      <c r="G8" s="883"/>
      <c r="H8" s="883"/>
      <c r="I8" s="883"/>
      <c r="J8" s="883"/>
    </row>
    <row r="9" spans="1:22" ht="27" customHeight="1">
      <c r="J9" s="907" t="s">
        <v>149</v>
      </c>
    </row>
    <row r="10" spans="1:22" ht="39.75" customHeight="1">
      <c r="B10" s="1985" t="s">
        <v>151</v>
      </c>
      <c r="C10" s="1985"/>
      <c r="D10" s="1985"/>
      <c r="E10" s="1985"/>
      <c r="F10" s="1985"/>
      <c r="G10" s="1985"/>
      <c r="H10" s="1985"/>
      <c r="J10" s="814">
        <v>2</v>
      </c>
    </row>
    <row r="11" spans="1:22" ht="39.75" customHeight="1">
      <c r="B11" s="1985" t="s">
        <v>732</v>
      </c>
      <c r="C11" s="1985"/>
      <c r="D11" s="1985"/>
      <c r="E11" s="1985"/>
      <c r="F11" s="1985"/>
      <c r="G11" s="1985"/>
      <c r="H11" s="1985"/>
      <c r="J11" s="908" t="s">
        <v>1024</v>
      </c>
    </row>
    <row r="12" spans="1:22" ht="39.75" customHeight="1">
      <c r="B12" s="1985" t="s">
        <v>733</v>
      </c>
      <c r="C12" s="1985"/>
      <c r="D12" s="1985"/>
      <c r="E12" s="1985"/>
      <c r="F12" s="1985"/>
      <c r="G12" s="1985"/>
      <c r="H12" s="1985"/>
      <c r="J12" s="908" t="s">
        <v>1025</v>
      </c>
    </row>
    <row r="13" spans="1:22" ht="39.75" customHeight="1">
      <c r="B13" s="1985" t="s">
        <v>1047</v>
      </c>
      <c r="C13" s="1985"/>
      <c r="D13" s="1985"/>
      <c r="E13" s="1985"/>
      <c r="F13" s="1985"/>
      <c r="G13" s="1985"/>
      <c r="H13" s="1985"/>
      <c r="J13" s="814">
        <v>5</v>
      </c>
    </row>
    <row r="14" spans="1:22" ht="39.75" customHeight="1">
      <c r="B14" s="1985" t="s">
        <v>1048</v>
      </c>
      <c r="C14" s="1985"/>
      <c r="D14" s="1985"/>
      <c r="E14" s="1985"/>
      <c r="F14" s="1985"/>
      <c r="G14" s="1985"/>
      <c r="H14" s="1985"/>
      <c r="J14" s="908" t="s">
        <v>1355</v>
      </c>
    </row>
    <row r="15" spans="1:22" ht="39.75" customHeight="1">
      <c r="B15" s="1985" t="s">
        <v>1045</v>
      </c>
      <c r="C15" s="1985"/>
      <c r="D15" s="1985"/>
      <c r="E15" s="1985"/>
      <c r="F15" s="1985"/>
      <c r="G15" s="1985"/>
      <c r="H15" s="1985"/>
      <c r="J15" s="908" t="s">
        <v>1356</v>
      </c>
    </row>
    <row r="16" spans="1:22" ht="39.75" customHeight="1">
      <c r="B16" s="1985" t="s">
        <v>1044</v>
      </c>
      <c r="C16" s="1985"/>
      <c r="D16" s="1985"/>
      <c r="E16" s="1985"/>
      <c r="F16" s="1985"/>
      <c r="G16" s="1985"/>
      <c r="H16" s="1985"/>
      <c r="J16" s="908" t="s">
        <v>1357</v>
      </c>
      <c r="N16" s="1985" t="s">
        <v>1198</v>
      </c>
      <c r="O16" s="1985"/>
      <c r="P16" s="1985"/>
      <c r="Q16" s="1985"/>
      <c r="R16" s="1985"/>
      <c r="S16" s="1985"/>
      <c r="T16" s="1985"/>
      <c r="V16" s="1886">
        <v>36</v>
      </c>
    </row>
    <row r="17" spans="1:20" ht="39.75" customHeight="1">
      <c r="J17" s="908"/>
      <c r="N17" s="1985" t="s">
        <v>1197</v>
      </c>
      <c r="O17" s="1985"/>
      <c r="P17" s="1985"/>
      <c r="Q17" s="1985"/>
      <c r="R17" s="1985"/>
      <c r="S17" s="1985"/>
      <c r="T17" s="1985"/>
    </row>
    <row r="18" spans="1:20" ht="9.75" customHeight="1">
      <c r="C18" s="752"/>
      <c r="D18" s="752"/>
      <c r="E18" s="752"/>
      <c r="F18" s="752"/>
      <c r="G18" s="752"/>
      <c r="H18" s="752"/>
      <c r="I18" s="827"/>
      <c r="J18" s="908"/>
    </row>
    <row r="20" spans="1:20" ht="72.75" customHeight="1">
      <c r="A20" s="1986" t="s">
        <v>1049</v>
      </c>
      <c r="B20" s="1986"/>
      <c r="C20" s="1986"/>
      <c r="D20" s="1986"/>
      <c r="E20" s="1986"/>
      <c r="F20" s="1986"/>
      <c r="G20" s="1986"/>
      <c r="H20" s="1986"/>
      <c r="I20" s="1986"/>
      <c r="J20" s="1986"/>
      <c r="K20" s="1986"/>
      <c r="L20" s="1986"/>
    </row>
    <row r="21" spans="1:20" ht="9.75" customHeight="1"/>
    <row r="22" spans="1:20" ht="36" customHeight="1">
      <c r="B22" s="1991" t="s">
        <v>1050</v>
      </c>
      <c r="C22" s="1991"/>
      <c r="D22" s="1991"/>
      <c r="E22" s="909"/>
      <c r="F22" s="1991" t="s">
        <v>156</v>
      </c>
      <c r="G22" s="1991"/>
      <c r="H22" s="1991"/>
      <c r="I22" s="909"/>
      <c r="J22" s="910" t="s">
        <v>157</v>
      </c>
    </row>
    <row r="23" spans="1:20" ht="69" customHeight="1">
      <c r="B23" s="1993" t="s">
        <v>518</v>
      </c>
      <c r="C23" s="1993"/>
      <c r="F23" s="1992" t="s">
        <v>286</v>
      </c>
      <c r="G23" s="1992"/>
      <c r="H23" s="1992"/>
    </row>
    <row r="24" spans="1:20" ht="69" customHeight="1">
      <c r="B24" s="1987" t="s">
        <v>159</v>
      </c>
      <c r="C24" s="1987"/>
      <c r="F24" s="1990" t="s">
        <v>160</v>
      </c>
      <c r="G24" s="1990"/>
      <c r="H24" s="1990"/>
    </row>
    <row r="25" spans="1:20" ht="69" customHeight="1">
      <c r="B25" s="1987" t="s">
        <v>193</v>
      </c>
      <c r="C25" s="1987"/>
      <c r="F25" s="1990" t="s">
        <v>160</v>
      </c>
      <c r="G25" s="1990"/>
      <c r="H25" s="1990"/>
    </row>
    <row r="26" spans="1:20" ht="69" customHeight="1">
      <c r="B26" s="1987" t="s">
        <v>321</v>
      </c>
      <c r="C26" s="1987"/>
      <c r="F26" s="1990" t="s">
        <v>160</v>
      </c>
      <c r="G26" s="1990"/>
      <c r="H26" s="1990"/>
    </row>
    <row r="27" spans="1:20" ht="69" customHeight="1">
      <c r="B27" s="1987" t="s">
        <v>320</v>
      </c>
      <c r="C27" s="1987"/>
      <c r="F27" s="1990" t="s">
        <v>817</v>
      </c>
      <c r="G27" s="1990"/>
      <c r="H27" s="1990"/>
    </row>
    <row r="28" spans="1:20" ht="80.25" customHeight="1">
      <c r="F28" s="684"/>
      <c r="G28" s="684"/>
      <c r="H28" s="684"/>
    </row>
    <row r="29" spans="1:20">
      <c r="A29" s="906"/>
      <c r="B29" s="1989"/>
      <c r="C29" s="1989"/>
      <c r="D29" s="1989"/>
      <c r="E29" s="1989"/>
      <c r="F29" s="1989"/>
      <c r="G29" s="1989"/>
      <c r="H29" s="1989"/>
      <c r="I29" s="1989"/>
      <c r="J29" s="1989"/>
    </row>
    <row r="30" spans="1:20">
      <c r="F30" s="684"/>
      <c r="G30" s="684"/>
      <c r="H30" s="684"/>
    </row>
    <row r="36" spans="6:6">
      <c r="F36" s="908"/>
    </row>
  </sheetData>
  <mergeCells count="26">
    <mergeCell ref="B29:J29"/>
    <mergeCell ref="F25:H25"/>
    <mergeCell ref="F27:H27"/>
    <mergeCell ref="F26:H26"/>
    <mergeCell ref="B22:D22"/>
    <mergeCell ref="F22:H22"/>
    <mergeCell ref="F23:H23"/>
    <mergeCell ref="F24:H24"/>
    <mergeCell ref="B23:C23"/>
    <mergeCell ref="B24:C24"/>
    <mergeCell ref="B25:C25"/>
    <mergeCell ref="B27:C27"/>
    <mergeCell ref="B26:C26"/>
    <mergeCell ref="N16:T16"/>
    <mergeCell ref="A20:L20"/>
    <mergeCell ref="B4:F4"/>
    <mergeCell ref="B11:H11"/>
    <mergeCell ref="B10:H10"/>
    <mergeCell ref="B13:H13"/>
    <mergeCell ref="B16:H16"/>
    <mergeCell ref="B12:H12"/>
    <mergeCell ref="B7:K7"/>
    <mergeCell ref="B6:D6"/>
    <mergeCell ref="B14:H14"/>
    <mergeCell ref="B15:H15"/>
    <mergeCell ref="N17:T17"/>
  </mergeCells>
  <printOptions horizontalCentered="1"/>
  <pageMargins left="0.70866141732283472" right="0.70866141732283472" top="0.74803149606299213" bottom="0.74803149606299213" header="0.31496062992125984" footer="0.31496062992125984"/>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0"/>
  <sheetViews>
    <sheetView rightToLeft="1" tabSelected="1" view="pageBreakPreview" topLeftCell="A7" zoomScaleSheetLayoutView="100" workbookViewId="0">
      <selection activeCell="G12" sqref="G12"/>
    </sheetView>
  </sheetViews>
  <sheetFormatPr defaultColWidth="9" defaultRowHeight="23.25"/>
  <cols>
    <col min="1" max="1" width="6" style="548" customWidth="1"/>
    <col min="2" max="2" width="48" style="548" customWidth="1"/>
    <col min="3" max="3" width="9.28515625" style="548" customWidth="1"/>
    <col min="4" max="4" width="1.5703125" style="1434" customWidth="1"/>
    <col min="5" max="5" width="15.140625" style="1434" customWidth="1"/>
    <col min="6" max="6" width="1.42578125" style="1434" customWidth="1"/>
    <col min="7" max="7" width="17" style="1434" customWidth="1"/>
    <col min="8" max="8" width="1.42578125" style="548" customWidth="1"/>
    <col min="9" max="9" width="18.7109375" style="1434" customWidth="1"/>
    <col min="10" max="10" width="1.42578125" style="548" customWidth="1"/>
    <col min="11" max="11" width="21.28515625" style="1434" bestFit="1" customWidth="1"/>
    <col min="12" max="12" width="5.42578125" style="548" customWidth="1"/>
    <col min="13" max="15" width="9" style="548"/>
    <col min="16" max="16" width="27.5703125" style="677" bestFit="1" customWidth="1"/>
    <col min="17" max="18" width="9" style="548"/>
    <col min="19" max="19" width="26.7109375" style="548" bestFit="1" customWidth="1"/>
    <col min="20" max="16384" width="9" style="548"/>
  </cols>
  <sheetData>
    <row r="1" spans="2:19" s="1414" customFormat="1" ht="28.5" customHeight="1">
      <c r="B1" s="1996" t="s">
        <v>1225</v>
      </c>
      <c r="C1" s="1996"/>
      <c r="D1" s="1996"/>
      <c r="E1" s="1996"/>
      <c r="F1" s="1996"/>
      <c r="G1" s="1996"/>
      <c r="H1" s="1861"/>
      <c r="I1" s="1861"/>
      <c r="J1" s="1861"/>
      <c r="K1" s="1861"/>
      <c r="L1" s="1861"/>
      <c r="P1" s="1415"/>
    </row>
    <row r="2" spans="2:19" s="1414" customFormat="1" ht="28.5" customHeight="1">
      <c r="B2" s="1996" t="s">
        <v>1224</v>
      </c>
      <c r="C2" s="1996"/>
      <c r="D2" s="1996"/>
      <c r="E2" s="1996"/>
      <c r="F2" s="1996"/>
      <c r="G2" s="1996"/>
      <c r="H2" s="1861"/>
      <c r="I2" s="1861"/>
      <c r="J2" s="1861"/>
      <c r="K2" s="1861"/>
      <c r="L2" s="1861"/>
      <c r="P2" s="1415"/>
    </row>
    <row r="3" spans="2:19" s="1414" customFormat="1" ht="28.5" customHeight="1">
      <c r="B3" s="1996" t="s">
        <v>1223</v>
      </c>
      <c r="C3" s="1996"/>
      <c r="D3" s="1996"/>
      <c r="E3" s="1996"/>
      <c r="F3" s="1996"/>
      <c r="G3" s="1996"/>
      <c r="H3" s="1861"/>
      <c r="I3" s="1861"/>
      <c r="J3" s="1861"/>
      <c r="K3" s="1861"/>
      <c r="L3" s="1861"/>
      <c r="P3" s="1415"/>
    </row>
    <row r="4" spans="2:19" s="1414" customFormat="1" ht="40.5" customHeight="1">
      <c r="B4" s="1376"/>
      <c r="C4" s="1376"/>
      <c r="D4" s="1376"/>
      <c r="E4" s="1376"/>
      <c r="F4" s="1376"/>
      <c r="G4" s="1376"/>
      <c r="H4" s="1861"/>
      <c r="I4" s="1376"/>
      <c r="J4" s="1861"/>
      <c r="K4" s="1861"/>
      <c r="L4" s="1861"/>
      <c r="P4" s="1415"/>
    </row>
    <row r="5" spans="2:19" s="1414" customFormat="1" ht="26.25">
      <c r="B5" s="881"/>
      <c r="C5" s="881"/>
      <c r="D5" s="881"/>
      <c r="E5" s="1997" t="s">
        <v>936</v>
      </c>
      <c r="F5" s="881"/>
      <c r="G5" s="1268" t="s">
        <v>961</v>
      </c>
      <c r="H5" s="1268"/>
      <c r="I5" s="1268" t="s">
        <v>961</v>
      </c>
      <c r="J5" s="1384"/>
      <c r="K5" s="1384" t="s">
        <v>961</v>
      </c>
      <c r="L5" s="1861"/>
      <c r="P5" s="1415"/>
    </row>
    <row r="6" spans="2:19" s="553" customFormat="1" ht="32.25" customHeight="1">
      <c r="C6" s="1862" t="s">
        <v>65</v>
      </c>
      <c r="E6" s="1998"/>
      <c r="F6" s="1317"/>
      <c r="G6" s="1934" t="s">
        <v>1228</v>
      </c>
      <c r="I6" s="1863" t="s">
        <v>1227</v>
      </c>
      <c r="K6" s="1863" t="s">
        <v>482</v>
      </c>
      <c r="P6" s="699"/>
    </row>
    <row r="7" spans="2:19" s="553" customFormat="1" ht="39" customHeight="1">
      <c r="C7" s="1864"/>
      <c r="D7" s="1865"/>
      <c r="E7" s="1935" t="s">
        <v>957</v>
      </c>
      <c r="F7" s="1384"/>
      <c r="G7" s="1935" t="s">
        <v>957</v>
      </c>
      <c r="I7" s="1935" t="s">
        <v>957</v>
      </c>
      <c r="K7" s="1865" t="s">
        <v>772</v>
      </c>
      <c r="P7" s="699"/>
    </row>
    <row r="8" spans="2:19" s="788" customFormat="1" ht="42" customHeight="1">
      <c r="B8" s="805" t="s">
        <v>280</v>
      </c>
      <c r="C8" s="1824">
        <v>5</v>
      </c>
      <c r="D8" s="1384"/>
      <c r="E8" s="1555">
        <f>'5'!I13</f>
        <v>1291567.7995950002</v>
      </c>
      <c r="F8" s="1860"/>
      <c r="G8" s="806">
        <f>'5'!M13</f>
        <v>891277.50069499994</v>
      </c>
      <c r="I8" s="806">
        <f>812164+24202</f>
        <v>836366</v>
      </c>
      <c r="K8" s="806">
        <v>548275928090</v>
      </c>
      <c r="L8" s="1866">
        <f>K8/G8</f>
        <v>615157.37541053782</v>
      </c>
      <c r="P8" s="801"/>
    </row>
    <row r="9" spans="2:19" s="788" customFormat="1" ht="42" customHeight="1">
      <c r="B9" s="1856" t="s">
        <v>281</v>
      </c>
      <c r="C9" s="1824">
        <v>6</v>
      </c>
      <c r="D9" s="1384"/>
      <c r="E9" s="1867">
        <f>-'6'!M25</f>
        <v>-1159721.0616599999</v>
      </c>
      <c r="F9" s="1868"/>
      <c r="G9" s="1867">
        <f>-'6'!U25</f>
        <v>-885829.33912000014</v>
      </c>
      <c r="I9" s="1867">
        <f>-675489</f>
        <v>-675489</v>
      </c>
      <c r="K9" s="1867">
        <v>858652443488</v>
      </c>
      <c r="L9" s="1866">
        <f t="shared" ref="L9:L17" si="0">K9/G9</f>
        <v>-969320.39340783388</v>
      </c>
      <c r="P9" s="801"/>
    </row>
    <row r="10" spans="2:19" s="788" customFormat="1" ht="42" customHeight="1">
      <c r="B10" s="785" t="s">
        <v>979</v>
      </c>
      <c r="C10" s="1824"/>
      <c r="D10" s="1384"/>
      <c r="E10" s="1869">
        <f>SUM(E8:E9)</f>
        <v>131846.73793500033</v>
      </c>
      <c r="F10" s="1870"/>
      <c r="G10" s="1869">
        <f>SUM(G8:G9)</f>
        <v>5448.1615749998018</v>
      </c>
      <c r="I10" s="1869">
        <f>SUM(I8:I9)</f>
        <v>160877</v>
      </c>
      <c r="K10" s="1869">
        <f>K8-K9</f>
        <v>-310376515398</v>
      </c>
      <c r="L10" s="1866">
        <f t="shared" si="0"/>
        <v>-56969036.458506882</v>
      </c>
      <c r="P10" s="801"/>
      <c r="S10" s="788">
        <v>1634272</v>
      </c>
    </row>
    <row r="11" spans="2:19" s="788" customFormat="1" ht="42" customHeight="1">
      <c r="B11" s="805" t="s">
        <v>282</v>
      </c>
      <c r="C11" s="1824">
        <v>7</v>
      </c>
      <c r="D11" s="1384"/>
      <c r="E11" s="806">
        <f>-'7-8'!F18</f>
        <v>-335863.35768400005</v>
      </c>
      <c r="F11" s="1870"/>
      <c r="G11" s="1844">
        <f>-'7-8'!H18</f>
        <v>-319168.41684300004</v>
      </c>
      <c r="H11" s="877"/>
      <c r="I11" s="1844">
        <v>-229392</v>
      </c>
      <c r="J11" s="877"/>
      <c r="K11" s="1844">
        <v>-210484141733</v>
      </c>
      <c r="L11" s="1866">
        <f t="shared" si="0"/>
        <v>659476.72333925765</v>
      </c>
      <c r="P11" s="801">
        <v>1581248366782</v>
      </c>
      <c r="S11" s="1871">
        <f>E8+E12+E15+E16</f>
        <v>1401791.7579400002</v>
      </c>
    </row>
    <row r="12" spans="2:19" s="788" customFormat="1" ht="42" customHeight="1">
      <c r="B12" s="805" t="s">
        <v>816</v>
      </c>
      <c r="C12" s="1824">
        <v>8</v>
      </c>
      <c r="D12" s="1384"/>
      <c r="E12" s="1844">
        <f>'7-8'!F36</f>
        <v>340372.95834499999</v>
      </c>
      <c r="F12" s="1870"/>
      <c r="G12" s="1844">
        <f>'7-8'!H36</f>
        <v>285312.12878800003</v>
      </c>
      <c r="H12" s="877"/>
      <c r="I12" s="1844">
        <f>133495</f>
        <v>133495</v>
      </c>
      <c r="J12" s="877"/>
      <c r="K12" s="1844">
        <v>96297248543</v>
      </c>
      <c r="L12" s="1866">
        <f t="shared" si="0"/>
        <v>337515.43950153363</v>
      </c>
      <c r="P12" s="801">
        <f>E9+E11+E13</f>
        <v>-1547283.151844</v>
      </c>
      <c r="S12" s="801">
        <v>1569419799266</v>
      </c>
    </row>
    <row r="13" spans="2:19" s="788" customFormat="1" ht="42" customHeight="1">
      <c r="B13" s="805" t="s">
        <v>206</v>
      </c>
      <c r="C13" s="1824">
        <v>9</v>
      </c>
      <c r="D13" s="1384"/>
      <c r="E13" s="1872">
        <f>'9-11'!G11</f>
        <v>-51698.732499999998</v>
      </c>
      <c r="F13" s="1870"/>
      <c r="G13" s="1872">
        <f>'9-11'!I9</f>
        <v>-29150.596959999999</v>
      </c>
      <c r="H13" s="877"/>
      <c r="I13" s="1872">
        <f>-23551</f>
        <v>-23551</v>
      </c>
      <c r="J13" s="877"/>
      <c r="K13" s="1872">
        <v>0</v>
      </c>
      <c r="L13" s="1866">
        <f t="shared" ref="L13" si="1">K13/G13</f>
        <v>0</v>
      </c>
      <c r="P13" s="1873">
        <f>P11+P12</f>
        <v>1581246819498.8481</v>
      </c>
      <c r="S13" s="1873">
        <f>S11-S12</f>
        <v>-1569418397474.2419</v>
      </c>
    </row>
    <row r="14" spans="2:19" s="788" customFormat="1" ht="42" customHeight="1">
      <c r="B14" s="785" t="s">
        <v>788</v>
      </c>
      <c r="C14" s="1824"/>
      <c r="D14" s="1384"/>
      <c r="E14" s="1874">
        <f>SUM(D10:E13)</f>
        <v>84657.60609600028</v>
      </c>
      <c r="F14" s="1875"/>
      <c r="G14" s="1874">
        <f>SUM(F10:G13)</f>
        <v>-57558.723440000205</v>
      </c>
      <c r="H14" s="877"/>
      <c r="I14" s="1874">
        <f>SUM(H10:I13)</f>
        <v>41429</v>
      </c>
      <c r="J14" s="877"/>
      <c r="K14" s="1874">
        <f>SUM(H10:K13)</f>
        <v>-424563367159</v>
      </c>
      <c r="L14" s="1866">
        <f t="shared" si="0"/>
        <v>7376177.611054372</v>
      </c>
      <c r="P14" s="801"/>
    </row>
    <row r="15" spans="2:19" s="788" customFormat="1" ht="42" customHeight="1">
      <c r="B15" s="805" t="s">
        <v>597</v>
      </c>
      <c r="C15" s="1824">
        <v>10</v>
      </c>
      <c r="D15" s="1384"/>
      <c r="E15" s="1874">
        <f>'9-11'!G25</f>
        <v>-245649</v>
      </c>
      <c r="F15" s="1870"/>
      <c r="G15" s="1869">
        <f>'9-11'!I25</f>
        <v>22557.342352000003</v>
      </c>
      <c r="H15" s="877"/>
      <c r="I15" s="1869">
        <v>15717</v>
      </c>
      <c r="J15" s="877"/>
      <c r="K15" s="1869">
        <v>-28317477963</v>
      </c>
      <c r="L15" s="1876">
        <f t="shared" si="0"/>
        <v>-1255355.2418150574</v>
      </c>
      <c r="P15" s="801"/>
      <c r="S15" s="1871">
        <f>S10-S11</f>
        <v>232480.24205999984</v>
      </c>
    </row>
    <row r="16" spans="2:19" s="788" customFormat="1" ht="41.25" customHeight="1">
      <c r="B16" s="805" t="s">
        <v>443</v>
      </c>
      <c r="C16" s="1824">
        <v>11</v>
      </c>
      <c r="D16" s="1384"/>
      <c r="E16" s="1877">
        <v>15500</v>
      </c>
      <c r="F16" s="1870"/>
      <c r="G16" s="1877">
        <v>13750</v>
      </c>
      <c r="I16" s="1877">
        <v>17700</v>
      </c>
      <c r="K16" s="1877">
        <v>25000000000</v>
      </c>
      <c r="L16" s="1866">
        <f t="shared" si="0"/>
        <v>1818181.8181818181</v>
      </c>
      <c r="P16" s="801"/>
    </row>
    <row r="17" spans="2:16" s="788" customFormat="1" ht="41.25" customHeight="1" thickBot="1">
      <c r="B17" s="785" t="s">
        <v>787</v>
      </c>
      <c r="C17" s="1824"/>
      <c r="D17" s="1384"/>
      <c r="E17" s="1878">
        <f>SUM(E14:E16)</f>
        <v>-145491.39390399971</v>
      </c>
      <c r="F17" s="1870"/>
      <c r="G17" s="1879">
        <f>SUM(G14:G16)</f>
        <v>-21251.381088000198</v>
      </c>
      <c r="I17" s="1879">
        <f>SUM(I14:I16)</f>
        <v>74846</v>
      </c>
      <c r="K17" s="1879">
        <f>SUM(K14:K16)</f>
        <v>-427880845122</v>
      </c>
      <c r="L17" s="1866">
        <f t="shared" si="0"/>
        <v>20134260.608766135</v>
      </c>
      <c r="P17" s="801"/>
    </row>
    <row r="18" spans="2:16" s="498" customFormat="1" ht="41.25" customHeight="1" thickTop="1" thickBot="1">
      <c r="B18" s="1933" t="s">
        <v>1243</v>
      </c>
      <c r="C18" s="1890">
        <v>29</v>
      </c>
      <c r="D18" s="752"/>
      <c r="E18" s="1894">
        <f>'29'!V15</f>
        <v>118006122</v>
      </c>
      <c r="F18" s="1870"/>
      <c r="G18" s="1894">
        <f>'29'!V24</f>
        <v>148271158</v>
      </c>
      <c r="H18" s="752"/>
      <c r="I18" s="1317"/>
      <c r="K18" s="1317"/>
      <c r="P18" s="551"/>
    </row>
    <row r="19" spans="2:16" s="498" customFormat="1" ht="23.25" customHeight="1" thickTop="1">
      <c r="B19" s="1893"/>
      <c r="C19" s="1890"/>
      <c r="D19" s="752"/>
      <c r="E19" s="1874"/>
      <c r="F19" s="1870"/>
      <c r="G19" s="1874"/>
      <c r="H19" s="752"/>
      <c r="I19" s="1317"/>
      <c r="K19" s="1317"/>
      <c r="P19" s="551"/>
    </row>
    <row r="20" spans="2:16" s="498" customFormat="1" ht="23.25" customHeight="1">
      <c r="B20" s="1893"/>
      <c r="C20" s="1890"/>
      <c r="D20" s="752"/>
      <c r="E20" s="1874"/>
      <c r="F20" s="1870"/>
      <c r="G20" s="1874"/>
      <c r="H20" s="752"/>
      <c r="I20" s="1317"/>
      <c r="K20" s="1317"/>
      <c r="P20" s="551"/>
    </row>
    <row r="21" spans="2:16" s="1380" customFormat="1" ht="33" customHeight="1">
      <c r="B21" s="1994" t="s">
        <v>1051</v>
      </c>
      <c r="C21" s="1994"/>
      <c r="D21" s="1994"/>
      <c r="E21" s="1994"/>
      <c r="F21" s="1994"/>
      <c r="G21" s="1994"/>
      <c r="P21" s="742"/>
    </row>
    <row r="22" spans="2:16" s="1414" customFormat="1" ht="39.75" customHeight="1">
      <c r="D22" s="1880"/>
      <c r="E22" s="1880"/>
      <c r="F22" s="1880"/>
      <c r="G22" s="1880"/>
      <c r="I22" s="1880"/>
      <c r="K22" s="1880"/>
      <c r="P22" s="1415"/>
    </row>
    <row r="23" spans="2:16" s="700" customFormat="1" ht="39.75" customHeight="1">
      <c r="B23" s="1852"/>
      <c r="C23" s="1852"/>
      <c r="D23" s="1852"/>
      <c r="E23" s="1852"/>
      <c r="F23" s="1852"/>
      <c r="G23" s="1852"/>
      <c r="I23" s="1852"/>
      <c r="P23" s="1665"/>
    </row>
    <row r="24" spans="2:16" s="700" customFormat="1" ht="33.75" customHeight="1">
      <c r="B24" s="1852"/>
      <c r="C24" s="1852"/>
      <c r="D24" s="1852"/>
      <c r="E24" s="1852"/>
      <c r="F24" s="1852"/>
      <c r="G24" s="1852"/>
      <c r="I24" s="1852"/>
      <c r="P24" s="1665"/>
    </row>
    <row r="25" spans="2:16" s="700" customFormat="1" ht="21.75" customHeight="1">
      <c r="B25" s="1852"/>
      <c r="C25" s="1852"/>
      <c r="D25" s="1852"/>
      <c r="E25" s="1852"/>
      <c r="F25" s="1852"/>
      <c r="G25" s="1852"/>
      <c r="I25" s="1852"/>
      <c r="P25" s="1665"/>
    </row>
    <row r="26" spans="2:16" s="700" customFormat="1" ht="21.75" customHeight="1">
      <c r="B26" s="1852"/>
      <c r="C26" s="1852"/>
      <c r="D26" s="1852"/>
      <c r="E26" s="1852"/>
      <c r="F26" s="1852"/>
      <c r="G26" s="1852"/>
      <c r="I26" s="1852"/>
      <c r="P26" s="1665"/>
    </row>
    <row r="27" spans="2:16" s="700" customFormat="1" ht="21.75" customHeight="1">
      <c r="B27" s="1852"/>
      <c r="C27" s="1852"/>
      <c r="D27" s="1852"/>
      <c r="E27" s="1852"/>
      <c r="F27" s="1852"/>
      <c r="G27" s="1852"/>
      <c r="I27" s="1852"/>
      <c r="P27" s="1665"/>
    </row>
    <row r="28" spans="2:16" s="700" customFormat="1" ht="33" customHeight="1">
      <c r="B28" s="1852"/>
      <c r="C28" s="1852"/>
      <c r="D28" s="1852"/>
      <c r="E28" s="1852"/>
      <c r="F28" s="1852"/>
      <c r="G28" s="1852"/>
      <c r="I28" s="1852"/>
      <c r="P28" s="1665"/>
    </row>
    <row r="29" spans="2:16" s="700" customFormat="1" ht="33" customHeight="1">
      <c r="B29" s="1852"/>
      <c r="C29" s="1852"/>
      <c r="D29" s="1852"/>
      <c r="E29" s="1852"/>
      <c r="F29" s="1852"/>
      <c r="G29" s="1852"/>
      <c r="I29" s="1852"/>
      <c r="P29" s="1665"/>
    </row>
    <row r="30" spans="2:16" s="700" customFormat="1" ht="33" customHeight="1">
      <c r="B30" s="1852"/>
      <c r="C30" s="1852"/>
      <c r="D30" s="1852"/>
      <c r="E30" s="1852"/>
      <c r="F30" s="1852"/>
      <c r="G30" s="1852"/>
      <c r="I30" s="1852"/>
      <c r="P30" s="1665"/>
    </row>
    <row r="31" spans="2:16" s="700" customFormat="1" ht="24.75" customHeight="1">
      <c r="B31" s="1852"/>
      <c r="C31" s="1852"/>
      <c r="D31" s="1852"/>
      <c r="E31" s="1852"/>
      <c r="F31" s="1852"/>
      <c r="G31" s="1852"/>
      <c r="I31" s="1852"/>
      <c r="P31" s="1665"/>
    </row>
    <row r="32" spans="2:16" s="700" customFormat="1" ht="24.75">
      <c r="B32" s="1852"/>
      <c r="C32" s="1852"/>
      <c r="D32" s="1852"/>
      <c r="E32" s="1852"/>
      <c r="F32" s="1852"/>
      <c r="G32" s="1852"/>
      <c r="I32" s="1852"/>
      <c r="K32" s="1852"/>
      <c r="P32" s="1665"/>
    </row>
    <row r="33" spans="2:16" s="700" customFormat="1" ht="23.25" customHeight="1">
      <c r="B33" s="1999">
        <v>2</v>
      </c>
      <c r="C33" s="1999"/>
      <c r="D33" s="1999"/>
      <c r="E33" s="1999"/>
      <c r="F33" s="1999"/>
      <c r="G33" s="1999"/>
      <c r="H33" s="1999"/>
      <c r="I33" s="1999"/>
      <c r="K33" s="1881"/>
      <c r="L33" s="1882"/>
      <c r="P33" s="1665"/>
    </row>
    <row r="34" spans="2:16" s="498" customFormat="1" ht="29.25" customHeight="1">
      <c r="H34" s="1823"/>
      <c r="J34" s="1823"/>
      <c r="P34" s="551"/>
    </row>
    <row r="35" spans="2:16" s="553" customFormat="1" ht="19.5" customHeight="1">
      <c r="B35" s="1883"/>
      <c r="C35" s="1883"/>
      <c r="D35" s="1883"/>
      <c r="E35" s="1883"/>
      <c r="F35" s="1883"/>
      <c r="G35" s="1883"/>
      <c r="H35" s="1884"/>
      <c r="I35" s="1883"/>
      <c r="J35" s="1884"/>
      <c r="K35" s="1883"/>
      <c r="P35" s="699"/>
    </row>
    <row r="36" spans="2:16" s="553" customFormat="1" ht="19.5" customHeight="1">
      <c r="B36" s="1883"/>
      <c r="C36" s="1883"/>
      <c r="D36" s="1883"/>
      <c r="E36" s="1883"/>
      <c r="F36" s="1883"/>
      <c r="G36" s="1883"/>
      <c r="H36" s="1884"/>
      <c r="I36" s="1883"/>
      <c r="J36" s="1884"/>
      <c r="K36" s="1883"/>
      <c r="P36" s="699"/>
    </row>
    <row r="37" spans="2:16" s="553" customFormat="1" ht="19.5" customHeight="1">
      <c r="C37" s="1883"/>
      <c r="D37" s="1883"/>
      <c r="E37" s="1883"/>
      <c r="F37" s="1883"/>
      <c r="G37" s="1883"/>
      <c r="H37" s="1884"/>
      <c r="I37" s="1883"/>
      <c r="J37" s="1884"/>
      <c r="K37" s="1883"/>
      <c r="P37" s="699"/>
    </row>
    <row r="38" spans="2:16" s="553" customFormat="1" ht="19.5" customHeight="1">
      <c r="B38" s="1883"/>
      <c r="C38" s="1883"/>
      <c r="D38" s="1883"/>
      <c r="E38" s="1883"/>
      <c r="F38" s="1883"/>
      <c r="G38" s="1883"/>
      <c r="H38" s="1884"/>
      <c r="I38" s="1883"/>
      <c r="J38" s="1884"/>
      <c r="K38" s="1883"/>
      <c r="P38" s="699"/>
    </row>
    <row r="39" spans="2:16" s="553" customFormat="1" ht="19.5" customHeight="1">
      <c r="B39" s="1883"/>
      <c r="C39" s="1883"/>
      <c r="D39" s="1883"/>
      <c r="E39" s="1883"/>
      <c r="F39" s="1883"/>
      <c r="G39" s="1883"/>
      <c r="H39" s="1884"/>
      <c r="I39" s="1883"/>
      <c r="J39" s="1884"/>
      <c r="K39" s="1883"/>
      <c r="P39" s="699"/>
    </row>
    <row r="40" spans="2:16" s="553" customFormat="1" ht="15" customHeight="1">
      <c r="B40" s="1883"/>
      <c r="C40" s="1883"/>
      <c r="D40" s="1883"/>
      <c r="E40" s="1883"/>
      <c r="F40" s="1883"/>
      <c r="G40" s="1883"/>
      <c r="H40" s="1884"/>
      <c r="I40" s="1883"/>
      <c r="J40" s="1884"/>
      <c r="K40" s="1883"/>
      <c r="P40" s="699"/>
    </row>
    <row r="41" spans="2:16" s="553" customFormat="1" ht="30.75" customHeight="1">
      <c r="B41" s="1995">
        <v>3</v>
      </c>
      <c r="C41" s="1995"/>
      <c r="D41" s="1995"/>
      <c r="E41" s="1995"/>
      <c r="F41" s="1995"/>
      <c r="G41" s="1995"/>
      <c r="H41" s="1884"/>
      <c r="I41" s="1884"/>
      <c r="J41" s="1884"/>
      <c r="K41" s="1884"/>
      <c r="P41" s="699"/>
    </row>
    <row r="42" spans="2:16" s="553" customFormat="1" ht="29.25" customHeight="1">
      <c r="B42" s="1883"/>
      <c r="C42" s="1883"/>
      <c r="D42" s="1883"/>
      <c r="E42" s="1883"/>
      <c r="F42" s="1883"/>
      <c r="G42" s="1883"/>
      <c r="H42" s="1884"/>
      <c r="I42" s="1883"/>
      <c r="J42" s="1884"/>
      <c r="K42" s="1883"/>
      <c r="P42" s="699"/>
    </row>
    <row r="43" spans="2:16" s="553" customFormat="1" ht="18.75" customHeight="1">
      <c r="H43" s="1884"/>
      <c r="J43" s="1884"/>
      <c r="P43" s="699"/>
    </row>
    <row r="44" spans="2:16" s="553" customFormat="1">
      <c r="H44" s="1884"/>
      <c r="J44" s="1884"/>
      <c r="P44" s="699"/>
    </row>
    <row r="45" spans="2:16" s="553" customFormat="1">
      <c r="B45" s="1883"/>
      <c r="C45" s="1883"/>
      <c r="D45" s="1883"/>
      <c r="E45" s="1883"/>
      <c r="F45" s="1883"/>
      <c r="G45" s="1883"/>
      <c r="H45" s="1884"/>
      <c r="I45" s="1883"/>
      <c r="J45" s="1884"/>
      <c r="K45" s="1883"/>
      <c r="P45" s="699"/>
    </row>
    <row r="46" spans="2:16" ht="21.75" customHeight="1">
      <c r="D46" s="548"/>
      <c r="E46" s="548"/>
      <c r="F46" s="548"/>
      <c r="G46" s="548"/>
      <c r="H46" s="1884"/>
      <c r="I46" s="548"/>
      <c r="J46" s="1884"/>
      <c r="K46" s="548"/>
    </row>
    <row r="47" spans="2:16">
      <c r="H47" s="1884"/>
      <c r="J47" s="1884"/>
    </row>
    <row r="48" spans="2:16">
      <c r="D48" s="548"/>
      <c r="E48" s="548"/>
      <c r="F48" s="548"/>
      <c r="G48" s="548"/>
      <c r="H48" s="1884"/>
      <c r="I48" s="548"/>
      <c r="J48" s="1884"/>
      <c r="K48" s="548"/>
    </row>
    <row r="49" spans="4:12" ht="25.5">
      <c r="H49" s="1885"/>
      <c r="J49" s="1885"/>
      <c r="L49" s="1506"/>
    </row>
    <row r="50" spans="4:12" ht="25.5">
      <c r="D50" s="548"/>
      <c r="E50" s="548"/>
      <c r="F50" s="548"/>
      <c r="G50" s="548"/>
      <c r="H50" s="1506"/>
      <c r="I50" s="548"/>
      <c r="J50" s="1506"/>
      <c r="K50" s="548"/>
    </row>
  </sheetData>
  <mergeCells count="7">
    <mergeCell ref="B21:G21"/>
    <mergeCell ref="B41:G41"/>
    <mergeCell ref="B1:G1"/>
    <mergeCell ref="B2:G2"/>
    <mergeCell ref="B3:G3"/>
    <mergeCell ref="E5:E6"/>
    <mergeCell ref="B33:I33"/>
  </mergeCells>
  <printOptions horizontalCentered="1"/>
  <pageMargins left="0.39370078740157483" right="0.59055118110236227" top="0.35433070866141736" bottom="0.55118110236220474" header="0.11811023622047245" footer="0.11811023622047245"/>
  <pageSetup paperSize="9" scale="71" orientation="portrait" r:id="rId1"/>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WM50"/>
  <sheetViews>
    <sheetView rightToLeft="1" view="pageBreakPreview" topLeftCell="A22" zoomScaleNormal="100" zoomScaleSheetLayoutView="100" workbookViewId="0">
      <selection activeCell="D25" sqref="D25"/>
    </sheetView>
  </sheetViews>
  <sheetFormatPr defaultColWidth="9" defaultRowHeight="22.5"/>
  <cols>
    <col min="1" max="1" width="4.42578125" style="1846" customWidth="1"/>
    <col min="2" max="2" width="40.5703125" style="1828" customWidth="1"/>
    <col min="3" max="3" width="1" style="1846" customWidth="1"/>
    <col min="4" max="4" width="10.5703125" style="1846" bestFit="1" customWidth="1"/>
    <col min="5" max="5" width="1.85546875" style="1846" customWidth="1"/>
    <col min="6" max="6" width="15.5703125" style="1846" bestFit="1" customWidth="1"/>
    <col min="7" max="7" width="1.85546875" style="1846" customWidth="1"/>
    <col min="8" max="8" width="15.5703125" style="1846" bestFit="1" customWidth="1"/>
    <col min="9" max="9" width="1.5703125" style="1846" customWidth="1"/>
    <col min="10" max="10" width="15.5703125" style="1846" bestFit="1" customWidth="1"/>
    <col min="11" max="11" width="1.7109375" style="1846" customWidth="1"/>
    <col min="12" max="12" width="24" style="1846" bestFit="1" customWidth="1"/>
    <col min="13" max="13" width="1.28515625" style="1846" customWidth="1"/>
    <col min="14" max="14" width="11.140625" style="1846" customWidth="1"/>
    <col min="15" max="15" width="1.85546875" style="1846" customWidth="1"/>
    <col min="16" max="16" width="21.5703125" style="1846" customWidth="1"/>
    <col min="17" max="17" width="1.85546875" style="1846" customWidth="1"/>
    <col min="18" max="18" width="17.140625" style="1846" customWidth="1"/>
    <col min="19" max="19" width="19.140625" style="1846" bestFit="1" customWidth="1"/>
    <col min="20" max="16384" width="9" style="1846"/>
  </cols>
  <sheetData>
    <row r="1" spans="2:16159" s="548" customFormat="1" ht="21" customHeight="1">
      <c r="B1" s="2002" t="s">
        <v>68</v>
      </c>
      <c r="C1" s="2002"/>
      <c r="D1" s="2002"/>
      <c r="E1" s="2002"/>
      <c r="F1" s="2002"/>
      <c r="G1" s="2002"/>
      <c r="H1" s="2002"/>
      <c r="I1" s="1821"/>
      <c r="J1" s="1821"/>
      <c r="K1" s="1821"/>
      <c r="L1" s="1821"/>
      <c r="M1" s="1821"/>
      <c r="N1" s="1821"/>
      <c r="O1" s="1821"/>
      <c r="P1" s="1821"/>
      <c r="Q1" s="1821"/>
      <c r="R1" s="1821"/>
      <c r="S1" s="1822"/>
      <c r="T1" s="1822"/>
      <c r="U1" s="1822"/>
    </row>
    <row r="2" spans="2:16159" s="548" customFormat="1" ht="21" customHeight="1">
      <c r="B2" s="2002" t="s">
        <v>732</v>
      </c>
      <c r="C2" s="2002"/>
      <c r="D2" s="2002"/>
      <c r="E2" s="2002"/>
      <c r="F2" s="2002"/>
      <c r="G2" s="2002"/>
      <c r="H2" s="2002"/>
      <c r="I2" s="1821"/>
      <c r="J2" s="1821"/>
      <c r="K2" s="1821"/>
      <c r="L2" s="1821"/>
      <c r="M2" s="1821"/>
      <c r="N2" s="1821"/>
      <c r="O2" s="1821"/>
      <c r="P2" s="1821"/>
      <c r="Q2" s="1821"/>
      <c r="R2" s="2003"/>
      <c r="S2" s="2003"/>
      <c r="T2" s="2003"/>
      <c r="U2" s="2003"/>
      <c r="V2" s="2003"/>
      <c r="W2" s="2003"/>
      <c r="X2" s="2003"/>
      <c r="Y2" s="2003"/>
      <c r="Z2" s="2003"/>
      <c r="AA2" s="2003"/>
      <c r="AB2" s="2003"/>
      <c r="AC2" s="2003"/>
      <c r="AD2" s="2003"/>
      <c r="AE2" s="2003"/>
      <c r="AF2" s="2003"/>
      <c r="AG2" s="2003"/>
      <c r="AH2" s="2003"/>
      <c r="AI2" s="2003"/>
      <c r="AJ2" s="2003"/>
      <c r="AK2" s="2003"/>
      <c r="AL2" s="2003"/>
      <c r="AM2" s="2003"/>
      <c r="AN2" s="2003"/>
      <c r="AO2" s="2003"/>
      <c r="AP2" s="2003"/>
      <c r="AQ2" s="2003"/>
      <c r="AR2" s="2003"/>
      <c r="AS2" s="2003"/>
      <c r="AT2" s="2003"/>
      <c r="AU2" s="2003"/>
      <c r="AV2" s="2003"/>
      <c r="AW2" s="2003"/>
      <c r="AX2" s="2003"/>
      <c r="AY2" s="2003"/>
      <c r="AZ2" s="2003"/>
      <c r="BA2" s="2003"/>
      <c r="BB2" s="2003"/>
      <c r="BC2" s="2003"/>
      <c r="BD2" s="2003"/>
      <c r="BE2" s="2003"/>
      <c r="BF2" s="2003"/>
      <c r="BG2" s="2003"/>
      <c r="BH2" s="2003"/>
      <c r="BI2" s="2003"/>
      <c r="BJ2" s="2003"/>
      <c r="BK2" s="2003"/>
      <c r="BL2" s="2003"/>
      <c r="BM2" s="2003"/>
      <c r="BN2" s="2003"/>
      <c r="BO2" s="2003"/>
      <c r="BP2" s="2003"/>
      <c r="BQ2" s="2003"/>
      <c r="BR2" s="2003"/>
      <c r="BS2" s="2003"/>
      <c r="BT2" s="2003"/>
      <c r="BU2" s="2003"/>
      <c r="BV2" s="2003"/>
      <c r="BW2" s="2003"/>
      <c r="BX2" s="2003"/>
      <c r="BY2" s="2003"/>
      <c r="BZ2" s="2003"/>
      <c r="CA2" s="2003"/>
      <c r="CB2" s="2003"/>
      <c r="CC2" s="2003"/>
      <c r="CD2" s="2003"/>
      <c r="CE2" s="2003"/>
      <c r="CF2" s="2003"/>
      <c r="CG2" s="2003"/>
      <c r="CH2" s="2003"/>
      <c r="CI2" s="2003"/>
      <c r="CJ2" s="2003"/>
      <c r="CK2" s="2003"/>
      <c r="CL2" s="2003"/>
      <c r="CM2" s="2003"/>
      <c r="CN2" s="2003"/>
      <c r="CO2" s="2003"/>
      <c r="CP2" s="2003"/>
      <c r="CQ2" s="2003"/>
      <c r="CR2" s="2003"/>
      <c r="CS2" s="2003"/>
      <c r="CT2" s="2003"/>
      <c r="CU2" s="2003"/>
      <c r="CV2" s="2003"/>
      <c r="CW2" s="2003"/>
      <c r="CX2" s="2003"/>
      <c r="CY2" s="2003"/>
      <c r="CZ2" s="2003"/>
      <c r="DA2" s="2003"/>
      <c r="DB2" s="2003"/>
      <c r="DC2" s="2003"/>
      <c r="DD2" s="2003"/>
      <c r="DE2" s="2003"/>
      <c r="DF2" s="2003"/>
      <c r="DG2" s="2003"/>
      <c r="DH2" s="2003"/>
      <c r="DI2" s="2003"/>
      <c r="DJ2" s="2003"/>
      <c r="DK2" s="2003"/>
      <c r="DL2" s="2003"/>
      <c r="DM2" s="2003"/>
      <c r="DN2" s="2003"/>
      <c r="DO2" s="2003"/>
      <c r="DP2" s="2003"/>
      <c r="DQ2" s="2003"/>
      <c r="DR2" s="2003"/>
      <c r="DS2" s="2003"/>
      <c r="DT2" s="2003"/>
      <c r="DU2" s="2003"/>
      <c r="DV2" s="2003"/>
      <c r="DW2" s="2003"/>
      <c r="DX2" s="2003"/>
      <c r="DY2" s="2003"/>
      <c r="DZ2" s="2003"/>
      <c r="EA2" s="2003"/>
      <c r="EB2" s="2003"/>
      <c r="EC2" s="2003"/>
      <c r="ED2" s="2003"/>
      <c r="EE2" s="2003"/>
      <c r="EF2" s="2003"/>
      <c r="EG2" s="2003"/>
      <c r="EH2" s="2003"/>
      <c r="EI2" s="2003"/>
      <c r="EJ2" s="2003"/>
      <c r="EK2" s="2003"/>
      <c r="EL2" s="2003"/>
      <c r="EM2" s="2003"/>
      <c r="EN2" s="2003"/>
      <c r="EO2" s="2003"/>
      <c r="EP2" s="2003"/>
      <c r="EQ2" s="2003"/>
      <c r="ER2" s="2003"/>
      <c r="ES2" s="2003"/>
      <c r="ET2" s="2003"/>
      <c r="EU2" s="2003"/>
      <c r="EV2" s="2003"/>
      <c r="EW2" s="2003"/>
      <c r="EX2" s="2003"/>
      <c r="EY2" s="2003"/>
      <c r="EZ2" s="2003"/>
      <c r="FA2" s="2003"/>
      <c r="FB2" s="2003"/>
      <c r="FC2" s="2003"/>
      <c r="FD2" s="2003"/>
      <c r="FE2" s="2003"/>
      <c r="FF2" s="2003"/>
      <c r="FG2" s="2003"/>
      <c r="FH2" s="2003"/>
      <c r="FI2" s="2003"/>
      <c r="FJ2" s="2003"/>
      <c r="FK2" s="2003"/>
      <c r="FL2" s="2003"/>
      <c r="FM2" s="2003"/>
      <c r="FN2" s="2003"/>
      <c r="FO2" s="2003"/>
      <c r="FP2" s="2003"/>
      <c r="FQ2" s="2003"/>
      <c r="FR2" s="2003"/>
      <c r="FS2" s="2003"/>
      <c r="FT2" s="2003"/>
      <c r="FU2" s="2003"/>
      <c r="FV2" s="2003"/>
      <c r="FW2" s="2003"/>
      <c r="FX2" s="2003"/>
      <c r="FY2" s="2003"/>
      <c r="FZ2" s="2003"/>
      <c r="GA2" s="2003"/>
      <c r="GB2" s="2003"/>
      <c r="GC2" s="2003"/>
      <c r="GD2" s="2003"/>
      <c r="GE2" s="2003"/>
      <c r="GF2" s="2003"/>
      <c r="GG2" s="2003"/>
      <c r="GH2" s="2003"/>
      <c r="GI2" s="2003"/>
      <c r="GJ2" s="2003"/>
      <c r="GK2" s="2003"/>
      <c r="GL2" s="2003"/>
      <c r="GM2" s="2003"/>
      <c r="GN2" s="2003"/>
      <c r="GO2" s="2003"/>
      <c r="GP2" s="2003"/>
      <c r="GQ2" s="2003"/>
      <c r="GR2" s="2003"/>
      <c r="GS2" s="2003"/>
      <c r="GT2" s="2003"/>
      <c r="GU2" s="2003"/>
      <c r="GV2" s="2003"/>
      <c r="GW2" s="2003"/>
      <c r="GX2" s="2003"/>
      <c r="GY2" s="2003"/>
      <c r="GZ2" s="2003"/>
      <c r="HA2" s="2003"/>
      <c r="HB2" s="2003"/>
      <c r="HC2" s="2003"/>
      <c r="HD2" s="2003"/>
      <c r="HE2" s="2003"/>
      <c r="HF2" s="2003"/>
      <c r="HG2" s="2003"/>
      <c r="HH2" s="2003"/>
      <c r="HI2" s="2003"/>
      <c r="HJ2" s="2003"/>
      <c r="HK2" s="2003"/>
      <c r="HL2" s="2003"/>
      <c r="HM2" s="2003"/>
      <c r="HN2" s="2003"/>
      <c r="HO2" s="2003"/>
      <c r="HP2" s="2003"/>
      <c r="HQ2" s="2003"/>
      <c r="HR2" s="2003"/>
      <c r="HS2" s="2003"/>
      <c r="HT2" s="2003"/>
      <c r="HU2" s="2003"/>
      <c r="HV2" s="2003"/>
      <c r="HW2" s="2003"/>
      <c r="HX2" s="2003"/>
      <c r="HY2" s="2003"/>
      <c r="HZ2" s="2003"/>
      <c r="IA2" s="2003"/>
      <c r="IB2" s="2003"/>
      <c r="IC2" s="2003"/>
      <c r="ID2" s="2003"/>
      <c r="IE2" s="2003"/>
      <c r="IF2" s="2003"/>
      <c r="IG2" s="2003"/>
      <c r="IH2" s="2003"/>
      <c r="II2" s="2003"/>
      <c r="IJ2" s="2003"/>
      <c r="IK2" s="2003"/>
      <c r="IL2" s="2003"/>
      <c r="IM2" s="2003"/>
      <c r="IN2" s="2003"/>
      <c r="IO2" s="2003"/>
      <c r="IP2" s="2003"/>
      <c r="IQ2" s="2003"/>
      <c r="IR2" s="2003"/>
      <c r="IS2" s="2003"/>
      <c r="IT2" s="2003"/>
      <c r="IU2" s="2003"/>
      <c r="IV2" s="2003"/>
      <c r="IW2" s="2003"/>
      <c r="IX2" s="2003"/>
      <c r="IY2" s="2003"/>
      <c r="IZ2" s="2003"/>
      <c r="JA2" s="2003"/>
      <c r="JB2" s="2003"/>
      <c r="JC2" s="2003"/>
      <c r="JD2" s="2003"/>
      <c r="JE2" s="2003"/>
      <c r="JF2" s="2003"/>
      <c r="JG2" s="2003"/>
      <c r="JH2" s="2003"/>
      <c r="JI2" s="2003"/>
      <c r="JJ2" s="2003"/>
      <c r="JK2" s="2003"/>
      <c r="JL2" s="2003"/>
      <c r="JM2" s="2003"/>
      <c r="JN2" s="2003"/>
      <c r="JO2" s="2003"/>
      <c r="JP2" s="2003"/>
      <c r="JQ2" s="2003"/>
      <c r="JR2" s="2003"/>
      <c r="JS2" s="2003"/>
      <c r="JT2" s="2003"/>
      <c r="JU2" s="2003"/>
      <c r="JV2" s="2003"/>
      <c r="JW2" s="2003"/>
      <c r="JX2" s="2003"/>
      <c r="JY2" s="2003"/>
      <c r="JZ2" s="2003"/>
      <c r="KA2" s="2003"/>
      <c r="KB2" s="2003"/>
      <c r="KC2" s="2003"/>
      <c r="KD2" s="2003"/>
      <c r="KE2" s="2003"/>
      <c r="KF2" s="2003"/>
      <c r="KG2" s="2003"/>
      <c r="KH2" s="2003"/>
      <c r="KI2" s="2003"/>
      <c r="KJ2" s="2003"/>
      <c r="KK2" s="2003"/>
      <c r="KL2" s="2003"/>
      <c r="KM2" s="2003"/>
      <c r="KN2" s="2003"/>
      <c r="KO2" s="2003"/>
      <c r="KP2" s="2003"/>
      <c r="KQ2" s="2003"/>
      <c r="KR2" s="2003"/>
      <c r="KS2" s="2003"/>
      <c r="KT2" s="2003"/>
      <c r="KU2" s="2003"/>
      <c r="KV2" s="2003"/>
      <c r="KW2" s="2003"/>
      <c r="KX2" s="2003"/>
      <c r="KY2" s="2003"/>
      <c r="KZ2" s="2003"/>
      <c r="LA2" s="2003"/>
      <c r="LB2" s="2003"/>
      <c r="LC2" s="2003"/>
      <c r="LD2" s="2003"/>
      <c r="LE2" s="2003"/>
      <c r="LF2" s="2003"/>
      <c r="LG2" s="2003"/>
      <c r="LH2" s="2003"/>
      <c r="LI2" s="2003"/>
      <c r="LJ2" s="2003"/>
      <c r="LK2" s="2003"/>
      <c r="LL2" s="2003"/>
      <c r="LM2" s="2003"/>
      <c r="LN2" s="2003"/>
      <c r="LO2" s="2003"/>
      <c r="LP2" s="2003"/>
      <c r="LQ2" s="2003"/>
      <c r="LR2" s="2003"/>
      <c r="LS2" s="2003"/>
      <c r="LT2" s="2003"/>
      <c r="LU2" s="2003"/>
      <c r="LV2" s="2003"/>
      <c r="LW2" s="2003"/>
      <c r="LX2" s="2003"/>
      <c r="LY2" s="2003"/>
      <c r="LZ2" s="2003"/>
      <c r="MA2" s="2003"/>
      <c r="MB2" s="2003"/>
      <c r="MC2" s="2003"/>
      <c r="MD2" s="2003"/>
      <c r="ME2" s="2003"/>
      <c r="MF2" s="2003"/>
      <c r="MG2" s="2003"/>
      <c r="MH2" s="2003"/>
      <c r="MI2" s="2003"/>
      <c r="MJ2" s="2003"/>
      <c r="MK2" s="2003"/>
      <c r="ML2" s="2003"/>
      <c r="MM2" s="2003"/>
      <c r="MN2" s="2003"/>
      <c r="MO2" s="2003"/>
      <c r="MP2" s="2003"/>
      <c r="MQ2" s="2003"/>
      <c r="MR2" s="2003"/>
      <c r="MS2" s="2003"/>
      <c r="MT2" s="2003"/>
      <c r="MU2" s="2003"/>
      <c r="MV2" s="2003"/>
      <c r="MW2" s="2003"/>
      <c r="MX2" s="2003"/>
      <c r="MY2" s="2003"/>
      <c r="MZ2" s="2003"/>
      <c r="NA2" s="2003"/>
      <c r="NB2" s="2003"/>
      <c r="NC2" s="2003"/>
      <c r="ND2" s="2003"/>
      <c r="NE2" s="2003"/>
      <c r="NF2" s="2003"/>
      <c r="NG2" s="2003"/>
      <c r="NH2" s="2003"/>
      <c r="NI2" s="2003"/>
      <c r="NJ2" s="2003"/>
      <c r="NK2" s="2003"/>
      <c r="NL2" s="2003"/>
      <c r="NM2" s="2003"/>
      <c r="NN2" s="2003"/>
      <c r="NO2" s="2003"/>
      <c r="NP2" s="2003"/>
      <c r="NQ2" s="2003"/>
      <c r="NR2" s="2003"/>
      <c r="NS2" s="2003"/>
      <c r="NT2" s="2003"/>
      <c r="NU2" s="2003"/>
      <c r="NV2" s="2003"/>
      <c r="NW2" s="2003"/>
      <c r="NX2" s="2003"/>
      <c r="NY2" s="2003"/>
      <c r="NZ2" s="2003"/>
      <c r="OA2" s="2003"/>
      <c r="OB2" s="2003"/>
      <c r="OC2" s="2003"/>
      <c r="OD2" s="2003"/>
      <c r="OE2" s="2003"/>
      <c r="OF2" s="2003"/>
      <c r="OG2" s="2003"/>
      <c r="OH2" s="2003"/>
      <c r="OI2" s="2003"/>
      <c r="OJ2" s="2003"/>
      <c r="OK2" s="2003"/>
      <c r="OL2" s="2003"/>
      <c r="OM2" s="2003"/>
      <c r="ON2" s="2003"/>
      <c r="OO2" s="2003"/>
      <c r="OP2" s="2003"/>
      <c r="OQ2" s="2003"/>
      <c r="OR2" s="2003"/>
      <c r="OS2" s="2003"/>
      <c r="OT2" s="2003"/>
      <c r="OU2" s="2003"/>
      <c r="OV2" s="2003"/>
      <c r="OW2" s="2003"/>
      <c r="OX2" s="2003"/>
      <c r="OY2" s="2003"/>
      <c r="OZ2" s="2003"/>
      <c r="PA2" s="2003"/>
      <c r="PB2" s="2003"/>
      <c r="PC2" s="2003"/>
      <c r="PD2" s="2003"/>
      <c r="PE2" s="2003"/>
      <c r="PF2" s="2003"/>
      <c r="PG2" s="2003"/>
      <c r="PH2" s="2003"/>
      <c r="PI2" s="2003"/>
      <c r="PJ2" s="2003"/>
      <c r="PK2" s="2003"/>
      <c r="PL2" s="2003"/>
      <c r="PM2" s="2003"/>
      <c r="PN2" s="2003"/>
      <c r="PO2" s="2003"/>
      <c r="PP2" s="2003"/>
      <c r="PQ2" s="2003"/>
      <c r="PR2" s="2003"/>
      <c r="PS2" s="2003"/>
      <c r="PT2" s="2003"/>
      <c r="PU2" s="2003"/>
      <c r="PV2" s="2003"/>
      <c r="PW2" s="2003"/>
      <c r="PX2" s="2003"/>
      <c r="PY2" s="2003"/>
      <c r="PZ2" s="2003"/>
      <c r="QA2" s="2003"/>
      <c r="QB2" s="2003"/>
      <c r="QC2" s="2003"/>
      <c r="QD2" s="2003"/>
      <c r="QE2" s="2003"/>
      <c r="QF2" s="2003"/>
      <c r="QG2" s="2003"/>
      <c r="QH2" s="2003"/>
      <c r="QI2" s="2003"/>
      <c r="QJ2" s="2003"/>
      <c r="QK2" s="2003"/>
      <c r="QL2" s="2003"/>
      <c r="QM2" s="2003"/>
      <c r="QN2" s="2003"/>
      <c r="QO2" s="2003"/>
      <c r="QP2" s="2003"/>
      <c r="QQ2" s="2003"/>
      <c r="QR2" s="2003"/>
      <c r="QS2" s="2003"/>
      <c r="QT2" s="2003"/>
      <c r="QU2" s="2003"/>
      <c r="QV2" s="2003"/>
      <c r="QW2" s="2003"/>
      <c r="QX2" s="2003"/>
      <c r="QY2" s="2003"/>
      <c r="QZ2" s="2003"/>
      <c r="RA2" s="2003"/>
      <c r="RB2" s="2003"/>
      <c r="RC2" s="2003"/>
      <c r="RD2" s="2003"/>
      <c r="RE2" s="2003"/>
      <c r="RF2" s="2003"/>
      <c r="RG2" s="2003"/>
      <c r="RH2" s="2003"/>
      <c r="RI2" s="2003"/>
      <c r="RJ2" s="2003"/>
      <c r="RK2" s="2003"/>
      <c r="RL2" s="2003"/>
      <c r="RM2" s="2003"/>
      <c r="RN2" s="2003"/>
      <c r="RO2" s="2003"/>
      <c r="RP2" s="2003"/>
      <c r="RQ2" s="2003"/>
      <c r="RR2" s="2003"/>
      <c r="RS2" s="2003"/>
      <c r="RT2" s="2003"/>
      <c r="RU2" s="2003"/>
      <c r="RV2" s="2003"/>
      <c r="RW2" s="2003"/>
      <c r="RX2" s="2003"/>
      <c r="RY2" s="2003"/>
      <c r="RZ2" s="2003"/>
      <c r="SA2" s="2003"/>
      <c r="SB2" s="2003"/>
      <c r="SC2" s="2003"/>
      <c r="SD2" s="2003"/>
      <c r="SE2" s="2003"/>
      <c r="SF2" s="2003"/>
      <c r="SG2" s="2003"/>
      <c r="SH2" s="2003"/>
      <c r="SI2" s="2003"/>
      <c r="SJ2" s="2003"/>
      <c r="SK2" s="2003"/>
      <c r="SL2" s="2003"/>
      <c r="SM2" s="2003"/>
      <c r="SN2" s="2003"/>
      <c r="SO2" s="2003"/>
      <c r="SP2" s="2003"/>
      <c r="SQ2" s="2003"/>
      <c r="SR2" s="2003"/>
      <c r="SS2" s="2003"/>
      <c r="ST2" s="2003"/>
      <c r="SU2" s="2003"/>
      <c r="SV2" s="2003"/>
      <c r="SW2" s="2003"/>
      <c r="SX2" s="2003"/>
      <c r="SY2" s="2003"/>
      <c r="SZ2" s="2003"/>
      <c r="TA2" s="2003"/>
      <c r="TB2" s="2003"/>
      <c r="TC2" s="2003"/>
      <c r="TD2" s="2003"/>
      <c r="TE2" s="2003"/>
      <c r="TF2" s="2003"/>
      <c r="TG2" s="2003"/>
      <c r="TH2" s="2003"/>
      <c r="TI2" s="2003"/>
      <c r="TJ2" s="2003"/>
      <c r="TK2" s="2003"/>
      <c r="TL2" s="2003"/>
      <c r="TM2" s="2003"/>
      <c r="TN2" s="2003"/>
      <c r="TO2" s="2003"/>
      <c r="TP2" s="2003"/>
      <c r="TQ2" s="2003"/>
      <c r="TR2" s="2003"/>
      <c r="TS2" s="2003"/>
      <c r="TT2" s="2003"/>
      <c r="TU2" s="2003"/>
      <c r="TV2" s="2003"/>
      <c r="TW2" s="2003"/>
      <c r="TX2" s="2003"/>
      <c r="TY2" s="2003"/>
      <c r="TZ2" s="2003"/>
      <c r="UA2" s="2003"/>
      <c r="UB2" s="2003"/>
      <c r="UC2" s="2003"/>
      <c r="UD2" s="2003"/>
      <c r="UE2" s="2003"/>
      <c r="UF2" s="2003"/>
      <c r="UG2" s="2003"/>
      <c r="UH2" s="2003"/>
      <c r="UI2" s="2003"/>
      <c r="UJ2" s="2003"/>
      <c r="UK2" s="2003"/>
      <c r="UL2" s="2003"/>
      <c r="UM2" s="2003"/>
      <c r="UN2" s="2003"/>
      <c r="UO2" s="2003"/>
      <c r="UP2" s="2003"/>
      <c r="UQ2" s="2003"/>
      <c r="UR2" s="2003"/>
      <c r="US2" s="2003"/>
      <c r="UT2" s="2003"/>
      <c r="UU2" s="2003"/>
      <c r="UV2" s="2003"/>
      <c r="UW2" s="2003"/>
      <c r="UX2" s="2003"/>
      <c r="UY2" s="2003"/>
      <c r="UZ2" s="2003"/>
      <c r="VA2" s="2003"/>
      <c r="VB2" s="2003"/>
      <c r="VC2" s="2003"/>
      <c r="VD2" s="2003"/>
      <c r="VE2" s="2003"/>
      <c r="VF2" s="2003"/>
      <c r="VG2" s="2003"/>
      <c r="VH2" s="2003"/>
      <c r="VI2" s="2003"/>
      <c r="VJ2" s="2003"/>
      <c r="VK2" s="2003"/>
      <c r="VL2" s="2003"/>
      <c r="VM2" s="2003"/>
      <c r="VN2" s="2003"/>
      <c r="VO2" s="2003"/>
      <c r="VP2" s="2003"/>
      <c r="VQ2" s="2003"/>
      <c r="VR2" s="2003"/>
      <c r="VS2" s="2003"/>
      <c r="VT2" s="2003"/>
      <c r="VU2" s="2003"/>
      <c r="VV2" s="2003"/>
      <c r="VW2" s="2003"/>
      <c r="VX2" s="2003"/>
      <c r="VY2" s="2003"/>
      <c r="VZ2" s="2003"/>
      <c r="WA2" s="2003"/>
      <c r="WB2" s="2003"/>
      <c r="WC2" s="2003"/>
      <c r="WD2" s="2003"/>
      <c r="WE2" s="2003"/>
      <c r="WF2" s="2003"/>
      <c r="WG2" s="2003"/>
      <c r="WH2" s="2003"/>
      <c r="WI2" s="2003"/>
      <c r="WJ2" s="2003"/>
      <c r="WK2" s="2003"/>
      <c r="WL2" s="2003"/>
      <c r="WM2" s="2003"/>
      <c r="WN2" s="2003"/>
      <c r="WO2" s="2003"/>
      <c r="WP2" s="2003"/>
      <c r="WQ2" s="2003"/>
      <c r="WR2" s="2003"/>
      <c r="WS2" s="2003"/>
      <c r="WT2" s="2003"/>
      <c r="WU2" s="2003"/>
      <c r="WV2" s="2003"/>
      <c r="WW2" s="2003"/>
      <c r="WX2" s="2003"/>
      <c r="WY2" s="2003"/>
      <c r="WZ2" s="2003"/>
      <c r="XA2" s="2003"/>
      <c r="XB2" s="2003"/>
      <c r="XC2" s="2003"/>
      <c r="XD2" s="2003"/>
      <c r="XE2" s="2003"/>
      <c r="XF2" s="2003"/>
      <c r="XG2" s="2003"/>
      <c r="XH2" s="2003"/>
      <c r="XI2" s="2003"/>
      <c r="XJ2" s="2003"/>
      <c r="XK2" s="2003"/>
      <c r="XL2" s="2003"/>
      <c r="XM2" s="2003"/>
      <c r="XN2" s="2003"/>
      <c r="XO2" s="2003"/>
      <c r="XP2" s="2003"/>
      <c r="XQ2" s="2003"/>
      <c r="XR2" s="2003"/>
      <c r="XS2" s="2003"/>
      <c r="XT2" s="2003"/>
      <c r="XU2" s="2003"/>
      <c r="XV2" s="2003"/>
      <c r="XW2" s="2003"/>
      <c r="XX2" s="2003"/>
      <c r="XY2" s="2003"/>
      <c r="XZ2" s="2003"/>
      <c r="YA2" s="2003"/>
      <c r="YB2" s="2003"/>
      <c r="YC2" s="2003"/>
      <c r="YD2" s="2003"/>
      <c r="YE2" s="2003"/>
      <c r="YF2" s="2003"/>
      <c r="YG2" s="2003"/>
      <c r="YH2" s="2003"/>
      <c r="YI2" s="2003"/>
      <c r="YJ2" s="2003"/>
      <c r="YK2" s="2003"/>
      <c r="YL2" s="2003"/>
      <c r="YM2" s="2003"/>
      <c r="YN2" s="2003"/>
      <c r="YO2" s="2003"/>
      <c r="YP2" s="2003"/>
      <c r="YQ2" s="2003"/>
      <c r="YR2" s="2003"/>
      <c r="YS2" s="2003"/>
      <c r="YT2" s="2003"/>
      <c r="YU2" s="2003"/>
      <c r="YV2" s="2003"/>
      <c r="YW2" s="2003"/>
      <c r="YX2" s="2003"/>
      <c r="YY2" s="2003"/>
      <c r="YZ2" s="2003"/>
      <c r="ZA2" s="2003"/>
      <c r="ZB2" s="2003"/>
      <c r="ZC2" s="2003"/>
      <c r="ZD2" s="2003"/>
      <c r="ZE2" s="2003"/>
      <c r="ZF2" s="2003"/>
      <c r="ZG2" s="2003"/>
      <c r="ZH2" s="2003"/>
      <c r="ZI2" s="2003"/>
      <c r="ZJ2" s="2003"/>
      <c r="ZK2" s="2003"/>
      <c r="ZL2" s="2003"/>
      <c r="ZM2" s="2003"/>
      <c r="ZN2" s="2003"/>
      <c r="ZO2" s="2003"/>
      <c r="ZP2" s="2003"/>
      <c r="ZQ2" s="2003"/>
      <c r="ZR2" s="2003"/>
      <c r="ZS2" s="2003"/>
      <c r="ZT2" s="2003"/>
      <c r="ZU2" s="2003"/>
      <c r="ZV2" s="2003"/>
      <c r="ZW2" s="2003"/>
      <c r="ZX2" s="2003"/>
      <c r="ZY2" s="2003"/>
      <c r="ZZ2" s="2003"/>
      <c r="AAA2" s="2003"/>
      <c r="AAB2" s="2003"/>
      <c r="AAC2" s="2003"/>
      <c r="AAD2" s="2003"/>
      <c r="AAE2" s="2003"/>
      <c r="AAF2" s="2003"/>
      <c r="AAG2" s="2003"/>
      <c r="AAH2" s="2003"/>
      <c r="AAI2" s="2003"/>
      <c r="AAJ2" s="2003"/>
      <c r="AAK2" s="2003"/>
      <c r="AAL2" s="2003"/>
      <c r="AAM2" s="2003"/>
      <c r="AAN2" s="2003"/>
      <c r="AAO2" s="2003"/>
      <c r="AAP2" s="2003"/>
      <c r="AAQ2" s="2003"/>
      <c r="AAR2" s="2003"/>
      <c r="AAS2" s="2003"/>
      <c r="AAT2" s="2003"/>
      <c r="AAU2" s="2003"/>
      <c r="AAV2" s="2003"/>
      <c r="AAW2" s="2003"/>
      <c r="AAX2" s="2003"/>
      <c r="AAY2" s="2003"/>
      <c r="AAZ2" s="2003"/>
      <c r="ABA2" s="2003"/>
      <c r="ABB2" s="2003"/>
      <c r="ABC2" s="2003"/>
      <c r="ABD2" s="2003"/>
      <c r="ABE2" s="2003"/>
      <c r="ABF2" s="2003"/>
      <c r="ABG2" s="2003"/>
      <c r="ABH2" s="2003"/>
      <c r="ABI2" s="2003"/>
      <c r="ABJ2" s="2003"/>
      <c r="ABK2" s="2003"/>
      <c r="ABL2" s="2003"/>
      <c r="ABM2" s="2003"/>
      <c r="ABN2" s="2003"/>
      <c r="ABO2" s="2003"/>
      <c r="ABP2" s="2003"/>
      <c r="ABQ2" s="2003"/>
      <c r="ABR2" s="2003"/>
      <c r="ABS2" s="2003"/>
      <c r="ABT2" s="2003"/>
      <c r="ABU2" s="2003"/>
      <c r="ABV2" s="2003"/>
      <c r="ABW2" s="2003"/>
      <c r="ABX2" s="2003"/>
      <c r="ABY2" s="2003"/>
      <c r="ABZ2" s="2003"/>
      <c r="ACA2" s="2003"/>
      <c r="ACB2" s="2003"/>
      <c r="ACC2" s="2003"/>
      <c r="ACD2" s="2003"/>
      <c r="ACE2" s="2003"/>
      <c r="ACF2" s="2003"/>
      <c r="ACG2" s="2003"/>
      <c r="ACH2" s="2003"/>
      <c r="ACI2" s="2003"/>
      <c r="ACJ2" s="2003"/>
      <c r="ACK2" s="2003"/>
      <c r="ACL2" s="2003"/>
      <c r="ACM2" s="2003"/>
      <c r="ACN2" s="2003"/>
      <c r="ACO2" s="2003"/>
      <c r="ACP2" s="2003"/>
      <c r="ACQ2" s="2003"/>
      <c r="ACR2" s="2003"/>
      <c r="ACS2" s="2003"/>
      <c r="ACT2" s="2003"/>
      <c r="ACU2" s="2003"/>
      <c r="ACV2" s="2003"/>
      <c r="ACW2" s="2003"/>
      <c r="ACX2" s="2003"/>
      <c r="ACY2" s="2003"/>
      <c r="ACZ2" s="2003"/>
      <c r="ADA2" s="2003"/>
      <c r="ADB2" s="2003"/>
      <c r="ADC2" s="2003"/>
      <c r="ADD2" s="2003"/>
      <c r="ADE2" s="2003"/>
      <c r="ADF2" s="2003"/>
      <c r="ADG2" s="2003"/>
      <c r="ADH2" s="2003"/>
      <c r="ADI2" s="2003"/>
      <c r="ADJ2" s="2003"/>
      <c r="ADK2" s="2003"/>
      <c r="ADL2" s="2003"/>
      <c r="ADM2" s="2003"/>
      <c r="ADN2" s="2003"/>
      <c r="ADO2" s="2003"/>
      <c r="ADP2" s="2003"/>
      <c r="ADQ2" s="2003"/>
      <c r="ADR2" s="2003"/>
      <c r="ADS2" s="2003"/>
      <c r="ADT2" s="2003"/>
      <c r="ADU2" s="2003"/>
      <c r="ADV2" s="2003"/>
      <c r="ADW2" s="2003"/>
      <c r="ADX2" s="2003"/>
      <c r="ADY2" s="2003"/>
      <c r="ADZ2" s="2003"/>
      <c r="AEA2" s="2003"/>
      <c r="AEB2" s="2003"/>
      <c r="AEC2" s="2003"/>
      <c r="AED2" s="2003"/>
      <c r="AEE2" s="2003"/>
      <c r="AEF2" s="2003"/>
      <c r="AEG2" s="2003"/>
      <c r="AEH2" s="2003"/>
      <c r="AEI2" s="2003"/>
      <c r="AEJ2" s="2003"/>
      <c r="AEK2" s="2003"/>
      <c r="AEL2" s="2003"/>
      <c r="AEM2" s="2003"/>
      <c r="AEN2" s="2003"/>
      <c r="AEO2" s="2003"/>
      <c r="AEP2" s="2003"/>
      <c r="AEQ2" s="2003"/>
      <c r="AER2" s="2003"/>
      <c r="AES2" s="2003"/>
      <c r="AET2" s="2003"/>
      <c r="AEU2" s="2003"/>
      <c r="AEV2" s="2003"/>
      <c r="AEW2" s="2003"/>
      <c r="AEX2" s="2003"/>
      <c r="AEY2" s="2003"/>
      <c r="AEZ2" s="2003"/>
      <c r="AFA2" s="2003"/>
      <c r="AFB2" s="2003"/>
      <c r="AFC2" s="2003"/>
      <c r="AFD2" s="2003"/>
      <c r="AFE2" s="2003"/>
      <c r="AFF2" s="2003"/>
      <c r="AFG2" s="2003"/>
      <c r="AFH2" s="2003"/>
      <c r="AFI2" s="2003"/>
      <c r="AFJ2" s="2003"/>
      <c r="AFK2" s="2003"/>
      <c r="AFL2" s="2003"/>
      <c r="AFM2" s="2003"/>
      <c r="AFN2" s="2003"/>
      <c r="AFO2" s="2003"/>
      <c r="AFP2" s="2003"/>
      <c r="AFQ2" s="2003"/>
      <c r="AFR2" s="2003"/>
      <c r="AFS2" s="2003"/>
      <c r="AFT2" s="2003"/>
      <c r="AFU2" s="2003"/>
      <c r="AFV2" s="2003"/>
      <c r="AFW2" s="2003"/>
      <c r="AFX2" s="2003"/>
      <c r="AFY2" s="2003"/>
      <c r="AFZ2" s="2003"/>
      <c r="AGA2" s="2003"/>
      <c r="AGB2" s="2003"/>
      <c r="AGC2" s="2003"/>
      <c r="AGD2" s="2003"/>
      <c r="AGE2" s="2003"/>
      <c r="AGF2" s="2003"/>
      <c r="AGG2" s="2003"/>
      <c r="AGH2" s="2003"/>
      <c r="AGI2" s="2003"/>
      <c r="AGJ2" s="2003"/>
      <c r="AGK2" s="2003"/>
      <c r="AGL2" s="2003"/>
      <c r="AGM2" s="2003"/>
      <c r="AGN2" s="2003"/>
      <c r="AGO2" s="2003"/>
      <c r="AGP2" s="2003"/>
      <c r="AGQ2" s="2003"/>
      <c r="AGR2" s="2003"/>
      <c r="AGS2" s="2003"/>
      <c r="AGT2" s="2003"/>
      <c r="AGU2" s="2003"/>
      <c r="AGV2" s="2003"/>
      <c r="AGW2" s="2003"/>
      <c r="AGX2" s="2003"/>
      <c r="AGY2" s="2003"/>
      <c r="AGZ2" s="2003"/>
      <c r="AHA2" s="2003"/>
      <c r="AHB2" s="2003"/>
      <c r="AHC2" s="2003"/>
      <c r="AHD2" s="2003"/>
      <c r="AHE2" s="2003"/>
      <c r="AHF2" s="2003"/>
      <c r="AHG2" s="2003"/>
      <c r="AHH2" s="2003"/>
      <c r="AHI2" s="2003"/>
      <c r="AHJ2" s="2003"/>
      <c r="AHK2" s="2003"/>
      <c r="AHL2" s="2003"/>
      <c r="AHM2" s="2003"/>
      <c r="AHN2" s="2003"/>
      <c r="AHO2" s="2003"/>
      <c r="AHP2" s="2003"/>
      <c r="AHQ2" s="2003"/>
      <c r="AHR2" s="2003"/>
      <c r="AHS2" s="2003"/>
      <c r="AHT2" s="2003"/>
      <c r="AHU2" s="2003"/>
      <c r="AHV2" s="2003"/>
      <c r="AHW2" s="2003"/>
      <c r="AHX2" s="2003"/>
      <c r="AHY2" s="2003"/>
      <c r="AHZ2" s="2003"/>
      <c r="AIA2" s="2003"/>
      <c r="AIB2" s="2003"/>
      <c r="AIC2" s="2003"/>
      <c r="AID2" s="2003"/>
      <c r="AIE2" s="2003"/>
      <c r="AIF2" s="2003"/>
      <c r="AIG2" s="2003"/>
      <c r="AIH2" s="2003"/>
      <c r="AII2" s="2003"/>
      <c r="AIJ2" s="2003"/>
      <c r="AIK2" s="2003"/>
      <c r="AIL2" s="2003"/>
      <c r="AIM2" s="2003"/>
      <c r="AIN2" s="2003"/>
      <c r="AIO2" s="2003"/>
      <c r="AIP2" s="2003"/>
      <c r="AIQ2" s="2003"/>
      <c r="AIR2" s="2003"/>
      <c r="AIS2" s="2003"/>
      <c r="AIT2" s="2003"/>
      <c r="AIU2" s="2003"/>
      <c r="AIV2" s="2003"/>
      <c r="AIW2" s="2003"/>
      <c r="AIX2" s="2003"/>
      <c r="AIY2" s="2003"/>
      <c r="AIZ2" s="2003"/>
      <c r="AJA2" s="2003"/>
      <c r="AJB2" s="2003"/>
      <c r="AJC2" s="2003"/>
      <c r="AJD2" s="2003"/>
      <c r="AJE2" s="2003"/>
      <c r="AJF2" s="2003"/>
      <c r="AJG2" s="2003"/>
      <c r="AJH2" s="2003"/>
      <c r="AJI2" s="2003"/>
      <c r="AJJ2" s="2003"/>
      <c r="AJK2" s="2003"/>
      <c r="AJL2" s="2003"/>
      <c r="AJM2" s="2003"/>
      <c r="AJN2" s="2003"/>
      <c r="AJO2" s="2003"/>
      <c r="AJP2" s="2003"/>
      <c r="AJQ2" s="2003"/>
      <c r="AJR2" s="2003"/>
      <c r="AJS2" s="2003"/>
      <c r="AJT2" s="2003"/>
      <c r="AJU2" s="2003"/>
      <c r="AJV2" s="2003"/>
      <c r="AJW2" s="2003"/>
      <c r="AJX2" s="2003"/>
      <c r="AJY2" s="2003"/>
      <c r="AJZ2" s="2003"/>
      <c r="AKA2" s="2003"/>
      <c r="AKB2" s="2003"/>
      <c r="AKC2" s="2003"/>
      <c r="AKD2" s="2003"/>
      <c r="AKE2" s="2003"/>
      <c r="AKF2" s="2003"/>
      <c r="AKG2" s="2003"/>
      <c r="AKH2" s="2003"/>
      <c r="AKI2" s="2003"/>
      <c r="AKJ2" s="2003"/>
      <c r="AKK2" s="2003"/>
      <c r="AKL2" s="2003"/>
      <c r="AKM2" s="2003"/>
      <c r="AKN2" s="2003"/>
      <c r="AKO2" s="2003"/>
      <c r="AKP2" s="2003"/>
      <c r="AKQ2" s="2003"/>
      <c r="AKR2" s="2003"/>
      <c r="AKS2" s="2003"/>
      <c r="AKT2" s="2003"/>
      <c r="AKU2" s="2003"/>
      <c r="AKV2" s="2003"/>
      <c r="AKW2" s="2003"/>
      <c r="AKX2" s="2003"/>
      <c r="AKY2" s="2003"/>
      <c r="AKZ2" s="2003"/>
      <c r="ALA2" s="2003"/>
      <c r="ALB2" s="2003"/>
      <c r="ALC2" s="2003"/>
      <c r="ALD2" s="2003"/>
      <c r="ALE2" s="2003"/>
      <c r="ALF2" s="2003"/>
      <c r="ALG2" s="2003"/>
      <c r="ALH2" s="2003"/>
      <c r="ALI2" s="2003"/>
      <c r="ALJ2" s="2003"/>
      <c r="ALK2" s="2003"/>
      <c r="ALL2" s="2003"/>
      <c r="ALM2" s="2003"/>
      <c r="ALN2" s="2003"/>
      <c r="ALO2" s="2003"/>
      <c r="ALP2" s="2003"/>
      <c r="ALQ2" s="2003"/>
      <c r="ALR2" s="2003"/>
      <c r="ALS2" s="2003"/>
      <c r="ALT2" s="2003"/>
      <c r="ALU2" s="2003"/>
      <c r="ALV2" s="2003"/>
      <c r="ALW2" s="2003"/>
      <c r="ALX2" s="2003"/>
      <c r="ALY2" s="2003"/>
      <c r="ALZ2" s="2003"/>
      <c r="AMA2" s="2003"/>
      <c r="AMB2" s="2003"/>
      <c r="AMC2" s="2003"/>
      <c r="AMD2" s="2003"/>
      <c r="AME2" s="2003"/>
      <c r="AMF2" s="2003"/>
      <c r="AMG2" s="2003"/>
      <c r="AMH2" s="2003"/>
      <c r="AMI2" s="2003"/>
      <c r="AMJ2" s="2003"/>
      <c r="AMK2" s="2003"/>
      <c r="AML2" s="2003"/>
      <c r="AMM2" s="2003"/>
      <c r="AMN2" s="2003"/>
      <c r="AMO2" s="2003"/>
      <c r="AMP2" s="2003"/>
      <c r="AMQ2" s="2003"/>
      <c r="AMR2" s="2003"/>
      <c r="AMS2" s="2003"/>
      <c r="AMT2" s="2003"/>
      <c r="AMU2" s="2003"/>
      <c r="AMV2" s="2003"/>
      <c r="AMW2" s="2003"/>
      <c r="AMX2" s="2003"/>
      <c r="AMY2" s="2003"/>
      <c r="AMZ2" s="2003"/>
      <c r="ANA2" s="2003"/>
      <c r="ANB2" s="2003"/>
      <c r="ANC2" s="2003"/>
      <c r="AND2" s="2003"/>
      <c r="ANE2" s="2003"/>
      <c r="ANF2" s="2003"/>
      <c r="ANG2" s="2003"/>
      <c r="ANH2" s="2003"/>
      <c r="ANI2" s="2003"/>
      <c r="ANJ2" s="2003"/>
      <c r="ANK2" s="2003"/>
      <c r="ANL2" s="2003"/>
      <c r="ANM2" s="2003"/>
      <c r="ANN2" s="2003"/>
      <c r="ANO2" s="2003"/>
      <c r="ANP2" s="2003"/>
      <c r="ANQ2" s="2003"/>
      <c r="ANR2" s="2003"/>
      <c r="ANS2" s="2003"/>
      <c r="ANT2" s="2003"/>
      <c r="ANU2" s="2003"/>
      <c r="ANV2" s="2003"/>
      <c r="ANW2" s="2003"/>
      <c r="ANX2" s="2003"/>
      <c r="ANY2" s="2003"/>
      <c r="ANZ2" s="2003"/>
      <c r="AOA2" s="2003"/>
      <c r="AOB2" s="2003"/>
      <c r="AOC2" s="2003"/>
      <c r="AOD2" s="2003"/>
      <c r="AOE2" s="2003"/>
      <c r="AOF2" s="2003"/>
      <c r="AOG2" s="2003"/>
      <c r="AOH2" s="2003"/>
      <c r="AOI2" s="2003"/>
      <c r="AOJ2" s="2003"/>
      <c r="AOK2" s="2003"/>
      <c r="AOL2" s="2003"/>
      <c r="AOM2" s="2003"/>
      <c r="AON2" s="2003"/>
      <c r="AOO2" s="2003"/>
      <c r="AOP2" s="2003"/>
      <c r="AOQ2" s="2003"/>
      <c r="AOR2" s="2003"/>
      <c r="AOS2" s="2003"/>
      <c r="AOT2" s="2003"/>
      <c r="AOU2" s="2003"/>
      <c r="AOV2" s="2003"/>
      <c r="AOW2" s="2003"/>
      <c r="AOX2" s="2003"/>
      <c r="AOY2" s="2003"/>
      <c r="AOZ2" s="2003"/>
      <c r="APA2" s="2003"/>
      <c r="APB2" s="2003"/>
      <c r="APC2" s="2003"/>
      <c r="APD2" s="2003"/>
      <c r="APE2" s="2003"/>
      <c r="APF2" s="2003"/>
      <c r="APG2" s="2003"/>
      <c r="APH2" s="2003"/>
      <c r="API2" s="2003"/>
      <c r="APJ2" s="2003"/>
      <c r="APK2" s="2003"/>
      <c r="APL2" s="2003"/>
      <c r="APM2" s="2003"/>
      <c r="APN2" s="2003"/>
      <c r="APO2" s="2003"/>
      <c r="APP2" s="2003"/>
      <c r="APQ2" s="2003"/>
      <c r="APR2" s="2003"/>
      <c r="APS2" s="2003"/>
      <c r="APT2" s="2003"/>
      <c r="APU2" s="2003"/>
      <c r="APV2" s="2003"/>
      <c r="APW2" s="2003"/>
      <c r="APX2" s="2003"/>
      <c r="APY2" s="2003"/>
      <c r="APZ2" s="2003"/>
      <c r="AQA2" s="2003"/>
      <c r="AQB2" s="2003"/>
      <c r="AQC2" s="2003"/>
      <c r="AQD2" s="2003"/>
      <c r="AQE2" s="2003"/>
      <c r="AQF2" s="2003"/>
      <c r="AQG2" s="2003"/>
      <c r="AQH2" s="2003"/>
      <c r="AQI2" s="2003"/>
      <c r="AQJ2" s="2003"/>
      <c r="AQK2" s="2003"/>
      <c r="AQL2" s="2003"/>
      <c r="AQM2" s="2003"/>
      <c r="AQN2" s="2003"/>
      <c r="AQO2" s="2003"/>
      <c r="AQP2" s="2003"/>
      <c r="AQQ2" s="2003"/>
      <c r="AQR2" s="2003"/>
      <c r="AQS2" s="2003"/>
      <c r="AQT2" s="2003"/>
      <c r="AQU2" s="2003"/>
      <c r="AQV2" s="2003"/>
      <c r="AQW2" s="2003"/>
      <c r="AQX2" s="2003"/>
      <c r="AQY2" s="2003"/>
      <c r="AQZ2" s="2003"/>
      <c r="ARA2" s="2003"/>
      <c r="ARB2" s="2003"/>
      <c r="ARC2" s="2003"/>
      <c r="ARD2" s="2003"/>
      <c r="ARE2" s="2003"/>
      <c r="ARF2" s="2003"/>
      <c r="ARG2" s="2003"/>
      <c r="ARH2" s="2003"/>
      <c r="ARI2" s="2003"/>
      <c r="ARJ2" s="2003"/>
      <c r="ARK2" s="2003"/>
      <c r="ARL2" s="2003"/>
      <c r="ARM2" s="2003"/>
      <c r="ARN2" s="2003"/>
      <c r="ARO2" s="2003"/>
      <c r="ARP2" s="2003"/>
      <c r="ARQ2" s="2003"/>
      <c r="ARR2" s="2003"/>
      <c r="ARS2" s="2003"/>
      <c r="ART2" s="2003"/>
      <c r="ARU2" s="2003"/>
      <c r="ARV2" s="2003"/>
      <c r="ARW2" s="2003"/>
      <c r="ARX2" s="2003"/>
      <c r="ARY2" s="2003"/>
      <c r="ARZ2" s="2003"/>
      <c r="ASA2" s="2003"/>
      <c r="ASB2" s="2003"/>
      <c r="ASC2" s="2003"/>
      <c r="ASD2" s="2003"/>
      <c r="ASE2" s="2003"/>
      <c r="ASF2" s="2003"/>
      <c r="ASG2" s="2003"/>
      <c r="ASH2" s="2003"/>
      <c r="ASI2" s="2003"/>
      <c r="ASJ2" s="2003"/>
      <c r="ASK2" s="2003"/>
      <c r="ASL2" s="2003"/>
      <c r="ASM2" s="2003"/>
      <c r="ASN2" s="2003"/>
      <c r="ASO2" s="2003"/>
      <c r="ASP2" s="2003"/>
      <c r="ASQ2" s="2003"/>
      <c r="ASR2" s="2003"/>
      <c r="ASS2" s="2003"/>
      <c r="AST2" s="2003"/>
      <c r="ASU2" s="2003"/>
      <c r="ASV2" s="2003"/>
      <c r="ASW2" s="2003"/>
      <c r="ASX2" s="2003"/>
      <c r="ASY2" s="2003"/>
      <c r="ASZ2" s="2003"/>
      <c r="ATA2" s="2003"/>
      <c r="ATB2" s="2003"/>
      <c r="ATC2" s="2003"/>
      <c r="ATD2" s="2003"/>
      <c r="ATE2" s="2003"/>
      <c r="ATF2" s="2003"/>
      <c r="ATG2" s="2003"/>
      <c r="ATH2" s="2003"/>
      <c r="ATI2" s="2003"/>
      <c r="ATJ2" s="2003"/>
      <c r="ATK2" s="2003"/>
      <c r="ATL2" s="2003"/>
      <c r="ATM2" s="2003"/>
      <c r="ATN2" s="2003"/>
      <c r="ATO2" s="2003"/>
      <c r="ATP2" s="2003"/>
      <c r="ATQ2" s="2003"/>
      <c r="ATR2" s="2003"/>
      <c r="ATS2" s="2003"/>
      <c r="ATT2" s="2003"/>
      <c r="ATU2" s="2003"/>
      <c r="ATV2" s="2003"/>
      <c r="ATW2" s="2003"/>
      <c r="ATX2" s="2003"/>
      <c r="ATY2" s="2003"/>
      <c r="ATZ2" s="2003"/>
      <c r="AUA2" s="2003"/>
      <c r="AUB2" s="2003"/>
      <c r="AUC2" s="2003"/>
      <c r="AUD2" s="2003"/>
      <c r="AUE2" s="2003"/>
      <c r="AUF2" s="2003"/>
      <c r="AUG2" s="2003"/>
      <c r="AUH2" s="2003"/>
      <c r="AUI2" s="2003"/>
      <c r="AUJ2" s="2003"/>
      <c r="AUK2" s="2003"/>
      <c r="AUL2" s="2003"/>
      <c r="AUM2" s="2003"/>
      <c r="AUN2" s="2003"/>
      <c r="AUO2" s="2003"/>
      <c r="AUP2" s="2003"/>
      <c r="AUQ2" s="2003"/>
      <c r="AUR2" s="2003"/>
      <c r="AUS2" s="2003"/>
      <c r="AUT2" s="2003"/>
      <c r="AUU2" s="2003"/>
      <c r="AUV2" s="2003"/>
      <c r="AUW2" s="2003"/>
      <c r="AUX2" s="2003"/>
      <c r="AUY2" s="2003"/>
      <c r="AUZ2" s="2003"/>
      <c r="AVA2" s="2003"/>
      <c r="AVB2" s="2003"/>
      <c r="AVC2" s="2003"/>
      <c r="AVD2" s="2003"/>
      <c r="AVE2" s="2003"/>
      <c r="AVF2" s="2003"/>
      <c r="AVG2" s="2003"/>
      <c r="AVH2" s="2003"/>
      <c r="AVI2" s="2003"/>
      <c r="AVJ2" s="2003"/>
      <c r="AVK2" s="2003"/>
      <c r="AVL2" s="2003"/>
      <c r="AVM2" s="2003"/>
      <c r="AVN2" s="2003"/>
      <c r="AVO2" s="2003"/>
      <c r="AVP2" s="2003"/>
      <c r="AVQ2" s="2003"/>
      <c r="AVR2" s="2003"/>
      <c r="AVS2" s="2003"/>
      <c r="AVT2" s="2003"/>
      <c r="AVU2" s="2003"/>
      <c r="AVV2" s="2003"/>
      <c r="AVW2" s="2003"/>
      <c r="AVX2" s="2003"/>
      <c r="AVY2" s="2003"/>
      <c r="AVZ2" s="2003"/>
      <c r="AWA2" s="2003"/>
      <c r="AWB2" s="2003"/>
      <c r="AWC2" s="2003"/>
      <c r="AWD2" s="2003"/>
      <c r="AWE2" s="2003"/>
      <c r="AWF2" s="2003"/>
      <c r="AWG2" s="2003"/>
      <c r="AWH2" s="2003"/>
      <c r="AWI2" s="2003"/>
      <c r="AWJ2" s="2003"/>
      <c r="AWK2" s="2003"/>
      <c r="AWL2" s="2003"/>
      <c r="AWM2" s="2003"/>
      <c r="AWN2" s="2003"/>
      <c r="AWO2" s="2003"/>
      <c r="AWP2" s="2003"/>
      <c r="AWQ2" s="2003"/>
      <c r="AWR2" s="2003"/>
      <c r="AWS2" s="2003"/>
      <c r="AWT2" s="2003"/>
      <c r="AWU2" s="2003"/>
      <c r="AWV2" s="2003"/>
      <c r="AWW2" s="2003"/>
      <c r="AWX2" s="2003"/>
      <c r="AWY2" s="2003"/>
      <c r="AWZ2" s="2003"/>
      <c r="AXA2" s="2003"/>
      <c r="AXB2" s="2003"/>
      <c r="AXC2" s="2003"/>
      <c r="AXD2" s="2003"/>
      <c r="AXE2" s="2003"/>
      <c r="AXF2" s="2003"/>
      <c r="AXG2" s="2003"/>
      <c r="AXH2" s="2003"/>
      <c r="AXI2" s="2003"/>
      <c r="AXJ2" s="2003"/>
      <c r="AXK2" s="2003"/>
      <c r="AXL2" s="2003"/>
      <c r="AXM2" s="2003"/>
      <c r="AXN2" s="2003"/>
      <c r="AXO2" s="2003"/>
      <c r="AXP2" s="2003"/>
      <c r="AXQ2" s="2003"/>
      <c r="AXR2" s="2003"/>
      <c r="AXS2" s="2003"/>
      <c r="AXT2" s="2003"/>
      <c r="AXU2" s="2003"/>
      <c r="AXV2" s="2003"/>
      <c r="AXW2" s="2003"/>
      <c r="AXX2" s="2003"/>
      <c r="AXY2" s="2003"/>
      <c r="AXZ2" s="2003"/>
      <c r="AYA2" s="2003"/>
      <c r="AYB2" s="2003"/>
      <c r="AYC2" s="2003"/>
      <c r="AYD2" s="2003"/>
      <c r="AYE2" s="2003"/>
      <c r="AYF2" s="2003"/>
      <c r="AYG2" s="2003"/>
      <c r="AYH2" s="2003"/>
      <c r="AYI2" s="2003"/>
      <c r="AYJ2" s="2003"/>
      <c r="AYK2" s="2003"/>
      <c r="AYL2" s="2003"/>
      <c r="AYM2" s="2003"/>
      <c r="AYN2" s="2003"/>
      <c r="AYO2" s="2003"/>
      <c r="AYP2" s="2003"/>
      <c r="AYQ2" s="2003"/>
      <c r="AYR2" s="2003"/>
      <c r="AYS2" s="2003"/>
      <c r="AYT2" s="2003"/>
      <c r="AYU2" s="2003"/>
      <c r="AYV2" s="2003"/>
      <c r="AYW2" s="2003"/>
      <c r="AYX2" s="2003"/>
      <c r="AYY2" s="2003"/>
      <c r="AYZ2" s="2003"/>
      <c r="AZA2" s="2003"/>
      <c r="AZB2" s="2003"/>
      <c r="AZC2" s="2003"/>
      <c r="AZD2" s="2003"/>
      <c r="AZE2" s="2003"/>
      <c r="AZF2" s="2003"/>
      <c r="AZG2" s="2003"/>
      <c r="AZH2" s="2003"/>
      <c r="AZI2" s="2003"/>
      <c r="AZJ2" s="2003"/>
      <c r="AZK2" s="2003"/>
      <c r="AZL2" s="2003"/>
      <c r="AZM2" s="2003"/>
      <c r="AZN2" s="2003"/>
      <c r="AZO2" s="2003"/>
      <c r="AZP2" s="2003"/>
      <c r="AZQ2" s="2003"/>
      <c r="AZR2" s="2003"/>
      <c r="AZS2" s="2003"/>
      <c r="AZT2" s="2003"/>
      <c r="AZU2" s="2003"/>
      <c r="AZV2" s="2003"/>
      <c r="AZW2" s="2003"/>
      <c r="AZX2" s="2003"/>
      <c r="AZY2" s="2003"/>
      <c r="AZZ2" s="2003"/>
      <c r="BAA2" s="2003"/>
      <c r="BAB2" s="2003"/>
      <c r="BAC2" s="2003"/>
      <c r="BAD2" s="2003"/>
      <c r="BAE2" s="2003"/>
      <c r="BAF2" s="2003"/>
      <c r="BAG2" s="2003"/>
      <c r="BAH2" s="2003"/>
      <c r="BAI2" s="2003"/>
      <c r="BAJ2" s="2003"/>
      <c r="BAK2" s="2003"/>
      <c r="BAL2" s="2003"/>
      <c r="BAM2" s="2003"/>
      <c r="BAN2" s="2003"/>
      <c r="BAO2" s="2003"/>
      <c r="BAP2" s="2003"/>
      <c r="BAQ2" s="2003"/>
      <c r="BAR2" s="2003"/>
      <c r="BAS2" s="2003"/>
      <c r="BAT2" s="2003"/>
      <c r="BAU2" s="2003"/>
      <c r="BAV2" s="2003"/>
      <c r="BAW2" s="2003"/>
      <c r="BAX2" s="2003"/>
      <c r="BAY2" s="2003"/>
      <c r="BAZ2" s="2003"/>
      <c r="BBA2" s="2003"/>
      <c r="BBB2" s="2003"/>
      <c r="BBC2" s="2003"/>
      <c r="BBD2" s="2003"/>
      <c r="BBE2" s="2003"/>
      <c r="BBF2" s="2003"/>
      <c r="BBG2" s="2003"/>
      <c r="BBH2" s="2003"/>
      <c r="BBI2" s="2003"/>
      <c r="BBJ2" s="2003"/>
      <c r="BBK2" s="2003"/>
      <c r="BBL2" s="2003"/>
      <c r="BBM2" s="2003"/>
      <c r="BBN2" s="2003"/>
      <c r="BBO2" s="2003"/>
      <c r="BBP2" s="2003"/>
      <c r="BBQ2" s="2003"/>
      <c r="BBR2" s="2003"/>
      <c r="BBS2" s="2003"/>
      <c r="BBT2" s="2003"/>
      <c r="BBU2" s="2003"/>
      <c r="BBV2" s="2003"/>
      <c r="BBW2" s="2003"/>
      <c r="BBX2" s="2003"/>
      <c r="BBY2" s="2003"/>
      <c r="BBZ2" s="2003"/>
      <c r="BCA2" s="2003"/>
      <c r="BCB2" s="2003"/>
      <c r="BCC2" s="2003"/>
      <c r="BCD2" s="2003"/>
      <c r="BCE2" s="2003"/>
      <c r="BCF2" s="2003"/>
      <c r="BCG2" s="2003"/>
      <c r="BCH2" s="2003"/>
      <c r="BCI2" s="2003"/>
      <c r="BCJ2" s="2003"/>
      <c r="BCK2" s="2003"/>
      <c r="BCL2" s="2003"/>
      <c r="BCM2" s="2003"/>
      <c r="BCN2" s="2003"/>
      <c r="BCO2" s="2003"/>
      <c r="BCP2" s="2003"/>
      <c r="BCQ2" s="2003"/>
      <c r="BCR2" s="2003"/>
      <c r="BCS2" s="2003"/>
      <c r="BCT2" s="2003"/>
      <c r="BCU2" s="2003"/>
      <c r="BCV2" s="2003"/>
      <c r="BCW2" s="2003"/>
      <c r="BCX2" s="2003"/>
      <c r="BCY2" s="2003"/>
      <c r="BCZ2" s="2003"/>
      <c r="BDA2" s="2003"/>
      <c r="BDB2" s="2003"/>
      <c r="BDC2" s="2003"/>
      <c r="BDD2" s="2003"/>
      <c r="BDE2" s="2003"/>
      <c r="BDF2" s="2003"/>
      <c r="BDG2" s="2003"/>
      <c r="BDH2" s="2003"/>
      <c r="BDI2" s="2003"/>
      <c r="BDJ2" s="2003"/>
      <c r="BDK2" s="2003"/>
      <c r="BDL2" s="2003"/>
      <c r="BDM2" s="2003"/>
      <c r="BDN2" s="2003"/>
      <c r="BDO2" s="2003"/>
      <c r="BDP2" s="2003"/>
      <c r="BDQ2" s="2003"/>
      <c r="BDR2" s="2003"/>
      <c r="BDS2" s="2003"/>
      <c r="BDT2" s="2003"/>
      <c r="BDU2" s="2003"/>
      <c r="BDV2" s="2003"/>
      <c r="BDW2" s="2003"/>
      <c r="BDX2" s="2003"/>
      <c r="BDY2" s="2003"/>
      <c r="BDZ2" s="2003"/>
      <c r="BEA2" s="2003"/>
      <c r="BEB2" s="2003"/>
      <c r="BEC2" s="2003"/>
      <c r="BED2" s="2003"/>
      <c r="BEE2" s="2003"/>
      <c r="BEF2" s="2003"/>
      <c r="BEG2" s="2003"/>
      <c r="BEH2" s="2003"/>
      <c r="BEI2" s="2003"/>
      <c r="BEJ2" s="2003"/>
      <c r="BEK2" s="2003"/>
      <c r="BEL2" s="2003"/>
      <c r="BEM2" s="2003"/>
      <c r="BEN2" s="2003"/>
      <c r="BEO2" s="2003"/>
      <c r="BEP2" s="2003"/>
      <c r="BEQ2" s="2003"/>
      <c r="BER2" s="2003"/>
      <c r="BES2" s="2003"/>
      <c r="BET2" s="2003"/>
      <c r="BEU2" s="2003"/>
      <c r="BEV2" s="2003"/>
      <c r="BEW2" s="2003"/>
      <c r="BEX2" s="2003"/>
      <c r="BEY2" s="2003"/>
      <c r="BEZ2" s="2003"/>
      <c r="BFA2" s="2003"/>
      <c r="BFB2" s="2003"/>
      <c r="BFC2" s="2003"/>
      <c r="BFD2" s="2003"/>
      <c r="BFE2" s="2003"/>
      <c r="BFF2" s="2003"/>
      <c r="BFG2" s="2003"/>
      <c r="BFH2" s="2003"/>
      <c r="BFI2" s="2003"/>
      <c r="BFJ2" s="2003"/>
      <c r="BFK2" s="2003"/>
      <c r="BFL2" s="2003"/>
      <c r="BFM2" s="2003"/>
      <c r="BFN2" s="2003"/>
      <c r="BFO2" s="2003"/>
      <c r="BFP2" s="2003"/>
      <c r="BFQ2" s="2003"/>
      <c r="BFR2" s="2003"/>
      <c r="BFS2" s="2003"/>
      <c r="BFT2" s="2003"/>
      <c r="BFU2" s="2003"/>
      <c r="BFV2" s="2003"/>
      <c r="BFW2" s="2003"/>
      <c r="BFX2" s="2003"/>
      <c r="BFY2" s="2003"/>
      <c r="BFZ2" s="2003"/>
      <c r="BGA2" s="2003"/>
      <c r="BGB2" s="2003"/>
      <c r="BGC2" s="2003"/>
      <c r="BGD2" s="2003"/>
      <c r="BGE2" s="2003"/>
      <c r="BGF2" s="2003"/>
      <c r="BGG2" s="2003"/>
      <c r="BGH2" s="2003"/>
      <c r="BGI2" s="2003"/>
      <c r="BGJ2" s="2003"/>
      <c r="BGK2" s="2003"/>
      <c r="BGL2" s="2003"/>
      <c r="BGM2" s="2003"/>
      <c r="BGN2" s="2003"/>
      <c r="BGO2" s="2003"/>
      <c r="BGP2" s="2003"/>
      <c r="BGQ2" s="2003"/>
      <c r="BGR2" s="2003"/>
      <c r="BGS2" s="2003"/>
      <c r="BGT2" s="2003"/>
      <c r="BGU2" s="2003"/>
      <c r="BGV2" s="2003"/>
      <c r="BGW2" s="2003"/>
      <c r="BGX2" s="2003"/>
      <c r="BGY2" s="2003"/>
      <c r="BGZ2" s="2003"/>
      <c r="BHA2" s="2003"/>
      <c r="BHB2" s="2003"/>
      <c r="BHC2" s="2003"/>
      <c r="BHD2" s="2003"/>
      <c r="BHE2" s="2003"/>
      <c r="BHF2" s="2003"/>
      <c r="BHG2" s="2003"/>
      <c r="BHH2" s="2003"/>
      <c r="BHI2" s="2003"/>
      <c r="BHJ2" s="2003"/>
      <c r="BHK2" s="2003"/>
      <c r="BHL2" s="2003"/>
      <c r="BHM2" s="2003"/>
      <c r="BHN2" s="2003"/>
      <c r="BHO2" s="2003"/>
      <c r="BHP2" s="2003"/>
      <c r="BHQ2" s="2003"/>
      <c r="BHR2" s="2003"/>
      <c r="BHS2" s="2003"/>
      <c r="BHT2" s="2003"/>
      <c r="BHU2" s="2003"/>
      <c r="BHV2" s="2003"/>
      <c r="BHW2" s="2003"/>
      <c r="BHX2" s="2003"/>
      <c r="BHY2" s="2003"/>
      <c r="BHZ2" s="2003"/>
      <c r="BIA2" s="2003"/>
      <c r="BIB2" s="2003"/>
      <c r="BIC2" s="2003"/>
      <c r="BID2" s="2003"/>
      <c r="BIE2" s="2003"/>
      <c r="BIF2" s="2003"/>
      <c r="BIG2" s="2003"/>
      <c r="BIH2" s="2003"/>
      <c r="BII2" s="2003"/>
      <c r="BIJ2" s="2003"/>
      <c r="BIK2" s="2003"/>
      <c r="BIL2" s="2003"/>
      <c r="BIM2" s="2003"/>
      <c r="BIN2" s="2003"/>
      <c r="BIO2" s="2003"/>
      <c r="BIP2" s="2003"/>
      <c r="BIQ2" s="2003"/>
      <c r="BIR2" s="2003"/>
      <c r="BIS2" s="2003"/>
      <c r="BIT2" s="2003"/>
      <c r="BIU2" s="2003"/>
      <c r="BIV2" s="2003"/>
      <c r="BIW2" s="2003"/>
      <c r="BIX2" s="2003"/>
      <c r="BIY2" s="2003"/>
      <c r="BIZ2" s="2003"/>
      <c r="BJA2" s="2003"/>
      <c r="BJB2" s="2003"/>
      <c r="BJC2" s="2003"/>
      <c r="BJD2" s="2003"/>
      <c r="BJE2" s="2003"/>
      <c r="BJF2" s="2003"/>
      <c r="BJG2" s="2003"/>
      <c r="BJH2" s="2003"/>
      <c r="BJI2" s="2003"/>
      <c r="BJJ2" s="2003"/>
      <c r="BJK2" s="2003"/>
      <c r="BJL2" s="2003"/>
      <c r="BJM2" s="2003"/>
      <c r="BJN2" s="2003"/>
      <c r="BJO2" s="2003"/>
      <c r="BJP2" s="2003"/>
      <c r="BJQ2" s="2003"/>
      <c r="BJR2" s="2003"/>
      <c r="BJS2" s="2003"/>
      <c r="BJT2" s="2003"/>
      <c r="BJU2" s="2003"/>
      <c r="BJV2" s="2003"/>
      <c r="BJW2" s="2003"/>
      <c r="BJX2" s="2003"/>
      <c r="BJY2" s="2003"/>
      <c r="BJZ2" s="2003"/>
      <c r="BKA2" s="2003"/>
      <c r="BKB2" s="2003"/>
      <c r="BKC2" s="2003"/>
      <c r="BKD2" s="2003"/>
      <c r="BKE2" s="2003"/>
      <c r="BKF2" s="2003"/>
      <c r="BKG2" s="2003"/>
      <c r="BKH2" s="2003"/>
      <c r="BKI2" s="2003"/>
      <c r="BKJ2" s="2003"/>
      <c r="BKK2" s="2003"/>
      <c r="BKL2" s="2003"/>
      <c r="BKM2" s="2003"/>
      <c r="BKN2" s="2003"/>
      <c r="BKO2" s="2003"/>
      <c r="BKP2" s="2003"/>
      <c r="BKQ2" s="2003"/>
      <c r="BKR2" s="2003"/>
      <c r="BKS2" s="2003"/>
      <c r="BKT2" s="2003"/>
      <c r="BKU2" s="2003"/>
      <c r="BKV2" s="2003"/>
      <c r="BKW2" s="2003"/>
      <c r="BKX2" s="2003"/>
      <c r="BKY2" s="2003"/>
      <c r="BKZ2" s="2003"/>
      <c r="BLA2" s="2003"/>
      <c r="BLB2" s="2003"/>
      <c r="BLC2" s="2003"/>
      <c r="BLD2" s="2003"/>
      <c r="BLE2" s="2003"/>
      <c r="BLF2" s="2003"/>
      <c r="BLG2" s="2003"/>
      <c r="BLH2" s="2003"/>
      <c r="BLI2" s="2003"/>
      <c r="BLJ2" s="2003"/>
      <c r="BLK2" s="2003"/>
      <c r="BLL2" s="2003"/>
      <c r="BLM2" s="2003"/>
      <c r="BLN2" s="2003"/>
      <c r="BLO2" s="2003"/>
      <c r="BLP2" s="2003"/>
      <c r="BLQ2" s="2003"/>
      <c r="BLR2" s="2003"/>
      <c r="BLS2" s="2003"/>
      <c r="BLT2" s="2003"/>
      <c r="BLU2" s="2003"/>
      <c r="BLV2" s="2003"/>
      <c r="BLW2" s="2003"/>
      <c r="BLX2" s="2003"/>
      <c r="BLY2" s="2003"/>
      <c r="BLZ2" s="2003"/>
      <c r="BMA2" s="2003"/>
      <c r="BMB2" s="2003"/>
      <c r="BMC2" s="2003"/>
      <c r="BMD2" s="2003"/>
      <c r="BME2" s="2003"/>
      <c r="BMF2" s="2003"/>
      <c r="BMG2" s="2003"/>
      <c r="BMH2" s="2003"/>
      <c r="BMI2" s="2003"/>
      <c r="BMJ2" s="2003"/>
      <c r="BMK2" s="2003"/>
      <c r="BML2" s="2003"/>
      <c r="BMM2" s="2003"/>
      <c r="BMN2" s="2003"/>
      <c r="BMO2" s="2003"/>
      <c r="BMP2" s="2003"/>
      <c r="BMQ2" s="2003"/>
      <c r="BMR2" s="2003"/>
      <c r="BMS2" s="2003"/>
      <c r="BMT2" s="2003"/>
      <c r="BMU2" s="2003"/>
      <c r="BMV2" s="2003"/>
      <c r="BMW2" s="2003"/>
      <c r="BMX2" s="2003"/>
      <c r="BMY2" s="2003"/>
      <c r="BMZ2" s="2003"/>
      <c r="BNA2" s="2003"/>
      <c r="BNB2" s="2003"/>
      <c r="BNC2" s="2003"/>
      <c r="BND2" s="2003"/>
      <c r="BNE2" s="2003"/>
      <c r="BNF2" s="2003"/>
      <c r="BNG2" s="2003"/>
      <c r="BNH2" s="2003"/>
      <c r="BNI2" s="2003"/>
      <c r="BNJ2" s="2003"/>
      <c r="BNK2" s="2003"/>
      <c r="BNL2" s="2003"/>
      <c r="BNM2" s="2003"/>
      <c r="BNN2" s="2003"/>
      <c r="BNO2" s="2003"/>
      <c r="BNP2" s="2003"/>
      <c r="BNQ2" s="2003"/>
      <c r="BNR2" s="2003"/>
      <c r="BNS2" s="2003"/>
      <c r="BNT2" s="2003"/>
      <c r="BNU2" s="2003"/>
      <c r="BNV2" s="2003"/>
      <c r="BNW2" s="2003"/>
      <c r="BNX2" s="2003"/>
      <c r="BNY2" s="2003"/>
      <c r="BNZ2" s="2003"/>
      <c r="BOA2" s="2003"/>
      <c r="BOB2" s="2003"/>
      <c r="BOC2" s="2003"/>
      <c r="BOD2" s="2003"/>
      <c r="BOE2" s="2003"/>
      <c r="BOF2" s="2003"/>
      <c r="BOG2" s="2003"/>
      <c r="BOH2" s="2003"/>
      <c r="BOI2" s="2003"/>
      <c r="BOJ2" s="2003"/>
      <c r="BOK2" s="2003"/>
      <c r="BOL2" s="2003"/>
      <c r="BOM2" s="2003"/>
      <c r="BON2" s="2003"/>
      <c r="BOO2" s="2003"/>
      <c r="BOP2" s="2003"/>
      <c r="BOQ2" s="2003"/>
      <c r="BOR2" s="2003"/>
      <c r="BOS2" s="2003"/>
      <c r="BOT2" s="2003"/>
      <c r="BOU2" s="2003"/>
      <c r="BOV2" s="2003"/>
      <c r="BOW2" s="2003"/>
      <c r="BOX2" s="2003"/>
      <c r="BOY2" s="2003"/>
      <c r="BOZ2" s="2003"/>
      <c r="BPA2" s="2003"/>
      <c r="BPB2" s="2003"/>
      <c r="BPC2" s="2003"/>
      <c r="BPD2" s="2003"/>
      <c r="BPE2" s="2003"/>
      <c r="BPF2" s="2003"/>
      <c r="BPG2" s="2003"/>
      <c r="BPH2" s="2003"/>
      <c r="BPI2" s="2003"/>
      <c r="BPJ2" s="2003"/>
      <c r="BPK2" s="2003"/>
      <c r="BPL2" s="2003"/>
      <c r="BPM2" s="2003"/>
      <c r="BPN2" s="2003"/>
      <c r="BPO2" s="2003"/>
      <c r="BPP2" s="2003"/>
      <c r="BPQ2" s="2003"/>
      <c r="BPR2" s="2003"/>
      <c r="BPS2" s="2003"/>
      <c r="BPT2" s="2003"/>
      <c r="BPU2" s="2003"/>
      <c r="BPV2" s="2003"/>
      <c r="BPW2" s="2003"/>
      <c r="BPX2" s="2003"/>
      <c r="BPY2" s="2003"/>
      <c r="BPZ2" s="2003"/>
      <c r="BQA2" s="2003"/>
      <c r="BQB2" s="2003"/>
      <c r="BQC2" s="2003"/>
      <c r="BQD2" s="2003"/>
      <c r="BQE2" s="2003"/>
      <c r="BQF2" s="2003"/>
      <c r="BQG2" s="2003"/>
      <c r="BQH2" s="2003"/>
      <c r="BQI2" s="2003"/>
      <c r="BQJ2" s="2003"/>
      <c r="BQK2" s="2003"/>
      <c r="BQL2" s="2003"/>
      <c r="BQM2" s="2003"/>
      <c r="BQN2" s="2003"/>
      <c r="BQO2" s="2003"/>
      <c r="BQP2" s="2003"/>
      <c r="BQQ2" s="2003"/>
      <c r="BQR2" s="2003"/>
      <c r="BQS2" s="2003"/>
      <c r="BQT2" s="2003"/>
      <c r="BQU2" s="2003"/>
      <c r="BQV2" s="2003"/>
      <c r="BQW2" s="2003"/>
      <c r="BQX2" s="2003"/>
      <c r="BQY2" s="2003"/>
      <c r="BQZ2" s="2003"/>
      <c r="BRA2" s="2003"/>
      <c r="BRB2" s="2003"/>
      <c r="BRC2" s="2003"/>
      <c r="BRD2" s="2003"/>
      <c r="BRE2" s="2003"/>
      <c r="BRF2" s="2003"/>
      <c r="BRG2" s="2003"/>
      <c r="BRH2" s="2003"/>
      <c r="BRI2" s="2003"/>
      <c r="BRJ2" s="2003"/>
      <c r="BRK2" s="2003"/>
      <c r="BRL2" s="2003"/>
      <c r="BRM2" s="2003"/>
      <c r="BRN2" s="2003"/>
      <c r="BRO2" s="2003"/>
      <c r="BRP2" s="2003"/>
      <c r="BRQ2" s="2003"/>
      <c r="BRR2" s="2003"/>
      <c r="BRS2" s="2003"/>
      <c r="BRT2" s="2003"/>
      <c r="BRU2" s="2003"/>
      <c r="BRV2" s="2003"/>
      <c r="BRW2" s="2003"/>
      <c r="BRX2" s="2003"/>
      <c r="BRY2" s="2003"/>
      <c r="BRZ2" s="2003"/>
      <c r="BSA2" s="2003"/>
      <c r="BSB2" s="2003"/>
      <c r="BSC2" s="2003"/>
      <c r="BSD2" s="2003"/>
      <c r="BSE2" s="2003"/>
      <c r="BSF2" s="2003"/>
      <c r="BSG2" s="2003"/>
      <c r="BSH2" s="2003"/>
      <c r="BSI2" s="2003"/>
      <c r="BSJ2" s="2003"/>
      <c r="BSK2" s="2003"/>
      <c r="BSL2" s="2003"/>
      <c r="BSM2" s="2003"/>
      <c r="BSN2" s="2003"/>
      <c r="BSO2" s="2003"/>
      <c r="BSP2" s="2003"/>
      <c r="BSQ2" s="2003"/>
      <c r="BSR2" s="2003"/>
      <c r="BSS2" s="2003"/>
      <c r="BST2" s="2003"/>
      <c r="BSU2" s="2003"/>
      <c r="BSV2" s="2003"/>
      <c r="BSW2" s="2003"/>
      <c r="BSX2" s="2003"/>
      <c r="BSY2" s="2003"/>
      <c r="BSZ2" s="2003"/>
      <c r="BTA2" s="2003"/>
      <c r="BTB2" s="2003"/>
      <c r="BTC2" s="2003"/>
      <c r="BTD2" s="2003"/>
      <c r="BTE2" s="2003"/>
      <c r="BTF2" s="2003"/>
      <c r="BTG2" s="2003"/>
      <c r="BTH2" s="2003"/>
      <c r="BTI2" s="2003"/>
      <c r="BTJ2" s="2003"/>
      <c r="BTK2" s="2003"/>
      <c r="BTL2" s="2003"/>
      <c r="BTM2" s="2003"/>
      <c r="BTN2" s="2003"/>
      <c r="BTO2" s="2003"/>
      <c r="BTP2" s="2003"/>
      <c r="BTQ2" s="2003"/>
      <c r="BTR2" s="2003"/>
      <c r="BTS2" s="2003"/>
      <c r="BTT2" s="2003"/>
      <c r="BTU2" s="2003"/>
      <c r="BTV2" s="2003"/>
      <c r="BTW2" s="2003"/>
      <c r="BTX2" s="2003"/>
      <c r="BTY2" s="2003"/>
      <c r="BTZ2" s="2003"/>
      <c r="BUA2" s="2003"/>
      <c r="BUB2" s="2003"/>
      <c r="BUC2" s="2003"/>
      <c r="BUD2" s="2003"/>
      <c r="BUE2" s="2003"/>
      <c r="BUF2" s="2003"/>
      <c r="BUG2" s="2003"/>
      <c r="BUH2" s="2003"/>
      <c r="BUI2" s="2003"/>
      <c r="BUJ2" s="2003"/>
      <c r="BUK2" s="2003"/>
      <c r="BUL2" s="2003"/>
      <c r="BUM2" s="2003"/>
      <c r="BUN2" s="2003"/>
      <c r="BUO2" s="2003"/>
      <c r="BUP2" s="2003"/>
      <c r="BUQ2" s="2003"/>
      <c r="BUR2" s="2003"/>
      <c r="BUS2" s="2003"/>
      <c r="BUT2" s="2003"/>
      <c r="BUU2" s="2003"/>
      <c r="BUV2" s="2003"/>
      <c r="BUW2" s="2003"/>
      <c r="BUX2" s="2003"/>
      <c r="BUY2" s="2003"/>
      <c r="BUZ2" s="2003"/>
      <c r="BVA2" s="2003"/>
      <c r="BVB2" s="2003"/>
      <c r="BVC2" s="2003"/>
      <c r="BVD2" s="2003"/>
      <c r="BVE2" s="2003"/>
      <c r="BVF2" s="2003"/>
      <c r="BVG2" s="2003"/>
      <c r="BVH2" s="2003"/>
      <c r="BVI2" s="2003"/>
      <c r="BVJ2" s="2003"/>
      <c r="BVK2" s="2003"/>
      <c r="BVL2" s="2003"/>
      <c r="BVM2" s="2003"/>
      <c r="BVN2" s="2003"/>
      <c r="BVO2" s="2003"/>
      <c r="BVP2" s="2003"/>
      <c r="BVQ2" s="2003"/>
      <c r="BVR2" s="2003"/>
      <c r="BVS2" s="2003"/>
      <c r="BVT2" s="2003"/>
      <c r="BVU2" s="2003"/>
      <c r="BVV2" s="2003"/>
      <c r="BVW2" s="2003"/>
      <c r="BVX2" s="2003"/>
      <c r="BVY2" s="2003"/>
      <c r="BVZ2" s="2003"/>
      <c r="BWA2" s="2003"/>
      <c r="BWB2" s="2003"/>
      <c r="BWC2" s="2003"/>
      <c r="BWD2" s="2003"/>
      <c r="BWE2" s="2003"/>
      <c r="BWF2" s="2003"/>
      <c r="BWG2" s="2003"/>
      <c r="BWH2" s="2003"/>
      <c r="BWI2" s="2003"/>
      <c r="BWJ2" s="2003"/>
      <c r="BWK2" s="2003"/>
      <c r="BWL2" s="2003"/>
      <c r="BWM2" s="2003"/>
      <c r="BWN2" s="2003"/>
      <c r="BWO2" s="2003"/>
      <c r="BWP2" s="2003"/>
      <c r="BWQ2" s="2003"/>
      <c r="BWR2" s="2003"/>
      <c r="BWS2" s="2003"/>
      <c r="BWT2" s="2003"/>
      <c r="BWU2" s="2003"/>
      <c r="BWV2" s="2003"/>
      <c r="BWW2" s="2003"/>
      <c r="BWX2" s="2003"/>
      <c r="BWY2" s="2003"/>
      <c r="BWZ2" s="2003"/>
      <c r="BXA2" s="2003"/>
      <c r="BXB2" s="2003"/>
      <c r="BXC2" s="2003"/>
      <c r="BXD2" s="2003"/>
      <c r="BXE2" s="2003"/>
      <c r="BXF2" s="2003"/>
      <c r="BXG2" s="2003"/>
      <c r="BXH2" s="2003"/>
      <c r="BXI2" s="2003"/>
      <c r="BXJ2" s="2003"/>
      <c r="BXK2" s="2003"/>
      <c r="BXL2" s="2003"/>
      <c r="BXM2" s="2003"/>
      <c r="BXN2" s="2003"/>
      <c r="BXO2" s="2003"/>
      <c r="BXP2" s="2003"/>
      <c r="BXQ2" s="2003"/>
      <c r="BXR2" s="2003"/>
      <c r="BXS2" s="2003"/>
      <c r="BXT2" s="2003"/>
      <c r="BXU2" s="2003"/>
      <c r="BXV2" s="2003"/>
      <c r="BXW2" s="2003"/>
      <c r="BXX2" s="2003"/>
      <c r="BXY2" s="2003"/>
      <c r="BXZ2" s="2003"/>
      <c r="BYA2" s="2003"/>
      <c r="BYB2" s="2003"/>
      <c r="BYC2" s="2003"/>
      <c r="BYD2" s="2003"/>
      <c r="BYE2" s="2003"/>
      <c r="BYF2" s="2003"/>
      <c r="BYG2" s="2003"/>
      <c r="BYH2" s="2003"/>
      <c r="BYI2" s="2003"/>
      <c r="BYJ2" s="2003"/>
      <c r="BYK2" s="2003"/>
      <c r="BYL2" s="2003"/>
      <c r="BYM2" s="2003"/>
      <c r="BYN2" s="2003"/>
      <c r="BYO2" s="2003"/>
      <c r="BYP2" s="2003"/>
      <c r="BYQ2" s="2003"/>
      <c r="BYR2" s="2003"/>
      <c r="BYS2" s="2003"/>
      <c r="BYT2" s="2003"/>
      <c r="BYU2" s="2003"/>
      <c r="BYV2" s="2003"/>
      <c r="BYW2" s="2003"/>
      <c r="BYX2" s="2003"/>
      <c r="BYY2" s="2003"/>
      <c r="BYZ2" s="2003"/>
      <c r="BZA2" s="2003"/>
      <c r="BZB2" s="2003"/>
      <c r="BZC2" s="2003"/>
      <c r="BZD2" s="2003"/>
      <c r="BZE2" s="2003"/>
      <c r="BZF2" s="2003"/>
      <c r="BZG2" s="2003"/>
      <c r="BZH2" s="2003"/>
      <c r="BZI2" s="2003"/>
      <c r="BZJ2" s="2003"/>
      <c r="BZK2" s="2003"/>
      <c r="BZL2" s="2003"/>
      <c r="BZM2" s="2003"/>
      <c r="BZN2" s="2003"/>
      <c r="BZO2" s="2003"/>
      <c r="BZP2" s="2003"/>
      <c r="BZQ2" s="2003"/>
      <c r="BZR2" s="2003"/>
      <c r="BZS2" s="2003"/>
      <c r="BZT2" s="2003"/>
      <c r="BZU2" s="2003"/>
      <c r="BZV2" s="2003"/>
      <c r="BZW2" s="2003"/>
      <c r="BZX2" s="2003"/>
      <c r="BZY2" s="2003"/>
      <c r="BZZ2" s="2003"/>
      <c r="CAA2" s="2003"/>
      <c r="CAB2" s="2003"/>
      <c r="CAC2" s="2003"/>
      <c r="CAD2" s="2003"/>
      <c r="CAE2" s="2003"/>
      <c r="CAF2" s="2003"/>
      <c r="CAG2" s="2003"/>
      <c r="CAH2" s="2003"/>
      <c r="CAI2" s="2003"/>
      <c r="CAJ2" s="2003"/>
      <c r="CAK2" s="2003"/>
      <c r="CAL2" s="2003"/>
      <c r="CAM2" s="2003"/>
      <c r="CAN2" s="2003"/>
      <c r="CAO2" s="2003"/>
      <c r="CAP2" s="2003"/>
      <c r="CAQ2" s="2003"/>
      <c r="CAR2" s="2003"/>
      <c r="CAS2" s="2003"/>
      <c r="CAT2" s="2003"/>
      <c r="CAU2" s="2003"/>
      <c r="CAV2" s="2003"/>
      <c r="CAW2" s="2003"/>
      <c r="CAX2" s="2003"/>
      <c r="CAY2" s="2003"/>
      <c r="CAZ2" s="2003"/>
      <c r="CBA2" s="2003"/>
      <c r="CBB2" s="2003"/>
      <c r="CBC2" s="2003"/>
      <c r="CBD2" s="2003"/>
      <c r="CBE2" s="2003"/>
      <c r="CBF2" s="2003"/>
      <c r="CBG2" s="2003"/>
      <c r="CBH2" s="2003"/>
      <c r="CBI2" s="2003"/>
      <c r="CBJ2" s="2003"/>
      <c r="CBK2" s="2003"/>
      <c r="CBL2" s="2003"/>
      <c r="CBM2" s="2003"/>
      <c r="CBN2" s="2003"/>
      <c r="CBO2" s="2003"/>
      <c r="CBP2" s="2003"/>
      <c r="CBQ2" s="2003"/>
      <c r="CBR2" s="2003"/>
      <c r="CBS2" s="2003"/>
      <c r="CBT2" s="2003"/>
      <c r="CBU2" s="2003"/>
      <c r="CBV2" s="2003"/>
      <c r="CBW2" s="2003"/>
      <c r="CBX2" s="2003"/>
      <c r="CBY2" s="2003"/>
      <c r="CBZ2" s="2003"/>
      <c r="CCA2" s="2003"/>
      <c r="CCB2" s="2003"/>
      <c r="CCC2" s="2003"/>
      <c r="CCD2" s="2003"/>
      <c r="CCE2" s="2003"/>
      <c r="CCF2" s="2003"/>
      <c r="CCG2" s="2003"/>
      <c r="CCH2" s="2003"/>
      <c r="CCI2" s="2003"/>
      <c r="CCJ2" s="2003"/>
      <c r="CCK2" s="2003"/>
      <c r="CCL2" s="2003"/>
      <c r="CCM2" s="2003"/>
      <c r="CCN2" s="2003"/>
      <c r="CCO2" s="2003"/>
      <c r="CCP2" s="2003"/>
      <c r="CCQ2" s="2003"/>
      <c r="CCR2" s="2003"/>
      <c r="CCS2" s="2003"/>
      <c r="CCT2" s="2003"/>
      <c r="CCU2" s="2003"/>
      <c r="CCV2" s="2003"/>
      <c r="CCW2" s="2003"/>
      <c r="CCX2" s="2003"/>
      <c r="CCY2" s="2003"/>
      <c r="CCZ2" s="2003"/>
      <c r="CDA2" s="2003"/>
      <c r="CDB2" s="2003"/>
      <c r="CDC2" s="2003"/>
      <c r="CDD2" s="2003"/>
      <c r="CDE2" s="2003"/>
      <c r="CDF2" s="2003"/>
      <c r="CDG2" s="2003"/>
      <c r="CDH2" s="2003"/>
      <c r="CDI2" s="2003"/>
      <c r="CDJ2" s="2003"/>
      <c r="CDK2" s="2003"/>
      <c r="CDL2" s="2003"/>
      <c r="CDM2" s="2003"/>
      <c r="CDN2" s="2003"/>
      <c r="CDO2" s="2003"/>
      <c r="CDP2" s="2003"/>
      <c r="CDQ2" s="2003"/>
      <c r="CDR2" s="2003"/>
      <c r="CDS2" s="2003"/>
      <c r="CDT2" s="2003"/>
      <c r="CDU2" s="2003"/>
      <c r="CDV2" s="2003"/>
      <c r="CDW2" s="2003"/>
      <c r="CDX2" s="2003"/>
      <c r="CDY2" s="2003"/>
      <c r="CDZ2" s="2003"/>
      <c r="CEA2" s="2003"/>
      <c r="CEB2" s="2003"/>
      <c r="CEC2" s="2003"/>
      <c r="CED2" s="2003"/>
      <c r="CEE2" s="2003"/>
      <c r="CEF2" s="2003"/>
      <c r="CEG2" s="2003"/>
      <c r="CEH2" s="2003"/>
      <c r="CEI2" s="2003"/>
      <c r="CEJ2" s="2003"/>
      <c r="CEK2" s="2003"/>
      <c r="CEL2" s="2003"/>
      <c r="CEM2" s="2003"/>
      <c r="CEN2" s="2003"/>
      <c r="CEO2" s="2003"/>
      <c r="CEP2" s="2003"/>
      <c r="CEQ2" s="2003"/>
      <c r="CER2" s="2003"/>
      <c r="CES2" s="2003"/>
      <c r="CET2" s="2003"/>
      <c r="CEU2" s="2003"/>
      <c r="CEV2" s="2003"/>
      <c r="CEW2" s="2003"/>
      <c r="CEX2" s="2003"/>
      <c r="CEY2" s="2003"/>
      <c r="CEZ2" s="2003"/>
      <c r="CFA2" s="2003"/>
      <c r="CFB2" s="2003"/>
      <c r="CFC2" s="2003"/>
      <c r="CFD2" s="2003"/>
      <c r="CFE2" s="2003"/>
      <c r="CFF2" s="2003"/>
      <c r="CFG2" s="2003"/>
      <c r="CFH2" s="2003"/>
      <c r="CFI2" s="2003"/>
      <c r="CFJ2" s="2003"/>
      <c r="CFK2" s="2003"/>
      <c r="CFL2" s="2003"/>
      <c r="CFM2" s="2003"/>
      <c r="CFN2" s="2003"/>
      <c r="CFO2" s="2003"/>
      <c r="CFP2" s="2003"/>
      <c r="CFQ2" s="2003"/>
      <c r="CFR2" s="2003"/>
      <c r="CFS2" s="2003"/>
      <c r="CFT2" s="2003"/>
      <c r="CFU2" s="2003"/>
      <c r="CFV2" s="2003"/>
      <c r="CFW2" s="2003"/>
      <c r="CFX2" s="2003"/>
      <c r="CFY2" s="2003"/>
      <c r="CFZ2" s="2003"/>
      <c r="CGA2" s="2003"/>
      <c r="CGB2" s="2003"/>
      <c r="CGC2" s="2003"/>
      <c r="CGD2" s="2003"/>
      <c r="CGE2" s="2003"/>
      <c r="CGF2" s="2003"/>
      <c r="CGG2" s="2003"/>
      <c r="CGH2" s="2003"/>
      <c r="CGI2" s="2003"/>
      <c r="CGJ2" s="2003"/>
      <c r="CGK2" s="2003"/>
      <c r="CGL2" s="2003"/>
      <c r="CGM2" s="2003"/>
      <c r="CGN2" s="2003"/>
      <c r="CGO2" s="2003"/>
      <c r="CGP2" s="2003"/>
      <c r="CGQ2" s="2003"/>
      <c r="CGR2" s="2003"/>
      <c r="CGS2" s="2003"/>
      <c r="CGT2" s="2003"/>
      <c r="CGU2" s="2003"/>
      <c r="CGV2" s="2003"/>
      <c r="CGW2" s="2003"/>
      <c r="CGX2" s="2003"/>
      <c r="CGY2" s="2003"/>
      <c r="CGZ2" s="2003"/>
      <c r="CHA2" s="2003"/>
      <c r="CHB2" s="2003"/>
      <c r="CHC2" s="2003"/>
      <c r="CHD2" s="2003"/>
      <c r="CHE2" s="2003"/>
      <c r="CHF2" s="2003"/>
      <c r="CHG2" s="2003"/>
      <c r="CHH2" s="2003"/>
      <c r="CHI2" s="2003"/>
      <c r="CHJ2" s="2003"/>
      <c r="CHK2" s="2003"/>
      <c r="CHL2" s="2003"/>
      <c r="CHM2" s="2003"/>
      <c r="CHN2" s="2003"/>
      <c r="CHO2" s="2003"/>
      <c r="CHP2" s="2003"/>
      <c r="CHQ2" s="2003"/>
      <c r="CHR2" s="2003"/>
      <c r="CHS2" s="2003"/>
      <c r="CHT2" s="2003"/>
      <c r="CHU2" s="2003"/>
      <c r="CHV2" s="2003"/>
      <c r="CHW2" s="2003"/>
      <c r="CHX2" s="2003"/>
      <c r="CHY2" s="2003"/>
      <c r="CHZ2" s="2003"/>
      <c r="CIA2" s="2003"/>
      <c r="CIB2" s="2003"/>
      <c r="CIC2" s="2003"/>
      <c r="CID2" s="2003"/>
      <c r="CIE2" s="2003"/>
      <c r="CIF2" s="2003"/>
      <c r="CIG2" s="2003"/>
      <c r="CIH2" s="2003"/>
      <c r="CII2" s="2003"/>
      <c r="CIJ2" s="2003"/>
      <c r="CIK2" s="2003"/>
      <c r="CIL2" s="2003"/>
      <c r="CIM2" s="2003"/>
      <c r="CIN2" s="2003"/>
      <c r="CIO2" s="2003"/>
      <c r="CIP2" s="2003"/>
      <c r="CIQ2" s="2003"/>
      <c r="CIR2" s="2003"/>
      <c r="CIS2" s="2003"/>
      <c r="CIT2" s="2003"/>
      <c r="CIU2" s="2003"/>
      <c r="CIV2" s="2003"/>
      <c r="CIW2" s="2003"/>
      <c r="CIX2" s="2003"/>
      <c r="CIY2" s="2003"/>
      <c r="CIZ2" s="2003"/>
      <c r="CJA2" s="2003"/>
      <c r="CJB2" s="2003"/>
      <c r="CJC2" s="2003"/>
      <c r="CJD2" s="2003"/>
      <c r="CJE2" s="2003"/>
      <c r="CJF2" s="2003"/>
      <c r="CJG2" s="2003"/>
      <c r="CJH2" s="2003"/>
      <c r="CJI2" s="2003"/>
      <c r="CJJ2" s="2003"/>
      <c r="CJK2" s="2003"/>
      <c r="CJL2" s="2003"/>
      <c r="CJM2" s="2003"/>
      <c r="CJN2" s="2003"/>
      <c r="CJO2" s="2003"/>
      <c r="CJP2" s="2003"/>
      <c r="CJQ2" s="2003"/>
      <c r="CJR2" s="2003"/>
      <c r="CJS2" s="2003"/>
      <c r="CJT2" s="2003"/>
      <c r="CJU2" s="2003"/>
      <c r="CJV2" s="2003"/>
      <c r="CJW2" s="2003"/>
      <c r="CJX2" s="2003"/>
      <c r="CJY2" s="2003"/>
      <c r="CJZ2" s="2003"/>
      <c r="CKA2" s="2003"/>
      <c r="CKB2" s="2003"/>
      <c r="CKC2" s="2003"/>
      <c r="CKD2" s="2003"/>
      <c r="CKE2" s="2003"/>
      <c r="CKF2" s="2003"/>
      <c r="CKG2" s="2003"/>
      <c r="CKH2" s="2003"/>
      <c r="CKI2" s="2003"/>
      <c r="CKJ2" s="2003"/>
      <c r="CKK2" s="2003"/>
      <c r="CKL2" s="2003"/>
      <c r="CKM2" s="2003"/>
      <c r="CKN2" s="2003"/>
      <c r="CKO2" s="2003"/>
      <c r="CKP2" s="2003"/>
      <c r="CKQ2" s="2003"/>
      <c r="CKR2" s="2003"/>
      <c r="CKS2" s="2003"/>
      <c r="CKT2" s="2003"/>
      <c r="CKU2" s="2003"/>
      <c r="CKV2" s="2003"/>
      <c r="CKW2" s="2003"/>
      <c r="CKX2" s="2003"/>
      <c r="CKY2" s="2003"/>
      <c r="CKZ2" s="2003"/>
      <c r="CLA2" s="2003"/>
      <c r="CLB2" s="2003"/>
      <c r="CLC2" s="2003"/>
      <c r="CLD2" s="2003"/>
      <c r="CLE2" s="2003"/>
      <c r="CLF2" s="2003"/>
      <c r="CLG2" s="2003"/>
      <c r="CLH2" s="2003"/>
      <c r="CLI2" s="2003"/>
      <c r="CLJ2" s="2003"/>
      <c r="CLK2" s="2003"/>
      <c r="CLL2" s="2003"/>
      <c r="CLM2" s="2003"/>
      <c r="CLN2" s="2003"/>
      <c r="CLO2" s="2003"/>
      <c r="CLP2" s="2003"/>
      <c r="CLQ2" s="2003"/>
      <c r="CLR2" s="2003"/>
      <c r="CLS2" s="2003"/>
      <c r="CLT2" s="2003"/>
      <c r="CLU2" s="2003"/>
      <c r="CLV2" s="2003"/>
      <c r="CLW2" s="2003"/>
      <c r="CLX2" s="2003"/>
      <c r="CLY2" s="2003"/>
      <c r="CLZ2" s="2003"/>
      <c r="CMA2" s="2003"/>
      <c r="CMB2" s="2003"/>
      <c r="CMC2" s="2003"/>
      <c r="CMD2" s="2003"/>
      <c r="CME2" s="2003"/>
      <c r="CMF2" s="2003"/>
      <c r="CMG2" s="2003"/>
      <c r="CMH2" s="2003"/>
      <c r="CMI2" s="2003"/>
      <c r="CMJ2" s="2003"/>
      <c r="CMK2" s="2003"/>
      <c r="CML2" s="2003"/>
      <c r="CMM2" s="2003"/>
      <c r="CMN2" s="2003"/>
      <c r="CMO2" s="2003"/>
      <c r="CMP2" s="2003"/>
      <c r="CMQ2" s="2003"/>
      <c r="CMR2" s="2003"/>
      <c r="CMS2" s="2003"/>
      <c r="CMT2" s="2003"/>
      <c r="CMU2" s="2003"/>
      <c r="CMV2" s="2003"/>
      <c r="CMW2" s="2003"/>
      <c r="CMX2" s="2003"/>
      <c r="CMY2" s="2003"/>
      <c r="CMZ2" s="2003"/>
      <c r="CNA2" s="2003"/>
      <c r="CNB2" s="2003"/>
      <c r="CNC2" s="2003"/>
      <c r="CND2" s="2003"/>
      <c r="CNE2" s="2003"/>
      <c r="CNF2" s="2003"/>
      <c r="CNG2" s="2003"/>
      <c r="CNH2" s="2003"/>
      <c r="CNI2" s="2003"/>
      <c r="CNJ2" s="2003"/>
      <c r="CNK2" s="2003"/>
      <c r="CNL2" s="2003"/>
      <c r="CNM2" s="2003"/>
      <c r="CNN2" s="2003"/>
      <c r="CNO2" s="2003"/>
      <c r="CNP2" s="2003"/>
      <c r="CNQ2" s="2003"/>
      <c r="CNR2" s="2003"/>
      <c r="CNS2" s="2003"/>
      <c r="CNT2" s="2003"/>
      <c r="CNU2" s="2003"/>
      <c r="CNV2" s="2003"/>
      <c r="CNW2" s="2003"/>
      <c r="CNX2" s="2003"/>
      <c r="CNY2" s="2003"/>
      <c r="CNZ2" s="2003"/>
      <c r="COA2" s="2003"/>
      <c r="COB2" s="2003"/>
      <c r="COC2" s="2003"/>
      <c r="COD2" s="2003"/>
      <c r="COE2" s="2003"/>
      <c r="COF2" s="2003"/>
      <c r="COG2" s="2003"/>
      <c r="COH2" s="2003"/>
      <c r="COI2" s="2003"/>
      <c r="COJ2" s="2003"/>
      <c r="COK2" s="2003"/>
      <c r="COL2" s="2003"/>
      <c r="COM2" s="2003"/>
      <c r="CON2" s="2003"/>
      <c r="COO2" s="2003"/>
      <c r="COP2" s="2003"/>
      <c r="COQ2" s="2003"/>
      <c r="COR2" s="2003"/>
      <c r="COS2" s="2003"/>
      <c r="COT2" s="2003"/>
      <c r="COU2" s="2003"/>
      <c r="COV2" s="2003"/>
      <c r="COW2" s="2003"/>
      <c r="COX2" s="2003"/>
      <c r="COY2" s="2003"/>
      <c r="COZ2" s="2003"/>
      <c r="CPA2" s="2003"/>
      <c r="CPB2" s="2003"/>
      <c r="CPC2" s="2003"/>
      <c r="CPD2" s="2003"/>
      <c r="CPE2" s="2003"/>
      <c r="CPF2" s="2003"/>
      <c r="CPG2" s="2003"/>
      <c r="CPH2" s="2003"/>
      <c r="CPI2" s="2003"/>
      <c r="CPJ2" s="2003"/>
      <c r="CPK2" s="2003"/>
      <c r="CPL2" s="2003"/>
      <c r="CPM2" s="2003"/>
      <c r="CPN2" s="2003"/>
      <c r="CPO2" s="2003"/>
      <c r="CPP2" s="2003"/>
      <c r="CPQ2" s="2003"/>
      <c r="CPR2" s="2003"/>
      <c r="CPS2" s="2003"/>
      <c r="CPT2" s="2003"/>
      <c r="CPU2" s="2003"/>
      <c r="CPV2" s="2003"/>
      <c r="CPW2" s="2003"/>
      <c r="CPX2" s="2003"/>
      <c r="CPY2" s="2003"/>
      <c r="CPZ2" s="2003"/>
      <c r="CQA2" s="2003"/>
      <c r="CQB2" s="2003"/>
      <c r="CQC2" s="2003"/>
      <c r="CQD2" s="2003"/>
      <c r="CQE2" s="2003"/>
      <c r="CQF2" s="2003"/>
      <c r="CQG2" s="2003"/>
      <c r="CQH2" s="2003"/>
      <c r="CQI2" s="2003"/>
      <c r="CQJ2" s="2003"/>
      <c r="CQK2" s="2003"/>
      <c r="CQL2" s="2003"/>
      <c r="CQM2" s="2003"/>
      <c r="CQN2" s="2003"/>
      <c r="CQO2" s="2003"/>
      <c r="CQP2" s="2003"/>
      <c r="CQQ2" s="2003"/>
      <c r="CQR2" s="2003"/>
      <c r="CQS2" s="2003"/>
      <c r="CQT2" s="2003"/>
      <c r="CQU2" s="2003"/>
      <c r="CQV2" s="2003"/>
      <c r="CQW2" s="2003"/>
      <c r="CQX2" s="2003"/>
      <c r="CQY2" s="2003"/>
      <c r="CQZ2" s="2003"/>
      <c r="CRA2" s="2003"/>
      <c r="CRB2" s="2003"/>
      <c r="CRC2" s="2003"/>
      <c r="CRD2" s="2003"/>
      <c r="CRE2" s="2003"/>
      <c r="CRF2" s="2003"/>
      <c r="CRG2" s="2003"/>
      <c r="CRH2" s="2003"/>
      <c r="CRI2" s="2003"/>
      <c r="CRJ2" s="2003"/>
      <c r="CRK2" s="2003"/>
      <c r="CRL2" s="2003"/>
      <c r="CRM2" s="2003"/>
      <c r="CRN2" s="2003"/>
      <c r="CRO2" s="2003"/>
      <c r="CRP2" s="2003"/>
      <c r="CRQ2" s="2003"/>
      <c r="CRR2" s="2003"/>
      <c r="CRS2" s="2003"/>
      <c r="CRT2" s="2003"/>
      <c r="CRU2" s="2003"/>
      <c r="CRV2" s="2003"/>
      <c r="CRW2" s="2003"/>
      <c r="CRX2" s="2003"/>
      <c r="CRY2" s="2003"/>
      <c r="CRZ2" s="2003"/>
      <c r="CSA2" s="2003"/>
      <c r="CSB2" s="2003"/>
      <c r="CSC2" s="2003"/>
      <c r="CSD2" s="2003"/>
      <c r="CSE2" s="2003"/>
      <c r="CSF2" s="2003"/>
      <c r="CSG2" s="2003"/>
      <c r="CSH2" s="2003"/>
      <c r="CSI2" s="2003"/>
      <c r="CSJ2" s="2003"/>
      <c r="CSK2" s="2003"/>
      <c r="CSL2" s="2003"/>
      <c r="CSM2" s="2003"/>
      <c r="CSN2" s="2003"/>
      <c r="CSO2" s="2003"/>
      <c r="CSP2" s="2003"/>
      <c r="CSQ2" s="2003"/>
      <c r="CSR2" s="2003"/>
      <c r="CSS2" s="2003"/>
      <c r="CST2" s="2003"/>
      <c r="CSU2" s="2003"/>
      <c r="CSV2" s="2003"/>
      <c r="CSW2" s="2003"/>
      <c r="CSX2" s="2003"/>
      <c r="CSY2" s="2003"/>
      <c r="CSZ2" s="2003"/>
      <c r="CTA2" s="2003"/>
      <c r="CTB2" s="2003"/>
      <c r="CTC2" s="2003"/>
      <c r="CTD2" s="2003"/>
      <c r="CTE2" s="2003"/>
      <c r="CTF2" s="2003"/>
      <c r="CTG2" s="2003"/>
      <c r="CTH2" s="2003"/>
      <c r="CTI2" s="2003"/>
      <c r="CTJ2" s="2003"/>
      <c r="CTK2" s="2003"/>
      <c r="CTL2" s="2003"/>
      <c r="CTM2" s="2003"/>
      <c r="CTN2" s="2003"/>
      <c r="CTO2" s="2003"/>
      <c r="CTP2" s="2003"/>
      <c r="CTQ2" s="2003"/>
      <c r="CTR2" s="2003"/>
      <c r="CTS2" s="2003"/>
      <c r="CTT2" s="2003"/>
      <c r="CTU2" s="2003"/>
      <c r="CTV2" s="2003"/>
      <c r="CTW2" s="2003"/>
      <c r="CTX2" s="2003"/>
      <c r="CTY2" s="2003"/>
      <c r="CTZ2" s="2003"/>
      <c r="CUA2" s="2003"/>
      <c r="CUB2" s="2003"/>
      <c r="CUC2" s="2003"/>
      <c r="CUD2" s="2003"/>
      <c r="CUE2" s="2003"/>
      <c r="CUF2" s="2003"/>
      <c r="CUG2" s="2003"/>
      <c r="CUH2" s="2003"/>
      <c r="CUI2" s="2003"/>
      <c r="CUJ2" s="2003"/>
      <c r="CUK2" s="2003"/>
      <c r="CUL2" s="2003"/>
      <c r="CUM2" s="2003"/>
      <c r="CUN2" s="2003"/>
      <c r="CUO2" s="2003"/>
      <c r="CUP2" s="2003"/>
      <c r="CUQ2" s="2003"/>
      <c r="CUR2" s="2003"/>
      <c r="CUS2" s="2003"/>
      <c r="CUT2" s="2003"/>
      <c r="CUU2" s="2003"/>
      <c r="CUV2" s="2003"/>
      <c r="CUW2" s="2003"/>
      <c r="CUX2" s="2003"/>
      <c r="CUY2" s="2003"/>
      <c r="CUZ2" s="2003"/>
      <c r="CVA2" s="2003"/>
      <c r="CVB2" s="2003"/>
      <c r="CVC2" s="2003"/>
      <c r="CVD2" s="2003"/>
      <c r="CVE2" s="2003"/>
      <c r="CVF2" s="2003"/>
      <c r="CVG2" s="2003"/>
      <c r="CVH2" s="2003"/>
      <c r="CVI2" s="2003"/>
      <c r="CVJ2" s="2003"/>
      <c r="CVK2" s="2003"/>
      <c r="CVL2" s="2003"/>
      <c r="CVM2" s="2003"/>
      <c r="CVN2" s="2003"/>
      <c r="CVO2" s="2003"/>
      <c r="CVP2" s="2003"/>
      <c r="CVQ2" s="2003"/>
      <c r="CVR2" s="2003"/>
      <c r="CVS2" s="2003"/>
      <c r="CVT2" s="2003"/>
      <c r="CVU2" s="2003"/>
      <c r="CVV2" s="2003"/>
      <c r="CVW2" s="2003"/>
      <c r="CVX2" s="2003"/>
      <c r="CVY2" s="2003"/>
      <c r="CVZ2" s="2003"/>
      <c r="CWA2" s="2003"/>
      <c r="CWB2" s="2003"/>
      <c r="CWC2" s="2003"/>
      <c r="CWD2" s="2003"/>
      <c r="CWE2" s="2003"/>
      <c r="CWF2" s="2003"/>
      <c r="CWG2" s="2003"/>
      <c r="CWH2" s="2003"/>
      <c r="CWI2" s="2003"/>
      <c r="CWJ2" s="2003"/>
      <c r="CWK2" s="2003"/>
      <c r="CWL2" s="2003"/>
      <c r="CWM2" s="2003"/>
      <c r="CWN2" s="2003"/>
      <c r="CWO2" s="2003"/>
      <c r="CWP2" s="2003"/>
      <c r="CWQ2" s="2003"/>
      <c r="CWR2" s="2003"/>
      <c r="CWS2" s="2003"/>
      <c r="CWT2" s="2003"/>
      <c r="CWU2" s="2003"/>
      <c r="CWV2" s="2003"/>
      <c r="CWW2" s="2003"/>
      <c r="CWX2" s="2003"/>
      <c r="CWY2" s="2003"/>
      <c r="CWZ2" s="2003"/>
      <c r="CXA2" s="2003"/>
      <c r="CXB2" s="2003"/>
      <c r="CXC2" s="2003"/>
      <c r="CXD2" s="2003"/>
      <c r="CXE2" s="2003"/>
      <c r="CXF2" s="2003"/>
      <c r="CXG2" s="2003"/>
      <c r="CXH2" s="2003"/>
      <c r="CXI2" s="2003"/>
      <c r="CXJ2" s="2003"/>
      <c r="CXK2" s="2003"/>
      <c r="CXL2" s="2003"/>
      <c r="CXM2" s="2003"/>
      <c r="CXN2" s="2003"/>
      <c r="CXO2" s="2003"/>
      <c r="CXP2" s="2003"/>
      <c r="CXQ2" s="2003"/>
      <c r="CXR2" s="2003"/>
      <c r="CXS2" s="2003"/>
      <c r="CXT2" s="2003"/>
      <c r="CXU2" s="2003"/>
      <c r="CXV2" s="2003"/>
      <c r="CXW2" s="2003"/>
      <c r="CXX2" s="2003"/>
      <c r="CXY2" s="2003"/>
      <c r="CXZ2" s="2003"/>
      <c r="CYA2" s="2003"/>
      <c r="CYB2" s="2003"/>
      <c r="CYC2" s="2003"/>
      <c r="CYD2" s="2003"/>
      <c r="CYE2" s="2003"/>
      <c r="CYF2" s="2003"/>
      <c r="CYG2" s="2003"/>
      <c r="CYH2" s="2003"/>
      <c r="CYI2" s="2003"/>
      <c r="CYJ2" s="2003"/>
      <c r="CYK2" s="2003"/>
      <c r="CYL2" s="2003"/>
      <c r="CYM2" s="2003"/>
      <c r="CYN2" s="2003"/>
      <c r="CYO2" s="2003"/>
      <c r="CYP2" s="2003"/>
      <c r="CYQ2" s="2003"/>
      <c r="CYR2" s="2003"/>
      <c r="CYS2" s="2003"/>
      <c r="CYT2" s="2003"/>
      <c r="CYU2" s="2003"/>
      <c r="CYV2" s="2003"/>
      <c r="CYW2" s="2003"/>
      <c r="CYX2" s="2003"/>
      <c r="CYY2" s="2003"/>
      <c r="CYZ2" s="2003"/>
      <c r="CZA2" s="2003"/>
      <c r="CZB2" s="2003"/>
      <c r="CZC2" s="2003"/>
      <c r="CZD2" s="2003"/>
      <c r="CZE2" s="2003"/>
      <c r="CZF2" s="2003"/>
      <c r="CZG2" s="2003"/>
      <c r="CZH2" s="2003"/>
      <c r="CZI2" s="2003"/>
      <c r="CZJ2" s="2003"/>
      <c r="CZK2" s="2003"/>
      <c r="CZL2" s="2003"/>
      <c r="CZM2" s="2003"/>
      <c r="CZN2" s="2003"/>
      <c r="CZO2" s="2003"/>
      <c r="CZP2" s="2003"/>
      <c r="CZQ2" s="2003"/>
      <c r="CZR2" s="2003"/>
      <c r="CZS2" s="2003"/>
      <c r="CZT2" s="2003"/>
      <c r="CZU2" s="2003"/>
      <c r="CZV2" s="2003"/>
      <c r="CZW2" s="2003"/>
      <c r="CZX2" s="2003"/>
      <c r="CZY2" s="2003"/>
      <c r="CZZ2" s="2003"/>
      <c r="DAA2" s="2003"/>
      <c r="DAB2" s="2003"/>
      <c r="DAC2" s="2003"/>
      <c r="DAD2" s="2003"/>
      <c r="DAE2" s="2003"/>
      <c r="DAF2" s="2003"/>
      <c r="DAG2" s="2003"/>
      <c r="DAH2" s="2003"/>
      <c r="DAI2" s="2003"/>
      <c r="DAJ2" s="2003"/>
      <c r="DAK2" s="2003"/>
      <c r="DAL2" s="2003"/>
      <c r="DAM2" s="2003"/>
      <c r="DAN2" s="2003"/>
      <c r="DAO2" s="2003"/>
      <c r="DAP2" s="2003"/>
      <c r="DAQ2" s="2003"/>
      <c r="DAR2" s="2003"/>
      <c r="DAS2" s="2003"/>
      <c r="DAT2" s="2003"/>
      <c r="DAU2" s="2003"/>
      <c r="DAV2" s="2003"/>
      <c r="DAW2" s="2003"/>
      <c r="DAX2" s="2003"/>
      <c r="DAY2" s="2003"/>
      <c r="DAZ2" s="2003"/>
      <c r="DBA2" s="2003"/>
      <c r="DBB2" s="2003"/>
      <c r="DBC2" s="2003"/>
      <c r="DBD2" s="2003"/>
      <c r="DBE2" s="2003"/>
      <c r="DBF2" s="2003"/>
      <c r="DBG2" s="2003"/>
      <c r="DBH2" s="2003"/>
      <c r="DBI2" s="2003"/>
      <c r="DBJ2" s="2003"/>
      <c r="DBK2" s="2003"/>
      <c r="DBL2" s="2003"/>
      <c r="DBM2" s="2003"/>
      <c r="DBN2" s="2003"/>
      <c r="DBO2" s="2003"/>
      <c r="DBP2" s="2003"/>
      <c r="DBQ2" s="2003"/>
      <c r="DBR2" s="2003"/>
      <c r="DBS2" s="2003"/>
      <c r="DBT2" s="2003"/>
      <c r="DBU2" s="2003"/>
      <c r="DBV2" s="2003"/>
      <c r="DBW2" s="2003"/>
      <c r="DBX2" s="2003"/>
      <c r="DBY2" s="2003"/>
      <c r="DBZ2" s="2003"/>
      <c r="DCA2" s="2003"/>
      <c r="DCB2" s="2003"/>
      <c r="DCC2" s="2003"/>
      <c r="DCD2" s="2003"/>
      <c r="DCE2" s="2003"/>
      <c r="DCF2" s="2003"/>
      <c r="DCG2" s="2003"/>
      <c r="DCH2" s="2003"/>
      <c r="DCI2" s="2003"/>
      <c r="DCJ2" s="2003"/>
      <c r="DCK2" s="2003"/>
      <c r="DCL2" s="2003"/>
      <c r="DCM2" s="2003"/>
      <c r="DCN2" s="2003"/>
      <c r="DCO2" s="2003"/>
      <c r="DCP2" s="2003"/>
      <c r="DCQ2" s="2003"/>
      <c r="DCR2" s="2003"/>
      <c r="DCS2" s="2003"/>
      <c r="DCT2" s="2003"/>
      <c r="DCU2" s="2003"/>
      <c r="DCV2" s="2003"/>
      <c r="DCW2" s="2003"/>
      <c r="DCX2" s="2003"/>
      <c r="DCY2" s="2003"/>
      <c r="DCZ2" s="2003"/>
      <c r="DDA2" s="2003"/>
      <c r="DDB2" s="2003"/>
      <c r="DDC2" s="2003"/>
      <c r="DDD2" s="2003"/>
      <c r="DDE2" s="2003"/>
      <c r="DDF2" s="2003"/>
      <c r="DDG2" s="2003"/>
      <c r="DDH2" s="2003"/>
      <c r="DDI2" s="2003"/>
      <c r="DDJ2" s="2003"/>
      <c r="DDK2" s="2003"/>
      <c r="DDL2" s="2003"/>
      <c r="DDM2" s="2003"/>
      <c r="DDN2" s="2003"/>
      <c r="DDO2" s="2003"/>
      <c r="DDP2" s="2003"/>
      <c r="DDQ2" s="2003"/>
      <c r="DDR2" s="2003"/>
      <c r="DDS2" s="2003"/>
      <c r="DDT2" s="2003"/>
      <c r="DDU2" s="2003"/>
      <c r="DDV2" s="2003"/>
      <c r="DDW2" s="2003"/>
      <c r="DDX2" s="2003"/>
      <c r="DDY2" s="2003"/>
      <c r="DDZ2" s="2003"/>
      <c r="DEA2" s="2003"/>
      <c r="DEB2" s="2003"/>
      <c r="DEC2" s="2003"/>
      <c r="DED2" s="2003"/>
      <c r="DEE2" s="2003"/>
      <c r="DEF2" s="2003"/>
      <c r="DEG2" s="2003"/>
      <c r="DEH2" s="2003"/>
      <c r="DEI2" s="2003"/>
      <c r="DEJ2" s="2003"/>
      <c r="DEK2" s="2003"/>
      <c r="DEL2" s="2003"/>
      <c r="DEM2" s="2003"/>
      <c r="DEN2" s="2003"/>
      <c r="DEO2" s="2003"/>
      <c r="DEP2" s="2003"/>
      <c r="DEQ2" s="2003"/>
      <c r="DER2" s="2003"/>
      <c r="DES2" s="2003"/>
      <c r="DET2" s="2003"/>
      <c r="DEU2" s="2003"/>
      <c r="DEV2" s="2003"/>
      <c r="DEW2" s="2003"/>
      <c r="DEX2" s="2003"/>
      <c r="DEY2" s="2003"/>
      <c r="DEZ2" s="2003"/>
      <c r="DFA2" s="2003"/>
      <c r="DFB2" s="2003"/>
      <c r="DFC2" s="2003"/>
      <c r="DFD2" s="2003"/>
      <c r="DFE2" s="2003"/>
      <c r="DFF2" s="2003"/>
      <c r="DFG2" s="2003"/>
      <c r="DFH2" s="2003"/>
      <c r="DFI2" s="2003"/>
      <c r="DFJ2" s="2003"/>
      <c r="DFK2" s="2003"/>
      <c r="DFL2" s="2003"/>
      <c r="DFM2" s="2003"/>
      <c r="DFN2" s="2003"/>
      <c r="DFO2" s="2003"/>
      <c r="DFP2" s="2003"/>
      <c r="DFQ2" s="2003"/>
      <c r="DFR2" s="2003"/>
      <c r="DFS2" s="2003"/>
      <c r="DFT2" s="2003"/>
      <c r="DFU2" s="2003"/>
      <c r="DFV2" s="2003"/>
      <c r="DFW2" s="2003"/>
      <c r="DFX2" s="2003"/>
      <c r="DFY2" s="2003"/>
      <c r="DFZ2" s="2003"/>
      <c r="DGA2" s="2003"/>
      <c r="DGB2" s="2003"/>
      <c r="DGC2" s="2003"/>
      <c r="DGD2" s="2003"/>
      <c r="DGE2" s="2003"/>
      <c r="DGF2" s="2003"/>
      <c r="DGG2" s="2003"/>
      <c r="DGH2" s="2003"/>
      <c r="DGI2" s="2003"/>
      <c r="DGJ2" s="2003"/>
      <c r="DGK2" s="2003"/>
      <c r="DGL2" s="2003"/>
      <c r="DGM2" s="2003"/>
      <c r="DGN2" s="2003"/>
      <c r="DGO2" s="2003"/>
      <c r="DGP2" s="2003"/>
      <c r="DGQ2" s="2003"/>
      <c r="DGR2" s="2003"/>
      <c r="DGS2" s="2003"/>
      <c r="DGT2" s="2003"/>
      <c r="DGU2" s="2003"/>
      <c r="DGV2" s="2003"/>
      <c r="DGW2" s="2003"/>
      <c r="DGX2" s="2003"/>
      <c r="DGY2" s="2003"/>
      <c r="DGZ2" s="2003"/>
      <c r="DHA2" s="2003"/>
      <c r="DHB2" s="2003"/>
      <c r="DHC2" s="2003"/>
      <c r="DHD2" s="2003"/>
      <c r="DHE2" s="2003"/>
      <c r="DHF2" s="2003"/>
      <c r="DHG2" s="2003"/>
      <c r="DHH2" s="2003"/>
      <c r="DHI2" s="2003"/>
      <c r="DHJ2" s="2003"/>
      <c r="DHK2" s="2003"/>
      <c r="DHL2" s="2003"/>
      <c r="DHM2" s="2003"/>
      <c r="DHN2" s="2003"/>
      <c r="DHO2" s="2003"/>
      <c r="DHP2" s="2003"/>
      <c r="DHQ2" s="2003"/>
      <c r="DHR2" s="2003"/>
      <c r="DHS2" s="2003"/>
      <c r="DHT2" s="2003"/>
      <c r="DHU2" s="2003"/>
      <c r="DHV2" s="2003"/>
      <c r="DHW2" s="2003"/>
      <c r="DHX2" s="2003"/>
      <c r="DHY2" s="2003"/>
      <c r="DHZ2" s="2003"/>
      <c r="DIA2" s="2003"/>
      <c r="DIB2" s="2003"/>
      <c r="DIC2" s="2003"/>
      <c r="DID2" s="2003"/>
      <c r="DIE2" s="2003"/>
      <c r="DIF2" s="2003"/>
      <c r="DIG2" s="2003"/>
      <c r="DIH2" s="2003"/>
      <c r="DII2" s="2003"/>
      <c r="DIJ2" s="2003"/>
      <c r="DIK2" s="2003"/>
      <c r="DIL2" s="2003"/>
      <c r="DIM2" s="2003"/>
      <c r="DIN2" s="2003"/>
      <c r="DIO2" s="2003"/>
      <c r="DIP2" s="2003"/>
      <c r="DIQ2" s="2003"/>
      <c r="DIR2" s="2003"/>
      <c r="DIS2" s="2003"/>
      <c r="DIT2" s="2003"/>
      <c r="DIU2" s="2003"/>
      <c r="DIV2" s="2003"/>
      <c r="DIW2" s="2003"/>
      <c r="DIX2" s="2003"/>
      <c r="DIY2" s="2003"/>
      <c r="DIZ2" s="2003"/>
      <c r="DJA2" s="2003"/>
      <c r="DJB2" s="2003"/>
      <c r="DJC2" s="2003"/>
      <c r="DJD2" s="2003"/>
      <c r="DJE2" s="2003"/>
      <c r="DJF2" s="2003"/>
      <c r="DJG2" s="2003"/>
      <c r="DJH2" s="2003"/>
      <c r="DJI2" s="2003"/>
      <c r="DJJ2" s="2003"/>
      <c r="DJK2" s="2003"/>
      <c r="DJL2" s="2003"/>
      <c r="DJM2" s="2003"/>
      <c r="DJN2" s="2003"/>
      <c r="DJO2" s="2003"/>
      <c r="DJP2" s="2003"/>
      <c r="DJQ2" s="2003"/>
      <c r="DJR2" s="2003"/>
      <c r="DJS2" s="2003"/>
      <c r="DJT2" s="2003"/>
      <c r="DJU2" s="2003"/>
      <c r="DJV2" s="2003"/>
      <c r="DJW2" s="2003"/>
      <c r="DJX2" s="2003"/>
      <c r="DJY2" s="2003"/>
      <c r="DJZ2" s="2003"/>
      <c r="DKA2" s="2003"/>
      <c r="DKB2" s="2003"/>
      <c r="DKC2" s="2003"/>
      <c r="DKD2" s="2003"/>
      <c r="DKE2" s="2003"/>
      <c r="DKF2" s="2003"/>
      <c r="DKG2" s="2003"/>
      <c r="DKH2" s="2003"/>
      <c r="DKI2" s="2003"/>
      <c r="DKJ2" s="2003"/>
      <c r="DKK2" s="2003"/>
      <c r="DKL2" s="2003"/>
      <c r="DKM2" s="2003"/>
      <c r="DKN2" s="2003"/>
      <c r="DKO2" s="2003"/>
      <c r="DKP2" s="2003"/>
      <c r="DKQ2" s="2003"/>
      <c r="DKR2" s="2003"/>
      <c r="DKS2" s="2003"/>
      <c r="DKT2" s="2003"/>
      <c r="DKU2" s="2003"/>
      <c r="DKV2" s="2003"/>
      <c r="DKW2" s="2003"/>
      <c r="DKX2" s="2003"/>
      <c r="DKY2" s="2003"/>
      <c r="DKZ2" s="2003"/>
      <c r="DLA2" s="2003"/>
      <c r="DLB2" s="2003"/>
      <c r="DLC2" s="2003"/>
      <c r="DLD2" s="2003"/>
      <c r="DLE2" s="2003"/>
      <c r="DLF2" s="2003"/>
      <c r="DLG2" s="2003"/>
      <c r="DLH2" s="2003"/>
      <c r="DLI2" s="2003"/>
      <c r="DLJ2" s="2003"/>
      <c r="DLK2" s="2003"/>
      <c r="DLL2" s="2003"/>
      <c r="DLM2" s="2003"/>
      <c r="DLN2" s="2003"/>
      <c r="DLO2" s="2003"/>
      <c r="DLP2" s="2003"/>
      <c r="DLQ2" s="2003"/>
      <c r="DLR2" s="2003"/>
      <c r="DLS2" s="2003"/>
      <c r="DLT2" s="2003"/>
      <c r="DLU2" s="2003"/>
      <c r="DLV2" s="2003"/>
      <c r="DLW2" s="2003"/>
      <c r="DLX2" s="2003"/>
      <c r="DLY2" s="2003"/>
      <c r="DLZ2" s="2003"/>
      <c r="DMA2" s="2003"/>
      <c r="DMB2" s="2003"/>
      <c r="DMC2" s="2003"/>
      <c r="DMD2" s="2003"/>
      <c r="DME2" s="2003"/>
      <c r="DMF2" s="2003"/>
      <c r="DMG2" s="2003"/>
      <c r="DMH2" s="2003"/>
      <c r="DMI2" s="2003"/>
      <c r="DMJ2" s="2003"/>
      <c r="DMK2" s="2003"/>
      <c r="DML2" s="2003"/>
      <c r="DMM2" s="2003"/>
      <c r="DMN2" s="2003"/>
      <c r="DMO2" s="2003"/>
      <c r="DMP2" s="2003"/>
      <c r="DMQ2" s="2003"/>
      <c r="DMR2" s="2003"/>
      <c r="DMS2" s="2003"/>
      <c r="DMT2" s="2003"/>
      <c r="DMU2" s="2003"/>
      <c r="DMV2" s="2003"/>
      <c r="DMW2" s="2003"/>
      <c r="DMX2" s="2003"/>
      <c r="DMY2" s="2003"/>
      <c r="DMZ2" s="2003"/>
      <c r="DNA2" s="2003"/>
      <c r="DNB2" s="2003"/>
      <c r="DNC2" s="2003"/>
      <c r="DND2" s="2003"/>
      <c r="DNE2" s="2003"/>
      <c r="DNF2" s="2003"/>
      <c r="DNG2" s="2003"/>
      <c r="DNH2" s="2003"/>
      <c r="DNI2" s="2003"/>
      <c r="DNJ2" s="2003"/>
      <c r="DNK2" s="2003"/>
      <c r="DNL2" s="2003"/>
      <c r="DNM2" s="2003"/>
      <c r="DNN2" s="2003"/>
      <c r="DNO2" s="2003"/>
      <c r="DNP2" s="2003"/>
      <c r="DNQ2" s="2003"/>
      <c r="DNR2" s="2003"/>
      <c r="DNS2" s="2003"/>
      <c r="DNT2" s="2003"/>
      <c r="DNU2" s="2003"/>
      <c r="DNV2" s="2003"/>
      <c r="DNW2" s="2003"/>
      <c r="DNX2" s="2003"/>
      <c r="DNY2" s="2003"/>
      <c r="DNZ2" s="2003"/>
      <c r="DOA2" s="2003"/>
      <c r="DOB2" s="2003"/>
      <c r="DOC2" s="2003"/>
      <c r="DOD2" s="2003"/>
      <c r="DOE2" s="2003"/>
      <c r="DOF2" s="2003"/>
      <c r="DOG2" s="2003"/>
      <c r="DOH2" s="2003"/>
      <c r="DOI2" s="2003"/>
      <c r="DOJ2" s="2003"/>
      <c r="DOK2" s="2003"/>
      <c r="DOL2" s="2003"/>
      <c r="DOM2" s="2003"/>
      <c r="DON2" s="2003"/>
      <c r="DOO2" s="2003"/>
      <c r="DOP2" s="2003"/>
      <c r="DOQ2" s="2003"/>
      <c r="DOR2" s="2003"/>
      <c r="DOS2" s="2003"/>
      <c r="DOT2" s="2003"/>
      <c r="DOU2" s="2003"/>
      <c r="DOV2" s="2003"/>
      <c r="DOW2" s="2003"/>
      <c r="DOX2" s="2003"/>
      <c r="DOY2" s="2003"/>
      <c r="DOZ2" s="2003"/>
      <c r="DPA2" s="2003"/>
      <c r="DPB2" s="2003"/>
      <c r="DPC2" s="2003"/>
      <c r="DPD2" s="2003"/>
      <c r="DPE2" s="2003"/>
      <c r="DPF2" s="2003"/>
      <c r="DPG2" s="2003"/>
      <c r="DPH2" s="2003"/>
      <c r="DPI2" s="2003"/>
      <c r="DPJ2" s="2003"/>
      <c r="DPK2" s="2003"/>
      <c r="DPL2" s="2003"/>
      <c r="DPM2" s="2003"/>
      <c r="DPN2" s="2003"/>
      <c r="DPO2" s="2003"/>
      <c r="DPP2" s="2003"/>
      <c r="DPQ2" s="2003"/>
      <c r="DPR2" s="2003"/>
      <c r="DPS2" s="2003"/>
      <c r="DPT2" s="2003"/>
      <c r="DPU2" s="2003"/>
      <c r="DPV2" s="2003"/>
      <c r="DPW2" s="2003"/>
      <c r="DPX2" s="2003"/>
      <c r="DPY2" s="2003"/>
      <c r="DPZ2" s="2003"/>
      <c r="DQA2" s="2003"/>
      <c r="DQB2" s="2003"/>
      <c r="DQC2" s="2003"/>
      <c r="DQD2" s="2003"/>
      <c r="DQE2" s="2003"/>
      <c r="DQF2" s="2003"/>
      <c r="DQG2" s="2003"/>
      <c r="DQH2" s="2003"/>
      <c r="DQI2" s="2003"/>
      <c r="DQJ2" s="2003"/>
      <c r="DQK2" s="2003"/>
      <c r="DQL2" s="2003"/>
      <c r="DQM2" s="2003"/>
      <c r="DQN2" s="2003"/>
      <c r="DQO2" s="2003"/>
      <c r="DQP2" s="2003"/>
      <c r="DQQ2" s="2003"/>
      <c r="DQR2" s="2003"/>
      <c r="DQS2" s="2003"/>
      <c r="DQT2" s="2003"/>
      <c r="DQU2" s="2003"/>
      <c r="DQV2" s="2003"/>
      <c r="DQW2" s="2003"/>
      <c r="DQX2" s="2003"/>
      <c r="DQY2" s="2003"/>
      <c r="DQZ2" s="2003"/>
      <c r="DRA2" s="2003"/>
      <c r="DRB2" s="2003"/>
      <c r="DRC2" s="2003"/>
      <c r="DRD2" s="2003"/>
      <c r="DRE2" s="2003"/>
      <c r="DRF2" s="2003"/>
      <c r="DRG2" s="2003"/>
      <c r="DRH2" s="2003"/>
      <c r="DRI2" s="2003"/>
      <c r="DRJ2" s="2003"/>
      <c r="DRK2" s="2003"/>
      <c r="DRL2" s="2003"/>
      <c r="DRM2" s="2003"/>
      <c r="DRN2" s="2003"/>
      <c r="DRO2" s="2003"/>
      <c r="DRP2" s="2003"/>
      <c r="DRQ2" s="2003"/>
      <c r="DRR2" s="2003"/>
      <c r="DRS2" s="2003"/>
      <c r="DRT2" s="2003"/>
      <c r="DRU2" s="2003"/>
      <c r="DRV2" s="2003"/>
      <c r="DRW2" s="2003"/>
      <c r="DRX2" s="2003"/>
      <c r="DRY2" s="2003"/>
      <c r="DRZ2" s="2003"/>
      <c r="DSA2" s="2003"/>
      <c r="DSB2" s="2003"/>
      <c r="DSC2" s="2003"/>
      <c r="DSD2" s="2003"/>
      <c r="DSE2" s="2003"/>
      <c r="DSF2" s="2003"/>
      <c r="DSG2" s="2003"/>
      <c r="DSH2" s="2003"/>
      <c r="DSI2" s="2003"/>
      <c r="DSJ2" s="2003"/>
      <c r="DSK2" s="2003"/>
      <c r="DSL2" s="2003"/>
      <c r="DSM2" s="2003"/>
      <c r="DSN2" s="2003"/>
      <c r="DSO2" s="2003"/>
      <c r="DSP2" s="2003"/>
      <c r="DSQ2" s="2003"/>
      <c r="DSR2" s="2003"/>
      <c r="DSS2" s="2003"/>
      <c r="DST2" s="2003"/>
      <c r="DSU2" s="2003"/>
      <c r="DSV2" s="2003"/>
      <c r="DSW2" s="2003"/>
      <c r="DSX2" s="2003"/>
      <c r="DSY2" s="2003"/>
      <c r="DSZ2" s="2003"/>
      <c r="DTA2" s="2003"/>
      <c r="DTB2" s="2003"/>
      <c r="DTC2" s="2003"/>
      <c r="DTD2" s="2003"/>
      <c r="DTE2" s="2003"/>
      <c r="DTF2" s="2003"/>
      <c r="DTG2" s="2003"/>
      <c r="DTH2" s="2003"/>
      <c r="DTI2" s="2003"/>
      <c r="DTJ2" s="2003"/>
      <c r="DTK2" s="2003"/>
      <c r="DTL2" s="2003"/>
      <c r="DTM2" s="2003"/>
      <c r="DTN2" s="2003"/>
      <c r="DTO2" s="2003"/>
      <c r="DTP2" s="2003"/>
      <c r="DTQ2" s="2003"/>
      <c r="DTR2" s="2003"/>
      <c r="DTS2" s="2003"/>
      <c r="DTT2" s="2003"/>
      <c r="DTU2" s="2003"/>
      <c r="DTV2" s="2003"/>
      <c r="DTW2" s="2003"/>
      <c r="DTX2" s="2003"/>
      <c r="DTY2" s="2003"/>
      <c r="DTZ2" s="2003"/>
      <c r="DUA2" s="2003"/>
      <c r="DUB2" s="2003"/>
      <c r="DUC2" s="2003"/>
      <c r="DUD2" s="2003"/>
      <c r="DUE2" s="2003"/>
      <c r="DUF2" s="2003"/>
      <c r="DUG2" s="2003"/>
      <c r="DUH2" s="2003"/>
      <c r="DUI2" s="2003"/>
      <c r="DUJ2" s="2003"/>
      <c r="DUK2" s="2003"/>
      <c r="DUL2" s="2003"/>
      <c r="DUM2" s="2003"/>
      <c r="DUN2" s="2003"/>
      <c r="DUO2" s="2003"/>
      <c r="DUP2" s="2003"/>
      <c r="DUQ2" s="2003"/>
      <c r="DUR2" s="2003"/>
      <c r="DUS2" s="2003"/>
      <c r="DUT2" s="2003"/>
      <c r="DUU2" s="2003"/>
      <c r="DUV2" s="2003"/>
      <c r="DUW2" s="2003"/>
      <c r="DUX2" s="2003"/>
      <c r="DUY2" s="2003"/>
      <c r="DUZ2" s="2003"/>
      <c r="DVA2" s="2003"/>
      <c r="DVB2" s="2003"/>
      <c r="DVC2" s="2003"/>
      <c r="DVD2" s="2003"/>
      <c r="DVE2" s="2003"/>
      <c r="DVF2" s="2003"/>
      <c r="DVG2" s="2003"/>
      <c r="DVH2" s="2003"/>
      <c r="DVI2" s="2003"/>
      <c r="DVJ2" s="2003"/>
      <c r="DVK2" s="2003"/>
      <c r="DVL2" s="2003"/>
      <c r="DVM2" s="2003"/>
      <c r="DVN2" s="2003"/>
      <c r="DVO2" s="2003"/>
      <c r="DVP2" s="2003"/>
      <c r="DVQ2" s="2003"/>
      <c r="DVR2" s="2003"/>
      <c r="DVS2" s="2003"/>
      <c r="DVT2" s="2003"/>
      <c r="DVU2" s="2003"/>
      <c r="DVV2" s="2003"/>
      <c r="DVW2" s="2003"/>
      <c r="DVX2" s="2003"/>
      <c r="DVY2" s="2003"/>
      <c r="DVZ2" s="2003"/>
      <c r="DWA2" s="2003"/>
      <c r="DWB2" s="2003"/>
      <c r="DWC2" s="2003"/>
      <c r="DWD2" s="2003"/>
      <c r="DWE2" s="2003"/>
      <c r="DWF2" s="2003"/>
      <c r="DWG2" s="2003"/>
      <c r="DWH2" s="2003"/>
      <c r="DWI2" s="2003"/>
      <c r="DWJ2" s="2003"/>
      <c r="DWK2" s="2003"/>
      <c r="DWL2" s="2003"/>
      <c r="DWM2" s="2003"/>
      <c r="DWN2" s="2003"/>
      <c r="DWO2" s="2003"/>
      <c r="DWP2" s="2003"/>
      <c r="DWQ2" s="2003"/>
      <c r="DWR2" s="2003"/>
      <c r="DWS2" s="2003"/>
      <c r="DWT2" s="2003"/>
      <c r="DWU2" s="2003"/>
      <c r="DWV2" s="2003"/>
      <c r="DWW2" s="2003"/>
      <c r="DWX2" s="2003"/>
      <c r="DWY2" s="2003"/>
      <c r="DWZ2" s="2003"/>
      <c r="DXA2" s="2003"/>
      <c r="DXB2" s="2003"/>
      <c r="DXC2" s="2003"/>
      <c r="DXD2" s="2003"/>
      <c r="DXE2" s="2003"/>
      <c r="DXF2" s="2003"/>
      <c r="DXG2" s="2003"/>
      <c r="DXH2" s="2003"/>
      <c r="DXI2" s="2003"/>
      <c r="DXJ2" s="2003"/>
      <c r="DXK2" s="2003"/>
      <c r="DXL2" s="2003"/>
      <c r="DXM2" s="2003"/>
      <c r="DXN2" s="2003"/>
      <c r="DXO2" s="2003"/>
      <c r="DXP2" s="2003"/>
      <c r="DXQ2" s="2003"/>
      <c r="DXR2" s="2003"/>
      <c r="DXS2" s="2003"/>
      <c r="DXT2" s="2003"/>
      <c r="DXU2" s="2003"/>
      <c r="DXV2" s="2003"/>
      <c r="DXW2" s="2003"/>
      <c r="DXX2" s="2003"/>
      <c r="DXY2" s="2003"/>
      <c r="DXZ2" s="2003"/>
      <c r="DYA2" s="2003"/>
      <c r="DYB2" s="2003"/>
      <c r="DYC2" s="2003"/>
      <c r="DYD2" s="2003"/>
      <c r="DYE2" s="2003"/>
      <c r="DYF2" s="2003"/>
      <c r="DYG2" s="2003"/>
      <c r="DYH2" s="2003"/>
      <c r="DYI2" s="2003"/>
      <c r="DYJ2" s="2003"/>
      <c r="DYK2" s="2003"/>
      <c r="DYL2" s="2003"/>
      <c r="DYM2" s="2003"/>
      <c r="DYN2" s="2003"/>
      <c r="DYO2" s="2003"/>
      <c r="DYP2" s="2003"/>
      <c r="DYQ2" s="2003"/>
      <c r="DYR2" s="2003"/>
      <c r="DYS2" s="2003"/>
      <c r="DYT2" s="2003"/>
      <c r="DYU2" s="2003"/>
      <c r="DYV2" s="2003"/>
      <c r="DYW2" s="2003"/>
      <c r="DYX2" s="2003"/>
      <c r="DYY2" s="2003"/>
      <c r="DYZ2" s="2003"/>
      <c r="DZA2" s="2003"/>
      <c r="DZB2" s="2003"/>
      <c r="DZC2" s="2003"/>
      <c r="DZD2" s="2003"/>
      <c r="DZE2" s="2003"/>
      <c r="DZF2" s="2003"/>
      <c r="DZG2" s="2003"/>
      <c r="DZH2" s="2003"/>
      <c r="DZI2" s="2003"/>
      <c r="DZJ2" s="2003"/>
      <c r="DZK2" s="2003"/>
      <c r="DZL2" s="2003"/>
      <c r="DZM2" s="2003"/>
      <c r="DZN2" s="2003"/>
      <c r="DZO2" s="2003"/>
      <c r="DZP2" s="2003"/>
      <c r="DZQ2" s="2003"/>
      <c r="DZR2" s="2003"/>
      <c r="DZS2" s="2003"/>
      <c r="DZT2" s="2003"/>
      <c r="DZU2" s="2003"/>
      <c r="DZV2" s="2003"/>
      <c r="DZW2" s="2003"/>
      <c r="DZX2" s="2003"/>
      <c r="DZY2" s="2003"/>
      <c r="DZZ2" s="2003"/>
      <c r="EAA2" s="2003"/>
      <c r="EAB2" s="2003"/>
      <c r="EAC2" s="2003"/>
      <c r="EAD2" s="2003"/>
      <c r="EAE2" s="2003"/>
      <c r="EAF2" s="2003"/>
      <c r="EAG2" s="2003"/>
      <c r="EAH2" s="2003"/>
      <c r="EAI2" s="2003"/>
      <c r="EAJ2" s="2003"/>
      <c r="EAK2" s="2003"/>
      <c r="EAL2" s="2003"/>
      <c r="EAM2" s="2003"/>
      <c r="EAN2" s="2003"/>
      <c r="EAO2" s="2003"/>
      <c r="EAP2" s="2003"/>
      <c r="EAQ2" s="2003"/>
      <c r="EAR2" s="2003"/>
      <c r="EAS2" s="2003"/>
      <c r="EAT2" s="2003"/>
      <c r="EAU2" s="2003"/>
      <c r="EAV2" s="2003"/>
      <c r="EAW2" s="2003"/>
      <c r="EAX2" s="2003"/>
      <c r="EAY2" s="2003"/>
      <c r="EAZ2" s="2003"/>
      <c r="EBA2" s="2003"/>
      <c r="EBB2" s="2003"/>
      <c r="EBC2" s="2003"/>
      <c r="EBD2" s="2003"/>
      <c r="EBE2" s="2003"/>
      <c r="EBF2" s="2003"/>
      <c r="EBG2" s="2003"/>
      <c r="EBH2" s="2003"/>
      <c r="EBI2" s="2003"/>
      <c r="EBJ2" s="2003"/>
      <c r="EBK2" s="2003"/>
      <c r="EBL2" s="2003"/>
      <c r="EBM2" s="2003"/>
      <c r="EBN2" s="2003"/>
      <c r="EBO2" s="2003"/>
      <c r="EBP2" s="2003"/>
      <c r="EBQ2" s="2003"/>
      <c r="EBR2" s="2003"/>
      <c r="EBS2" s="2003"/>
      <c r="EBT2" s="2003"/>
      <c r="EBU2" s="2003"/>
      <c r="EBV2" s="2003"/>
      <c r="EBW2" s="2003"/>
      <c r="EBX2" s="2003"/>
      <c r="EBY2" s="2003"/>
      <c r="EBZ2" s="2003"/>
      <c r="ECA2" s="2003"/>
      <c r="ECB2" s="2003"/>
      <c r="ECC2" s="2003"/>
      <c r="ECD2" s="2003"/>
      <c r="ECE2" s="2003"/>
      <c r="ECF2" s="2003"/>
      <c r="ECG2" s="2003"/>
      <c r="ECH2" s="2003"/>
      <c r="ECI2" s="2003"/>
      <c r="ECJ2" s="2003"/>
      <c r="ECK2" s="2003"/>
      <c r="ECL2" s="2003"/>
      <c r="ECM2" s="2003"/>
      <c r="ECN2" s="2003"/>
      <c r="ECO2" s="2003"/>
      <c r="ECP2" s="2003"/>
      <c r="ECQ2" s="2003"/>
      <c r="ECR2" s="2003"/>
      <c r="ECS2" s="2003"/>
      <c r="ECT2" s="2003"/>
      <c r="ECU2" s="2003"/>
      <c r="ECV2" s="2003"/>
      <c r="ECW2" s="2003"/>
      <c r="ECX2" s="2003"/>
      <c r="ECY2" s="2003"/>
      <c r="ECZ2" s="2003"/>
      <c r="EDA2" s="2003"/>
      <c r="EDB2" s="2003"/>
      <c r="EDC2" s="2003"/>
      <c r="EDD2" s="2003"/>
      <c r="EDE2" s="2003"/>
      <c r="EDF2" s="2003"/>
      <c r="EDG2" s="2003"/>
      <c r="EDH2" s="2003"/>
      <c r="EDI2" s="2003"/>
      <c r="EDJ2" s="2003"/>
      <c r="EDK2" s="2003"/>
      <c r="EDL2" s="2003"/>
      <c r="EDM2" s="2003"/>
      <c r="EDN2" s="2003"/>
      <c r="EDO2" s="2003"/>
      <c r="EDP2" s="2003"/>
      <c r="EDQ2" s="2003"/>
      <c r="EDR2" s="2003"/>
      <c r="EDS2" s="2003"/>
      <c r="EDT2" s="2003"/>
      <c r="EDU2" s="2003"/>
      <c r="EDV2" s="2003"/>
      <c r="EDW2" s="2003"/>
      <c r="EDX2" s="2003"/>
      <c r="EDY2" s="2003"/>
      <c r="EDZ2" s="2003"/>
      <c r="EEA2" s="2003"/>
      <c r="EEB2" s="2003"/>
      <c r="EEC2" s="2003"/>
      <c r="EED2" s="2003"/>
      <c r="EEE2" s="2003"/>
      <c r="EEF2" s="2003"/>
      <c r="EEG2" s="2003"/>
      <c r="EEH2" s="2003"/>
      <c r="EEI2" s="2003"/>
      <c r="EEJ2" s="2003"/>
      <c r="EEK2" s="2003"/>
      <c r="EEL2" s="2003"/>
      <c r="EEM2" s="2003"/>
      <c r="EEN2" s="2003"/>
      <c r="EEO2" s="2003"/>
      <c r="EEP2" s="2003"/>
      <c r="EEQ2" s="2003"/>
      <c r="EER2" s="2003"/>
      <c r="EES2" s="2003"/>
      <c r="EET2" s="2003"/>
      <c r="EEU2" s="2003"/>
      <c r="EEV2" s="2003"/>
      <c r="EEW2" s="2003"/>
      <c r="EEX2" s="2003"/>
      <c r="EEY2" s="2003"/>
      <c r="EEZ2" s="2003"/>
      <c r="EFA2" s="2003"/>
      <c r="EFB2" s="2003"/>
      <c r="EFC2" s="2003"/>
      <c r="EFD2" s="2003"/>
      <c r="EFE2" s="2003"/>
      <c r="EFF2" s="2003"/>
      <c r="EFG2" s="2003"/>
      <c r="EFH2" s="2003"/>
      <c r="EFI2" s="2003"/>
      <c r="EFJ2" s="2003"/>
      <c r="EFK2" s="2003"/>
      <c r="EFL2" s="2003"/>
      <c r="EFM2" s="2003"/>
      <c r="EFN2" s="2003"/>
      <c r="EFO2" s="2003"/>
      <c r="EFP2" s="2003"/>
      <c r="EFQ2" s="2003"/>
      <c r="EFR2" s="2003"/>
      <c r="EFS2" s="2003"/>
      <c r="EFT2" s="2003"/>
      <c r="EFU2" s="2003"/>
      <c r="EFV2" s="2003"/>
      <c r="EFW2" s="2003"/>
      <c r="EFX2" s="2003"/>
      <c r="EFY2" s="2003"/>
      <c r="EFZ2" s="2003"/>
      <c r="EGA2" s="2003"/>
      <c r="EGB2" s="2003"/>
      <c r="EGC2" s="2003"/>
      <c r="EGD2" s="2003"/>
      <c r="EGE2" s="2003"/>
      <c r="EGF2" s="2003"/>
      <c r="EGG2" s="2003"/>
      <c r="EGH2" s="2003"/>
      <c r="EGI2" s="2003"/>
      <c r="EGJ2" s="2003"/>
      <c r="EGK2" s="2003"/>
      <c r="EGL2" s="2003"/>
      <c r="EGM2" s="2003"/>
      <c r="EGN2" s="2003"/>
      <c r="EGO2" s="2003"/>
      <c r="EGP2" s="2003"/>
      <c r="EGQ2" s="2003"/>
      <c r="EGR2" s="2003"/>
      <c r="EGS2" s="2003"/>
      <c r="EGT2" s="2003"/>
      <c r="EGU2" s="2003"/>
      <c r="EGV2" s="2003"/>
      <c r="EGW2" s="2003"/>
      <c r="EGX2" s="2003"/>
      <c r="EGY2" s="2003"/>
      <c r="EGZ2" s="2003"/>
      <c r="EHA2" s="2003"/>
      <c r="EHB2" s="2003"/>
      <c r="EHC2" s="2003"/>
      <c r="EHD2" s="2003"/>
      <c r="EHE2" s="2003"/>
      <c r="EHF2" s="2003"/>
      <c r="EHG2" s="2003"/>
      <c r="EHH2" s="2003"/>
      <c r="EHI2" s="2003"/>
      <c r="EHJ2" s="2003"/>
      <c r="EHK2" s="2003"/>
      <c r="EHL2" s="2003"/>
      <c r="EHM2" s="2003"/>
      <c r="EHN2" s="2003"/>
      <c r="EHO2" s="2003"/>
      <c r="EHP2" s="2003"/>
      <c r="EHQ2" s="2003"/>
      <c r="EHR2" s="2003"/>
      <c r="EHS2" s="2003"/>
      <c r="EHT2" s="2003"/>
      <c r="EHU2" s="2003"/>
      <c r="EHV2" s="2003"/>
      <c r="EHW2" s="2003"/>
      <c r="EHX2" s="2003"/>
      <c r="EHY2" s="2003"/>
      <c r="EHZ2" s="2003"/>
      <c r="EIA2" s="2003"/>
      <c r="EIB2" s="2003"/>
      <c r="EIC2" s="2003"/>
      <c r="EID2" s="2003"/>
      <c r="EIE2" s="2003"/>
      <c r="EIF2" s="2003"/>
      <c r="EIG2" s="2003"/>
      <c r="EIH2" s="2003"/>
      <c r="EII2" s="2003"/>
      <c r="EIJ2" s="2003"/>
      <c r="EIK2" s="2003"/>
      <c r="EIL2" s="2003"/>
      <c r="EIM2" s="2003"/>
      <c r="EIN2" s="2003"/>
      <c r="EIO2" s="2003"/>
      <c r="EIP2" s="2003"/>
      <c r="EIQ2" s="2003"/>
      <c r="EIR2" s="2003"/>
      <c r="EIS2" s="2003"/>
      <c r="EIT2" s="2003"/>
      <c r="EIU2" s="2003"/>
      <c r="EIV2" s="2003"/>
      <c r="EIW2" s="2003"/>
      <c r="EIX2" s="2003"/>
      <c r="EIY2" s="2003"/>
      <c r="EIZ2" s="2003"/>
      <c r="EJA2" s="2003"/>
      <c r="EJB2" s="2003"/>
      <c r="EJC2" s="2003"/>
      <c r="EJD2" s="2003"/>
      <c r="EJE2" s="2003"/>
      <c r="EJF2" s="2003"/>
      <c r="EJG2" s="2003"/>
      <c r="EJH2" s="2003"/>
      <c r="EJI2" s="2003"/>
      <c r="EJJ2" s="2003"/>
      <c r="EJK2" s="2003"/>
      <c r="EJL2" s="2003"/>
      <c r="EJM2" s="2003"/>
      <c r="EJN2" s="2003"/>
      <c r="EJO2" s="2003"/>
      <c r="EJP2" s="2003"/>
      <c r="EJQ2" s="2003"/>
      <c r="EJR2" s="2003"/>
      <c r="EJS2" s="2003"/>
      <c r="EJT2" s="2003"/>
      <c r="EJU2" s="2003"/>
      <c r="EJV2" s="2003"/>
      <c r="EJW2" s="2003"/>
      <c r="EJX2" s="2003"/>
      <c r="EJY2" s="2003"/>
      <c r="EJZ2" s="2003"/>
      <c r="EKA2" s="2003"/>
      <c r="EKB2" s="2003"/>
      <c r="EKC2" s="2003"/>
      <c r="EKD2" s="2003"/>
      <c r="EKE2" s="2003"/>
      <c r="EKF2" s="2003"/>
      <c r="EKG2" s="2003"/>
      <c r="EKH2" s="2003"/>
      <c r="EKI2" s="2003"/>
      <c r="EKJ2" s="2003"/>
      <c r="EKK2" s="2003"/>
      <c r="EKL2" s="2003"/>
      <c r="EKM2" s="2003"/>
      <c r="EKN2" s="2003"/>
      <c r="EKO2" s="2003"/>
      <c r="EKP2" s="2003"/>
      <c r="EKQ2" s="2003"/>
      <c r="EKR2" s="2003"/>
      <c r="EKS2" s="2003"/>
      <c r="EKT2" s="2003"/>
      <c r="EKU2" s="2003"/>
      <c r="EKV2" s="2003"/>
      <c r="EKW2" s="2003"/>
      <c r="EKX2" s="2003"/>
      <c r="EKY2" s="2003"/>
      <c r="EKZ2" s="2003"/>
      <c r="ELA2" s="2003"/>
      <c r="ELB2" s="2003"/>
      <c r="ELC2" s="2003"/>
      <c r="ELD2" s="2003"/>
      <c r="ELE2" s="2003"/>
      <c r="ELF2" s="2003"/>
      <c r="ELG2" s="2003"/>
      <c r="ELH2" s="2003"/>
      <c r="ELI2" s="2003"/>
      <c r="ELJ2" s="2003"/>
      <c r="ELK2" s="2003"/>
      <c r="ELL2" s="2003"/>
      <c r="ELM2" s="2003"/>
      <c r="ELN2" s="2003"/>
      <c r="ELO2" s="2003"/>
      <c r="ELP2" s="2003"/>
      <c r="ELQ2" s="2003"/>
      <c r="ELR2" s="2003"/>
      <c r="ELS2" s="2003"/>
      <c r="ELT2" s="2003"/>
      <c r="ELU2" s="2003"/>
      <c r="ELV2" s="2003"/>
      <c r="ELW2" s="2003"/>
      <c r="ELX2" s="2003"/>
      <c r="ELY2" s="2003"/>
      <c r="ELZ2" s="2003"/>
      <c r="EMA2" s="2003"/>
      <c r="EMB2" s="2003"/>
      <c r="EMC2" s="2003"/>
      <c r="EMD2" s="2003"/>
      <c r="EME2" s="2003"/>
      <c r="EMF2" s="2003"/>
      <c r="EMG2" s="2003"/>
      <c r="EMH2" s="2003"/>
      <c r="EMI2" s="2003"/>
      <c r="EMJ2" s="2003"/>
      <c r="EMK2" s="2003"/>
      <c r="EML2" s="2003"/>
      <c r="EMM2" s="2003"/>
      <c r="EMN2" s="2003"/>
      <c r="EMO2" s="2003"/>
      <c r="EMP2" s="2003"/>
      <c r="EMQ2" s="2003"/>
      <c r="EMR2" s="2003"/>
      <c r="EMS2" s="2003"/>
      <c r="EMT2" s="2003"/>
      <c r="EMU2" s="2003"/>
      <c r="EMV2" s="2003"/>
      <c r="EMW2" s="2003"/>
      <c r="EMX2" s="2003"/>
      <c r="EMY2" s="2003"/>
      <c r="EMZ2" s="2003"/>
      <c r="ENA2" s="2003"/>
      <c r="ENB2" s="2003"/>
      <c r="ENC2" s="2003"/>
      <c r="END2" s="2003"/>
      <c r="ENE2" s="2003"/>
      <c r="ENF2" s="2003"/>
      <c r="ENG2" s="2003"/>
      <c r="ENH2" s="2003"/>
      <c r="ENI2" s="2003"/>
      <c r="ENJ2" s="2003"/>
      <c r="ENK2" s="2003"/>
      <c r="ENL2" s="2003"/>
      <c r="ENM2" s="2003"/>
      <c r="ENN2" s="2003"/>
      <c r="ENO2" s="2003"/>
      <c r="ENP2" s="2003"/>
      <c r="ENQ2" s="2003"/>
      <c r="ENR2" s="2003"/>
      <c r="ENS2" s="2003"/>
      <c r="ENT2" s="2003"/>
      <c r="ENU2" s="2003"/>
      <c r="ENV2" s="2003"/>
      <c r="ENW2" s="2003"/>
      <c r="ENX2" s="2003"/>
      <c r="ENY2" s="2003"/>
      <c r="ENZ2" s="2003"/>
      <c r="EOA2" s="2003"/>
      <c r="EOB2" s="2003"/>
      <c r="EOC2" s="2003"/>
      <c r="EOD2" s="2003"/>
      <c r="EOE2" s="2003"/>
      <c r="EOF2" s="2003"/>
      <c r="EOG2" s="2003"/>
      <c r="EOH2" s="2003"/>
      <c r="EOI2" s="2003"/>
      <c r="EOJ2" s="2003"/>
      <c r="EOK2" s="2003"/>
      <c r="EOL2" s="2003"/>
      <c r="EOM2" s="2003"/>
      <c r="EON2" s="2003"/>
      <c r="EOO2" s="2003"/>
      <c r="EOP2" s="2003"/>
      <c r="EOQ2" s="2003"/>
      <c r="EOR2" s="2003"/>
      <c r="EOS2" s="2003"/>
      <c r="EOT2" s="2003"/>
      <c r="EOU2" s="2003"/>
      <c r="EOV2" s="2003"/>
      <c r="EOW2" s="2003"/>
      <c r="EOX2" s="2003"/>
      <c r="EOY2" s="2003"/>
      <c r="EOZ2" s="2003"/>
      <c r="EPA2" s="2003"/>
      <c r="EPB2" s="2003"/>
      <c r="EPC2" s="2003"/>
      <c r="EPD2" s="2003"/>
      <c r="EPE2" s="2003"/>
      <c r="EPF2" s="2003"/>
      <c r="EPG2" s="2003"/>
      <c r="EPH2" s="2003"/>
      <c r="EPI2" s="2003"/>
      <c r="EPJ2" s="2003"/>
      <c r="EPK2" s="2003"/>
      <c r="EPL2" s="2003"/>
      <c r="EPM2" s="2003"/>
      <c r="EPN2" s="2003"/>
      <c r="EPO2" s="2003"/>
      <c r="EPP2" s="2003"/>
      <c r="EPQ2" s="2003"/>
      <c r="EPR2" s="2003"/>
      <c r="EPS2" s="2003"/>
      <c r="EPT2" s="2003"/>
      <c r="EPU2" s="2003"/>
      <c r="EPV2" s="2003"/>
      <c r="EPW2" s="2003"/>
      <c r="EPX2" s="2003"/>
      <c r="EPY2" s="2003"/>
      <c r="EPZ2" s="2003"/>
      <c r="EQA2" s="2003"/>
      <c r="EQB2" s="2003"/>
      <c r="EQC2" s="2003"/>
      <c r="EQD2" s="2003"/>
      <c r="EQE2" s="2003"/>
      <c r="EQF2" s="2003"/>
      <c r="EQG2" s="2003"/>
      <c r="EQH2" s="2003"/>
      <c r="EQI2" s="2003"/>
      <c r="EQJ2" s="2003"/>
      <c r="EQK2" s="2003"/>
      <c r="EQL2" s="2003"/>
      <c r="EQM2" s="2003"/>
      <c r="EQN2" s="2003"/>
      <c r="EQO2" s="2003"/>
      <c r="EQP2" s="2003"/>
      <c r="EQQ2" s="2003"/>
      <c r="EQR2" s="2003"/>
      <c r="EQS2" s="2003"/>
      <c r="EQT2" s="2003"/>
      <c r="EQU2" s="2003"/>
      <c r="EQV2" s="2003"/>
      <c r="EQW2" s="2003"/>
      <c r="EQX2" s="2003"/>
      <c r="EQY2" s="2003"/>
      <c r="EQZ2" s="2003"/>
      <c r="ERA2" s="2003"/>
      <c r="ERB2" s="2003"/>
      <c r="ERC2" s="2003"/>
      <c r="ERD2" s="2003"/>
      <c r="ERE2" s="2003"/>
      <c r="ERF2" s="2003"/>
      <c r="ERG2" s="2003"/>
      <c r="ERH2" s="2003"/>
      <c r="ERI2" s="2003"/>
      <c r="ERJ2" s="2003"/>
      <c r="ERK2" s="2003"/>
      <c r="ERL2" s="2003"/>
      <c r="ERM2" s="2003"/>
      <c r="ERN2" s="2003"/>
      <c r="ERO2" s="2003"/>
      <c r="ERP2" s="2003"/>
      <c r="ERQ2" s="2003"/>
      <c r="ERR2" s="2003"/>
      <c r="ERS2" s="2003"/>
      <c r="ERT2" s="2003"/>
      <c r="ERU2" s="2003"/>
      <c r="ERV2" s="2003"/>
      <c r="ERW2" s="2003"/>
      <c r="ERX2" s="2003"/>
      <c r="ERY2" s="2003"/>
      <c r="ERZ2" s="2003"/>
      <c r="ESA2" s="2003"/>
      <c r="ESB2" s="2003"/>
      <c r="ESC2" s="2003"/>
      <c r="ESD2" s="2003"/>
      <c r="ESE2" s="2003"/>
      <c r="ESF2" s="2003"/>
      <c r="ESG2" s="2003"/>
      <c r="ESH2" s="2003"/>
      <c r="ESI2" s="2003"/>
      <c r="ESJ2" s="2003"/>
      <c r="ESK2" s="2003"/>
      <c r="ESL2" s="2003"/>
      <c r="ESM2" s="2003"/>
      <c r="ESN2" s="2003"/>
      <c r="ESO2" s="2003"/>
      <c r="ESP2" s="2003"/>
      <c r="ESQ2" s="2003"/>
      <c r="ESR2" s="2003"/>
      <c r="ESS2" s="2003"/>
      <c r="EST2" s="2003"/>
      <c r="ESU2" s="2003"/>
      <c r="ESV2" s="2003"/>
      <c r="ESW2" s="2003"/>
      <c r="ESX2" s="2003"/>
      <c r="ESY2" s="2003"/>
      <c r="ESZ2" s="2003"/>
      <c r="ETA2" s="2003"/>
      <c r="ETB2" s="2003"/>
      <c r="ETC2" s="2003"/>
      <c r="ETD2" s="2003"/>
      <c r="ETE2" s="2003"/>
      <c r="ETF2" s="2003"/>
      <c r="ETG2" s="2003"/>
      <c r="ETH2" s="2003"/>
      <c r="ETI2" s="2003"/>
      <c r="ETJ2" s="2003"/>
      <c r="ETK2" s="2003"/>
      <c r="ETL2" s="2003"/>
      <c r="ETM2" s="2003"/>
      <c r="ETN2" s="2003"/>
      <c r="ETO2" s="2003"/>
      <c r="ETP2" s="2003"/>
      <c r="ETQ2" s="2003"/>
      <c r="ETR2" s="2003"/>
      <c r="ETS2" s="2003"/>
      <c r="ETT2" s="2003"/>
      <c r="ETU2" s="2003"/>
      <c r="ETV2" s="2003"/>
      <c r="ETW2" s="2003"/>
      <c r="ETX2" s="2003"/>
      <c r="ETY2" s="2003"/>
      <c r="ETZ2" s="2003"/>
      <c r="EUA2" s="2003"/>
      <c r="EUB2" s="2003"/>
      <c r="EUC2" s="2003"/>
      <c r="EUD2" s="2003"/>
      <c r="EUE2" s="2003"/>
      <c r="EUF2" s="2003"/>
      <c r="EUG2" s="2003"/>
      <c r="EUH2" s="2003"/>
      <c r="EUI2" s="2003"/>
      <c r="EUJ2" s="2003"/>
      <c r="EUK2" s="2003"/>
      <c r="EUL2" s="2003"/>
      <c r="EUM2" s="2003"/>
      <c r="EUN2" s="2003"/>
      <c r="EUO2" s="2003"/>
      <c r="EUP2" s="2003"/>
      <c r="EUQ2" s="2003"/>
      <c r="EUR2" s="2003"/>
      <c r="EUS2" s="2003"/>
      <c r="EUT2" s="2003"/>
      <c r="EUU2" s="2003"/>
      <c r="EUV2" s="2003"/>
      <c r="EUW2" s="2003"/>
      <c r="EUX2" s="2003"/>
      <c r="EUY2" s="2003"/>
      <c r="EUZ2" s="2003"/>
      <c r="EVA2" s="2003"/>
      <c r="EVB2" s="2003"/>
      <c r="EVC2" s="2003"/>
      <c r="EVD2" s="2003"/>
      <c r="EVE2" s="2003"/>
      <c r="EVF2" s="2003"/>
      <c r="EVG2" s="2003"/>
      <c r="EVH2" s="2003"/>
      <c r="EVI2" s="2003"/>
      <c r="EVJ2" s="2003"/>
      <c r="EVK2" s="2003"/>
      <c r="EVL2" s="2003"/>
      <c r="EVM2" s="2003"/>
      <c r="EVN2" s="2003"/>
      <c r="EVO2" s="2003"/>
      <c r="EVP2" s="2003"/>
      <c r="EVQ2" s="2003"/>
      <c r="EVR2" s="2003"/>
      <c r="EVS2" s="2003"/>
      <c r="EVT2" s="2003"/>
      <c r="EVU2" s="2003"/>
      <c r="EVV2" s="2003"/>
      <c r="EVW2" s="2003"/>
      <c r="EVX2" s="2003"/>
      <c r="EVY2" s="2003"/>
      <c r="EVZ2" s="2003"/>
      <c r="EWA2" s="2003"/>
      <c r="EWB2" s="2003"/>
      <c r="EWC2" s="2003"/>
      <c r="EWD2" s="2003"/>
      <c r="EWE2" s="2003"/>
      <c r="EWF2" s="2003"/>
      <c r="EWG2" s="2003"/>
      <c r="EWH2" s="2003"/>
      <c r="EWI2" s="2003"/>
      <c r="EWJ2" s="2003"/>
      <c r="EWK2" s="2003"/>
      <c r="EWL2" s="2003"/>
      <c r="EWM2" s="2003"/>
      <c r="EWN2" s="2003"/>
      <c r="EWO2" s="2003"/>
      <c r="EWP2" s="2003"/>
      <c r="EWQ2" s="2003"/>
      <c r="EWR2" s="2003"/>
      <c r="EWS2" s="2003"/>
      <c r="EWT2" s="2003"/>
      <c r="EWU2" s="2003"/>
      <c r="EWV2" s="2003"/>
      <c r="EWW2" s="2003"/>
      <c r="EWX2" s="2003"/>
      <c r="EWY2" s="2003"/>
      <c r="EWZ2" s="2003"/>
      <c r="EXA2" s="2003"/>
      <c r="EXB2" s="2003"/>
      <c r="EXC2" s="2003"/>
      <c r="EXD2" s="2003"/>
      <c r="EXE2" s="2003"/>
      <c r="EXF2" s="2003"/>
      <c r="EXG2" s="2003"/>
      <c r="EXH2" s="2003"/>
      <c r="EXI2" s="2003"/>
      <c r="EXJ2" s="2003"/>
      <c r="EXK2" s="2003"/>
      <c r="EXL2" s="2003"/>
      <c r="EXM2" s="2003"/>
      <c r="EXN2" s="2003"/>
      <c r="EXO2" s="2003"/>
      <c r="EXP2" s="2003"/>
      <c r="EXQ2" s="2003"/>
      <c r="EXR2" s="2003"/>
      <c r="EXS2" s="2003"/>
      <c r="EXT2" s="2003"/>
      <c r="EXU2" s="2003"/>
      <c r="EXV2" s="2003"/>
      <c r="EXW2" s="2003"/>
      <c r="EXX2" s="2003"/>
      <c r="EXY2" s="2003"/>
      <c r="EXZ2" s="2003"/>
      <c r="EYA2" s="2003"/>
      <c r="EYB2" s="2003"/>
      <c r="EYC2" s="2003"/>
      <c r="EYD2" s="2003"/>
      <c r="EYE2" s="2003"/>
      <c r="EYF2" s="2003"/>
      <c r="EYG2" s="2003"/>
      <c r="EYH2" s="2003"/>
      <c r="EYI2" s="2003"/>
      <c r="EYJ2" s="2003"/>
      <c r="EYK2" s="2003"/>
      <c r="EYL2" s="2003"/>
      <c r="EYM2" s="2003"/>
      <c r="EYN2" s="2003"/>
      <c r="EYO2" s="2003"/>
      <c r="EYP2" s="2003"/>
      <c r="EYQ2" s="2003"/>
      <c r="EYR2" s="2003"/>
      <c r="EYS2" s="2003"/>
      <c r="EYT2" s="2003"/>
      <c r="EYU2" s="2003"/>
      <c r="EYV2" s="2003"/>
      <c r="EYW2" s="2003"/>
      <c r="EYX2" s="2003"/>
      <c r="EYY2" s="2003"/>
      <c r="EYZ2" s="2003"/>
      <c r="EZA2" s="2003"/>
      <c r="EZB2" s="2003"/>
      <c r="EZC2" s="2003"/>
      <c r="EZD2" s="2003"/>
      <c r="EZE2" s="2003"/>
      <c r="EZF2" s="2003"/>
      <c r="EZG2" s="2003"/>
      <c r="EZH2" s="2003"/>
      <c r="EZI2" s="2003"/>
      <c r="EZJ2" s="2003"/>
      <c r="EZK2" s="2003"/>
      <c r="EZL2" s="2003"/>
      <c r="EZM2" s="2003"/>
      <c r="EZN2" s="2003"/>
      <c r="EZO2" s="2003"/>
      <c r="EZP2" s="2003"/>
      <c r="EZQ2" s="2003"/>
      <c r="EZR2" s="2003"/>
      <c r="EZS2" s="2003"/>
      <c r="EZT2" s="2003"/>
      <c r="EZU2" s="2003"/>
      <c r="EZV2" s="2003"/>
      <c r="EZW2" s="2003"/>
      <c r="EZX2" s="2003"/>
      <c r="EZY2" s="2003"/>
      <c r="EZZ2" s="2003"/>
      <c r="FAA2" s="2003"/>
      <c r="FAB2" s="2003"/>
      <c r="FAC2" s="2003"/>
      <c r="FAD2" s="2003"/>
      <c r="FAE2" s="2003"/>
      <c r="FAF2" s="2003"/>
      <c r="FAG2" s="2003"/>
      <c r="FAH2" s="2003"/>
      <c r="FAI2" s="2003"/>
      <c r="FAJ2" s="2003"/>
      <c r="FAK2" s="2003"/>
      <c r="FAL2" s="2003"/>
      <c r="FAM2" s="2003"/>
      <c r="FAN2" s="2003"/>
      <c r="FAO2" s="2003"/>
      <c r="FAP2" s="2003"/>
      <c r="FAQ2" s="2003"/>
      <c r="FAR2" s="2003"/>
      <c r="FAS2" s="2003"/>
      <c r="FAT2" s="2003"/>
      <c r="FAU2" s="2003"/>
      <c r="FAV2" s="2003"/>
      <c r="FAW2" s="2003"/>
      <c r="FAX2" s="2003"/>
      <c r="FAY2" s="2003"/>
      <c r="FAZ2" s="2003"/>
      <c r="FBA2" s="2003"/>
      <c r="FBB2" s="2003"/>
      <c r="FBC2" s="2003"/>
      <c r="FBD2" s="2003"/>
      <c r="FBE2" s="2003"/>
      <c r="FBF2" s="2003"/>
      <c r="FBG2" s="2003"/>
      <c r="FBH2" s="2003"/>
      <c r="FBI2" s="2003"/>
      <c r="FBJ2" s="2003"/>
      <c r="FBK2" s="2003"/>
      <c r="FBL2" s="2003"/>
      <c r="FBM2" s="2003"/>
      <c r="FBN2" s="2003"/>
      <c r="FBO2" s="2003"/>
      <c r="FBP2" s="2003"/>
      <c r="FBQ2" s="2003"/>
      <c r="FBR2" s="2003"/>
      <c r="FBS2" s="2003"/>
      <c r="FBT2" s="2003"/>
      <c r="FBU2" s="2003"/>
      <c r="FBV2" s="2003"/>
      <c r="FBW2" s="2003"/>
      <c r="FBX2" s="2003"/>
      <c r="FBY2" s="2003"/>
      <c r="FBZ2" s="2003"/>
      <c r="FCA2" s="2003"/>
      <c r="FCB2" s="2003"/>
      <c r="FCC2" s="2003"/>
      <c r="FCD2" s="2003"/>
      <c r="FCE2" s="2003"/>
      <c r="FCF2" s="2003"/>
      <c r="FCG2" s="2003"/>
      <c r="FCH2" s="2003"/>
      <c r="FCI2" s="2003"/>
      <c r="FCJ2" s="2003"/>
      <c r="FCK2" s="2003"/>
      <c r="FCL2" s="2003"/>
      <c r="FCM2" s="2003"/>
      <c r="FCN2" s="2003"/>
      <c r="FCO2" s="2003"/>
      <c r="FCP2" s="2003"/>
      <c r="FCQ2" s="2003"/>
      <c r="FCR2" s="2003"/>
      <c r="FCS2" s="2003"/>
      <c r="FCT2" s="2003"/>
      <c r="FCU2" s="2003"/>
      <c r="FCV2" s="2003"/>
      <c r="FCW2" s="2003"/>
      <c r="FCX2" s="2003"/>
      <c r="FCY2" s="2003"/>
      <c r="FCZ2" s="2003"/>
      <c r="FDA2" s="2003"/>
      <c r="FDB2" s="2003"/>
      <c r="FDC2" s="2003"/>
      <c r="FDD2" s="2003"/>
      <c r="FDE2" s="2003"/>
      <c r="FDF2" s="2003"/>
      <c r="FDG2" s="2003"/>
      <c r="FDH2" s="2003"/>
      <c r="FDI2" s="2003"/>
      <c r="FDJ2" s="2003"/>
      <c r="FDK2" s="2003"/>
      <c r="FDL2" s="2003"/>
      <c r="FDM2" s="2003"/>
      <c r="FDN2" s="2003"/>
      <c r="FDO2" s="2003"/>
      <c r="FDP2" s="2003"/>
      <c r="FDQ2" s="2003"/>
      <c r="FDR2" s="2003"/>
      <c r="FDS2" s="2003"/>
      <c r="FDT2" s="2003"/>
      <c r="FDU2" s="2003"/>
      <c r="FDV2" s="2003"/>
      <c r="FDW2" s="2003"/>
      <c r="FDX2" s="2003"/>
      <c r="FDY2" s="2003"/>
      <c r="FDZ2" s="2003"/>
      <c r="FEA2" s="2003"/>
      <c r="FEB2" s="2003"/>
      <c r="FEC2" s="2003"/>
      <c r="FED2" s="2003"/>
      <c r="FEE2" s="2003"/>
      <c r="FEF2" s="2003"/>
      <c r="FEG2" s="2003"/>
      <c r="FEH2" s="2003"/>
      <c r="FEI2" s="2003"/>
      <c r="FEJ2" s="2003"/>
      <c r="FEK2" s="2003"/>
      <c r="FEL2" s="2003"/>
      <c r="FEM2" s="2003"/>
      <c r="FEN2" s="2003"/>
      <c r="FEO2" s="2003"/>
      <c r="FEP2" s="2003"/>
      <c r="FEQ2" s="2003"/>
      <c r="FER2" s="2003"/>
      <c r="FES2" s="2003"/>
      <c r="FET2" s="2003"/>
      <c r="FEU2" s="2003"/>
      <c r="FEV2" s="2003"/>
      <c r="FEW2" s="2003"/>
      <c r="FEX2" s="2003"/>
      <c r="FEY2" s="2003"/>
      <c r="FEZ2" s="2003"/>
      <c r="FFA2" s="2003"/>
      <c r="FFB2" s="2003"/>
      <c r="FFC2" s="2003"/>
      <c r="FFD2" s="2003"/>
      <c r="FFE2" s="2003"/>
      <c r="FFF2" s="2003"/>
      <c r="FFG2" s="2003"/>
      <c r="FFH2" s="2003"/>
      <c r="FFI2" s="2003"/>
      <c r="FFJ2" s="2003"/>
      <c r="FFK2" s="2003"/>
      <c r="FFL2" s="2003"/>
      <c r="FFM2" s="2003"/>
      <c r="FFN2" s="2003"/>
      <c r="FFO2" s="2003"/>
      <c r="FFP2" s="2003"/>
      <c r="FFQ2" s="2003"/>
      <c r="FFR2" s="2003"/>
      <c r="FFS2" s="2003"/>
      <c r="FFT2" s="2003"/>
      <c r="FFU2" s="2003"/>
      <c r="FFV2" s="2003"/>
      <c r="FFW2" s="2003"/>
      <c r="FFX2" s="2003"/>
      <c r="FFY2" s="2003"/>
      <c r="FFZ2" s="2003"/>
      <c r="FGA2" s="2003"/>
      <c r="FGB2" s="2003"/>
      <c r="FGC2" s="2003"/>
      <c r="FGD2" s="2003"/>
      <c r="FGE2" s="2003"/>
      <c r="FGF2" s="2003"/>
      <c r="FGG2" s="2003"/>
      <c r="FGH2" s="2003"/>
      <c r="FGI2" s="2003"/>
      <c r="FGJ2" s="2003"/>
      <c r="FGK2" s="2003"/>
      <c r="FGL2" s="2003"/>
      <c r="FGM2" s="2003"/>
      <c r="FGN2" s="2003"/>
      <c r="FGO2" s="2003"/>
      <c r="FGP2" s="2003"/>
      <c r="FGQ2" s="2003"/>
      <c r="FGR2" s="2003"/>
      <c r="FGS2" s="2003"/>
      <c r="FGT2" s="2003"/>
      <c r="FGU2" s="2003"/>
      <c r="FGV2" s="2003"/>
      <c r="FGW2" s="2003"/>
      <c r="FGX2" s="2003"/>
      <c r="FGY2" s="2003"/>
      <c r="FGZ2" s="2003"/>
      <c r="FHA2" s="2003"/>
      <c r="FHB2" s="2003"/>
      <c r="FHC2" s="2003"/>
      <c r="FHD2" s="2003"/>
      <c r="FHE2" s="2003"/>
      <c r="FHF2" s="2003"/>
      <c r="FHG2" s="2003"/>
      <c r="FHH2" s="2003"/>
      <c r="FHI2" s="2003"/>
      <c r="FHJ2" s="2003"/>
      <c r="FHK2" s="2003"/>
      <c r="FHL2" s="2003"/>
      <c r="FHM2" s="2003"/>
      <c r="FHN2" s="2003"/>
      <c r="FHO2" s="2003"/>
      <c r="FHP2" s="2003"/>
      <c r="FHQ2" s="2003"/>
      <c r="FHR2" s="2003"/>
      <c r="FHS2" s="2003"/>
      <c r="FHT2" s="2003"/>
      <c r="FHU2" s="2003"/>
      <c r="FHV2" s="2003"/>
      <c r="FHW2" s="2003"/>
      <c r="FHX2" s="2003"/>
      <c r="FHY2" s="2003"/>
      <c r="FHZ2" s="2003"/>
      <c r="FIA2" s="2003"/>
      <c r="FIB2" s="2003"/>
      <c r="FIC2" s="2003"/>
      <c r="FID2" s="2003"/>
      <c r="FIE2" s="2003"/>
      <c r="FIF2" s="2003"/>
      <c r="FIG2" s="2003"/>
      <c r="FIH2" s="2003"/>
      <c r="FII2" s="2003"/>
      <c r="FIJ2" s="2003"/>
      <c r="FIK2" s="2003"/>
      <c r="FIL2" s="2003"/>
      <c r="FIM2" s="2003"/>
      <c r="FIN2" s="2003"/>
      <c r="FIO2" s="2003"/>
      <c r="FIP2" s="2003"/>
      <c r="FIQ2" s="2003"/>
      <c r="FIR2" s="2003"/>
      <c r="FIS2" s="2003"/>
      <c r="FIT2" s="2003"/>
      <c r="FIU2" s="2003"/>
      <c r="FIV2" s="2003"/>
      <c r="FIW2" s="2003"/>
      <c r="FIX2" s="2003"/>
      <c r="FIY2" s="2003"/>
      <c r="FIZ2" s="2003"/>
      <c r="FJA2" s="2003"/>
      <c r="FJB2" s="2003"/>
      <c r="FJC2" s="2003"/>
      <c r="FJD2" s="2003"/>
      <c r="FJE2" s="2003"/>
      <c r="FJF2" s="2003"/>
      <c r="FJG2" s="2003"/>
      <c r="FJH2" s="2003"/>
      <c r="FJI2" s="2003"/>
      <c r="FJJ2" s="2003"/>
      <c r="FJK2" s="2003"/>
      <c r="FJL2" s="2003"/>
      <c r="FJM2" s="2003"/>
      <c r="FJN2" s="2003"/>
      <c r="FJO2" s="2003"/>
      <c r="FJP2" s="2003"/>
      <c r="FJQ2" s="2003"/>
      <c r="FJR2" s="2003"/>
      <c r="FJS2" s="2003"/>
      <c r="FJT2" s="2003"/>
      <c r="FJU2" s="2003"/>
      <c r="FJV2" s="2003"/>
      <c r="FJW2" s="2003"/>
      <c r="FJX2" s="2003"/>
      <c r="FJY2" s="2003"/>
      <c r="FJZ2" s="2003"/>
      <c r="FKA2" s="2003"/>
      <c r="FKB2" s="2003"/>
      <c r="FKC2" s="2003"/>
      <c r="FKD2" s="2003"/>
      <c r="FKE2" s="2003"/>
      <c r="FKF2" s="2003"/>
      <c r="FKG2" s="2003"/>
      <c r="FKH2" s="2003"/>
      <c r="FKI2" s="2003"/>
      <c r="FKJ2" s="2003"/>
      <c r="FKK2" s="2003"/>
      <c r="FKL2" s="2003"/>
      <c r="FKM2" s="2003"/>
      <c r="FKN2" s="2003"/>
      <c r="FKO2" s="2003"/>
      <c r="FKP2" s="2003"/>
      <c r="FKQ2" s="2003"/>
      <c r="FKR2" s="2003"/>
      <c r="FKS2" s="2003"/>
      <c r="FKT2" s="2003"/>
      <c r="FKU2" s="2003"/>
      <c r="FKV2" s="2003"/>
      <c r="FKW2" s="2003"/>
      <c r="FKX2" s="2003"/>
      <c r="FKY2" s="2003"/>
      <c r="FKZ2" s="2003"/>
      <c r="FLA2" s="2003"/>
      <c r="FLB2" s="2003"/>
      <c r="FLC2" s="2003"/>
      <c r="FLD2" s="2003"/>
      <c r="FLE2" s="2003"/>
      <c r="FLF2" s="2003"/>
      <c r="FLG2" s="2003"/>
      <c r="FLH2" s="2003"/>
      <c r="FLI2" s="2003"/>
      <c r="FLJ2" s="2003"/>
      <c r="FLK2" s="2003"/>
      <c r="FLL2" s="2003"/>
      <c r="FLM2" s="2003"/>
      <c r="FLN2" s="2003"/>
      <c r="FLO2" s="2003"/>
      <c r="FLP2" s="2003"/>
      <c r="FLQ2" s="2003"/>
      <c r="FLR2" s="2003"/>
      <c r="FLS2" s="2003"/>
      <c r="FLT2" s="2003"/>
      <c r="FLU2" s="2003"/>
      <c r="FLV2" s="2003"/>
      <c r="FLW2" s="2003"/>
      <c r="FLX2" s="2003"/>
      <c r="FLY2" s="2003"/>
      <c r="FLZ2" s="2003"/>
      <c r="FMA2" s="2003"/>
      <c r="FMB2" s="2003"/>
      <c r="FMC2" s="2003"/>
      <c r="FMD2" s="2003"/>
      <c r="FME2" s="2003"/>
      <c r="FMF2" s="2003"/>
      <c r="FMG2" s="2003"/>
      <c r="FMH2" s="2003"/>
      <c r="FMI2" s="2003"/>
      <c r="FMJ2" s="2003"/>
      <c r="FMK2" s="2003"/>
      <c r="FML2" s="2003"/>
      <c r="FMM2" s="2003"/>
      <c r="FMN2" s="2003"/>
      <c r="FMO2" s="2003"/>
      <c r="FMP2" s="2003"/>
      <c r="FMQ2" s="2003"/>
      <c r="FMR2" s="2003"/>
      <c r="FMS2" s="2003"/>
      <c r="FMT2" s="2003"/>
      <c r="FMU2" s="2003"/>
      <c r="FMV2" s="2003"/>
      <c r="FMW2" s="2003"/>
      <c r="FMX2" s="2003"/>
      <c r="FMY2" s="2003"/>
      <c r="FMZ2" s="2003"/>
      <c r="FNA2" s="2003"/>
      <c r="FNB2" s="2003"/>
      <c r="FNC2" s="2003"/>
      <c r="FND2" s="2003"/>
      <c r="FNE2" s="2003"/>
      <c r="FNF2" s="2003"/>
      <c r="FNG2" s="2003"/>
      <c r="FNH2" s="2003"/>
      <c r="FNI2" s="2003"/>
      <c r="FNJ2" s="2003"/>
      <c r="FNK2" s="2003"/>
      <c r="FNL2" s="2003"/>
      <c r="FNM2" s="2003"/>
      <c r="FNN2" s="2003"/>
      <c r="FNO2" s="2003"/>
      <c r="FNP2" s="2003"/>
      <c r="FNQ2" s="2003"/>
      <c r="FNR2" s="2003"/>
      <c r="FNS2" s="2003"/>
      <c r="FNT2" s="2003"/>
      <c r="FNU2" s="2003"/>
      <c r="FNV2" s="2003"/>
      <c r="FNW2" s="2003"/>
      <c r="FNX2" s="2003"/>
      <c r="FNY2" s="2003"/>
      <c r="FNZ2" s="2003"/>
      <c r="FOA2" s="2003"/>
      <c r="FOB2" s="2003"/>
      <c r="FOC2" s="2003"/>
      <c r="FOD2" s="2003"/>
      <c r="FOE2" s="2003"/>
      <c r="FOF2" s="2003"/>
      <c r="FOG2" s="2003"/>
      <c r="FOH2" s="2003"/>
      <c r="FOI2" s="2003"/>
      <c r="FOJ2" s="2003"/>
      <c r="FOK2" s="2003"/>
      <c r="FOL2" s="2003"/>
      <c r="FOM2" s="2003"/>
      <c r="FON2" s="2003"/>
      <c r="FOO2" s="2003"/>
      <c r="FOP2" s="2003"/>
      <c r="FOQ2" s="2003"/>
      <c r="FOR2" s="2003"/>
      <c r="FOS2" s="2003"/>
      <c r="FOT2" s="2003"/>
      <c r="FOU2" s="2003"/>
      <c r="FOV2" s="2003"/>
      <c r="FOW2" s="2003"/>
      <c r="FOX2" s="2003"/>
      <c r="FOY2" s="2003"/>
      <c r="FOZ2" s="2003"/>
      <c r="FPA2" s="2003"/>
      <c r="FPB2" s="2003"/>
      <c r="FPC2" s="2003"/>
      <c r="FPD2" s="2003"/>
      <c r="FPE2" s="2003"/>
      <c r="FPF2" s="2003"/>
      <c r="FPG2" s="2003"/>
      <c r="FPH2" s="2003"/>
      <c r="FPI2" s="2003"/>
      <c r="FPJ2" s="2003"/>
      <c r="FPK2" s="2003"/>
      <c r="FPL2" s="2003"/>
      <c r="FPM2" s="2003"/>
      <c r="FPN2" s="2003"/>
      <c r="FPO2" s="2003"/>
      <c r="FPP2" s="2003"/>
      <c r="FPQ2" s="2003"/>
      <c r="FPR2" s="2003"/>
      <c r="FPS2" s="2003"/>
      <c r="FPT2" s="2003"/>
      <c r="FPU2" s="2003"/>
      <c r="FPV2" s="2003"/>
      <c r="FPW2" s="2003"/>
      <c r="FPX2" s="2003"/>
      <c r="FPY2" s="2003"/>
      <c r="FPZ2" s="2003"/>
      <c r="FQA2" s="2003"/>
      <c r="FQB2" s="2003"/>
      <c r="FQC2" s="2003"/>
      <c r="FQD2" s="2003"/>
      <c r="FQE2" s="2003"/>
      <c r="FQF2" s="2003"/>
      <c r="FQG2" s="2003"/>
      <c r="FQH2" s="2003"/>
      <c r="FQI2" s="2003"/>
      <c r="FQJ2" s="2003"/>
      <c r="FQK2" s="2003"/>
      <c r="FQL2" s="2003"/>
      <c r="FQM2" s="2003"/>
      <c r="FQN2" s="2003"/>
      <c r="FQO2" s="2003"/>
      <c r="FQP2" s="2003"/>
      <c r="FQQ2" s="2003"/>
      <c r="FQR2" s="2003"/>
      <c r="FQS2" s="2003"/>
      <c r="FQT2" s="2003"/>
      <c r="FQU2" s="2003"/>
      <c r="FQV2" s="2003"/>
      <c r="FQW2" s="2003"/>
      <c r="FQX2" s="2003"/>
      <c r="FQY2" s="2003"/>
      <c r="FQZ2" s="2003"/>
      <c r="FRA2" s="2003"/>
      <c r="FRB2" s="2003"/>
      <c r="FRC2" s="2003"/>
      <c r="FRD2" s="2003"/>
      <c r="FRE2" s="2003"/>
      <c r="FRF2" s="2003"/>
      <c r="FRG2" s="2003"/>
      <c r="FRH2" s="2003"/>
      <c r="FRI2" s="2003"/>
      <c r="FRJ2" s="2003"/>
      <c r="FRK2" s="2003"/>
      <c r="FRL2" s="2003"/>
      <c r="FRM2" s="2003"/>
      <c r="FRN2" s="2003"/>
      <c r="FRO2" s="2003"/>
      <c r="FRP2" s="2003"/>
      <c r="FRQ2" s="2003"/>
      <c r="FRR2" s="2003"/>
      <c r="FRS2" s="2003"/>
      <c r="FRT2" s="2003"/>
      <c r="FRU2" s="2003"/>
      <c r="FRV2" s="2003"/>
      <c r="FRW2" s="2003"/>
      <c r="FRX2" s="2003"/>
      <c r="FRY2" s="2003"/>
      <c r="FRZ2" s="2003"/>
      <c r="FSA2" s="2003"/>
      <c r="FSB2" s="2003"/>
      <c r="FSC2" s="2003"/>
      <c r="FSD2" s="2003"/>
      <c r="FSE2" s="2003"/>
      <c r="FSF2" s="2003"/>
      <c r="FSG2" s="2003"/>
      <c r="FSH2" s="2003"/>
      <c r="FSI2" s="2003"/>
      <c r="FSJ2" s="2003"/>
      <c r="FSK2" s="2003"/>
      <c r="FSL2" s="2003"/>
      <c r="FSM2" s="2003"/>
      <c r="FSN2" s="2003"/>
      <c r="FSO2" s="2003"/>
      <c r="FSP2" s="2003"/>
      <c r="FSQ2" s="2003"/>
      <c r="FSR2" s="2003"/>
      <c r="FSS2" s="2003"/>
      <c r="FST2" s="2003"/>
      <c r="FSU2" s="2003"/>
      <c r="FSV2" s="2003"/>
      <c r="FSW2" s="2003"/>
      <c r="FSX2" s="2003"/>
      <c r="FSY2" s="2003"/>
      <c r="FSZ2" s="2003"/>
      <c r="FTA2" s="2003"/>
      <c r="FTB2" s="2003"/>
      <c r="FTC2" s="2003"/>
      <c r="FTD2" s="2003"/>
      <c r="FTE2" s="2003"/>
      <c r="FTF2" s="2003"/>
      <c r="FTG2" s="2003"/>
      <c r="FTH2" s="2003"/>
      <c r="FTI2" s="2003"/>
      <c r="FTJ2" s="2003"/>
      <c r="FTK2" s="2003"/>
      <c r="FTL2" s="2003"/>
      <c r="FTM2" s="2003"/>
      <c r="FTN2" s="2003"/>
      <c r="FTO2" s="2003"/>
      <c r="FTP2" s="2003"/>
      <c r="FTQ2" s="2003"/>
      <c r="FTR2" s="2003"/>
      <c r="FTS2" s="2003"/>
      <c r="FTT2" s="2003"/>
      <c r="FTU2" s="2003"/>
      <c r="FTV2" s="2003"/>
      <c r="FTW2" s="2003"/>
      <c r="FTX2" s="2003"/>
      <c r="FTY2" s="2003"/>
      <c r="FTZ2" s="2003"/>
      <c r="FUA2" s="2003"/>
      <c r="FUB2" s="2003"/>
      <c r="FUC2" s="2003"/>
      <c r="FUD2" s="2003"/>
      <c r="FUE2" s="2003"/>
      <c r="FUF2" s="2003"/>
      <c r="FUG2" s="2003"/>
      <c r="FUH2" s="2003"/>
      <c r="FUI2" s="2003"/>
      <c r="FUJ2" s="2003"/>
      <c r="FUK2" s="2003"/>
      <c r="FUL2" s="2003"/>
      <c r="FUM2" s="2003"/>
      <c r="FUN2" s="2003"/>
      <c r="FUO2" s="2003"/>
      <c r="FUP2" s="2003"/>
      <c r="FUQ2" s="2003"/>
      <c r="FUR2" s="2003"/>
      <c r="FUS2" s="2003"/>
      <c r="FUT2" s="2003"/>
      <c r="FUU2" s="2003"/>
      <c r="FUV2" s="2003"/>
      <c r="FUW2" s="2003"/>
      <c r="FUX2" s="2003"/>
      <c r="FUY2" s="2003"/>
      <c r="FUZ2" s="2003"/>
      <c r="FVA2" s="2003"/>
      <c r="FVB2" s="2003"/>
      <c r="FVC2" s="2003"/>
      <c r="FVD2" s="2003"/>
      <c r="FVE2" s="2003"/>
      <c r="FVF2" s="2003"/>
      <c r="FVG2" s="2003"/>
      <c r="FVH2" s="2003"/>
      <c r="FVI2" s="2003"/>
      <c r="FVJ2" s="2003"/>
      <c r="FVK2" s="2003"/>
      <c r="FVL2" s="2003"/>
      <c r="FVM2" s="2003"/>
      <c r="FVN2" s="2003"/>
      <c r="FVO2" s="2003"/>
      <c r="FVP2" s="2003"/>
      <c r="FVQ2" s="2003"/>
      <c r="FVR2" s="2003"/>
      <c r="FVS2" s="2003"/>
      <c r="FVT2" s="2003"/>
      <c r="FVU2" s="2003"/>
      <c r="FVV2" s="2003"/>
      <c r="FVW2" s="2003"/>
      <c r="FVX2" s="2003"/>
      <c r="FVY2" s="2003"/>
      <c r="FVZ2" s="2003"/>
      <c r="FWA2" s="2003"/>
      <c r="FWB2" s="2003"/>
      <c r="FWC2" s="2003"/>
      <c r="FWD2" s="2003"/>
      <c r="FWE2" s="2003"/>
      <c r="FWF2" s="2003"/>
      <c r="FWG2" s="2003"/>
      <c r="FWH2" s="2003"/>
      <c r="FWI2" s="2003"/>
      <c r="FWJ2" s="2003"/>
      <c r="FWK2" s="2003"/>
      <c r="FWL2" s="2003"/>
      <c r="FWM2" s="2003"/>
      <c r="FWN2" s="2003"/>
      <c r="FWO2" s="2003"/>
      <c r="FWP2" s="2003"/>
      <c r="FWQ2" s="2003"/>
      <c r="FWR2" s="2003"/>
      <c r="FWS2" s="2003"/>
      <c r="FWT2" s="2003"/>
      <c r="FWU2" s="2003"/>
      <c r="FWV2" s="2003"/>
      <c r="FWW2" s="2003"/>
      <c r="FWX2" s="2003"/>
      <c r="FWY2" s="2003"/>
      <c r="FWZ2" s="2003"/>
      <c r="FXA2" s="2003"/>
      <c r="FXB2" s="2003"/>
      <c r="FXC2" s="2003"/>
      <c r="FXD2" s="2003"/>
      <c r="FXE2" s="2003"/>
      <c r="FXF2" s="2003"/>
      <c r="FXG2" s="2003"/>
      <c r="FXH2" s="2003"/>
      <c r="FXI2" s="2003"/>
      <c r="FXJ2" s="2003"/>
      <c r="FXK2" s="2003"/>
      <c r="FXL2" s="2003"/>
      <c r="FXM2" s="2003"/>
      <c r="FXN2" s="2003"/>
      <c r="FXO2" s="2003"/>
      <c r="FXP2" s="2003"/>
      <c r="FXQ2" s="2003"/>
      <c r="FXR2" s="2003"/>
      <c r="FXS2" s="2003"/>
      <c r="FXT2" s="2003"/>
      <c r="FXU2" s="2003"/>
      <c r="FXV2" s="2003"/>
      <c r="FXW2" s="2003"/>
      <c r="FXX2" s="2003"/>
      <c r="FXY2" s="2003"/>
      <c r="FXZ2" s="2003"/>
      <c r="FYA2" s="2003"/>
      <c r="FYB2" s="2003"/>
      <c r="FYC2" s="2003"/>
      <c r="FYD2" s="2003"/>
      <c r="FYE2" s="2003"/>
      <c r="FYF2" s="2003"/>
      <c r="FYG2" s="2003"/>
      <c r="FYH2" s="2003"/>
      <c r="FYI2" s="2003"/>
      <c r="FYJ2" s="2003"/>
      <c r="FYK2" s="2003"/>
      <c r="FYL2" s="2003"/>
      <c r="FYM2" s="2003"/>
      <c r="FYN2" s="2003"/>
      <c r="FYO2" s="2003"/>
      <c r="FYP2" s="2003"/>
      <c r="FYQ2" s="2003"/>
      <c r="FYR2" s="2003"/>
      <c r="FYS2" s="2003"/>
      <c r="FYT2" s="2003"/>
      <c r="FYU2" s="2003"/>
      <c r="FYV2" s="2003"/>
      <c r="FYW2" s="2003"/>
      <c r="FYX2" s="2003"/>
      <c r="FYY2" s="2003"/>
      <c r="FYZ2" s="2003"/>
      <c r="FZA2" s="2003"/>
      <c r="FZB2" s="2003"/>
      <c r="FZC2" s="2003"/>
      <c r="FZD2" s="2003"/>
      <c r="FZE2" s="2003"/>
      <c r="FZF2" s="2003"/>
      <c r="FZG2" s="2003"/>
      <c r="FZH2" s="2003"/>
      <c r="FZI2" s="2003"/>
      <c r="FZJ2" s="2003"/>
      <c r="FZK2" s="2003"/>
      <c r="FZL2" s="2003"/>
      <c r="FZM2" s="2003"/>
      <c r="FZN2" s="2003"/>
      <c r="FZO2" s="2003"/>
      <c r="FZP2" s="2003"/>
      <c r="FZQ2" s="2003"/>
      <c r="FZR2" s="2003"/>
      <c r="FZS2" s="2003"/>
      <c r="FZT2" s="2003"/>
      <c r="FZU2" s="2003"/>
      <c r="FZV2" s="2003"/>
      <c r="FZW2" s="2003"/>
      <c r="FZX2" s="2003"/>
      <c r="FZY2" s="2003"/>
      <c r="FZZ2" s="2003"/>
      <c r="GAA2" s="2003"/>
      <c r="GAB2" s="2003"/>
      <c r="GAC2" s="2003"/>
      <c r="GAD2" s="2003"/>
      <c r="GAE2" s="2003"/>
      <c r="GAF2" s="2003"/>
      <c r="GAG2" s="2003"/>
      <c r="GAH2" s="2003"/>
      <c r="GAI2" s="2003"/>
      <c r="GAJ2" s="2003"/>
      <c r="GAK2" s="2003"/>
      <c r="GAL2" s="2003"/>
      <c r="GAM2" s="2003"/>
      <c r="GAN2" s="2003"/>
      <c r="GAO2" s="2003"/>
      <c r="GAP2" s="2003"/>
      <c r="GAQ2" s="2003"/>
      <c r="GAR2" s="2003"/>
      <c r="GAS2" s="2003"/>
      <c r="GAT2" s="2003"/>
      <c r="GAU2" s="2003"/>
      <c r="GAV2" s="2003"/>
      <c r="GAW2" s="2003"/>
      <c r="GAX2" s="2003"/>
      <c r="GAY2" s="2003"/>
      <c r="GAZ2" s="2003"/>
      <c r="GBA2" s="2003"/>
      <c r="GBB2" s="2003"/>
      <c r="GBC2" s="2003"/>
      <c r="GBD2" s="2003"/>
      <c r="GBE2" s="2003"/>
      <c r="GBF2" s="2003"/>
      <c r="GBG2" s="2003"/>
      <c r="GBH2" s="2003"/>
      <c r="GBI2" s="2003"/>
      <c r="GBJ2" s="2003"/>
      <c r="GBK2" s="2003"/>
      <c r="GBL2" s="2003"/>
      <c r="GBM2" s="2003"/>
      <c r="GBN2" s="2003"/>
      <c r="GBO2" s="2003"/>
      <c r="GBP2" s="2003"/>
      <c r="GBQ2" s="2003"/>
      <c r="GBR2" s="2003"/>
      <c r="GBS2" s="2003"/>
      <c r="GBT2" s="2003"/>
      <c r="GBU2" s="2003"/>
      <c r="GBV2" s="2003"/>
      <c r="GBW2" s="2003"/>
      <c r="GBX2" s="2003"/>
      <c r="GBY2" s="2003"/>
      <c r="GBZ2" s="2003"/>
      <c r="GCA2" s="2003"/>
      <c r="GCB2" s="2003"/>
      <c r="GCC2" s="2003"/>
      <c r="GCD2" s="2003"/>
      <c r="GCE2" s="2003"/>
      <c r="GCF2" s="2003"/>
      <c r="GCG2" s="2003"/>
      <c r="GCH2" s="2003"/>
      <c r="GCI2" s="2003"/>
      <c r="GCJ2" s="2003"/>
      <c r="GCK2" s="2003"/>
      <c r="GCL2" s="2003"/>
      <c r="GCM2" s="2003"/>
      <c r="GCN2" s="2003"/>
      <c r="GCO2" s="2003"/>
      <c r="GCP2" s="2003"/>
      <c r="GCQ2" s="2003"/>
      <c r="GCR2" s="2003"/>
      <c r="GCS2" s="2003"/>
      <c r="GCT2" s="2003"/>
      <c r="GCU2" s="2003"/>
      <c r="GCV2" s="2003"/>
      <c r="GCW2" s="2003"/>
      <c r="GCX2" s="2003"/>
      <c r="GCY2" s="2003"/>
      <c r="GCZ2" s="2003"/>
      <c r="GDA2" s="2003"/>
      <c r="GDB2" s="2003"/>
      <c r="GDC2" s="2003"/>
      <c r="GDD2" s="2003"/>
      <c r="GDE2" s="2003"/>
      <c r="GDF2" s="2003"/>
      <c r="GDG2" s="2003"/>
      <c r="GDH2" s="2003"/>
      <c r="GDI2" s="2003"/>
      <c r="GDJ2" s="2003"/>
      <c r="GDK2" s="2003"/>
      <c r="GDL2" s="2003"/>
      <c r="GDM2" s="2003"/>
      <c r="GDN2" s="2003"/>
      <c r="GDO2" s="2003"/>
      <c r="GDP2" s="2003"/>
      <c r="GDQ2" s="2003"/>
      <c r="GDR2" s="2003"/>
      <c r="GDS2" s="2003"/>
      <c r="GDT2" s="2003"/>
      <c r="GDU2" s="2003"/>
      <c r="GDV2" s="2003"/>
      <c r="GDW2" s="2003"/>
      <c r="GDX2" s="2003"/>
      <c r="GDY2" s="2003"/>
      <c r="GDZ2" s="2003"/>
      <c r="GEA2" s="2003"/>
      <c r="GEB2" s="2003"/>
      <c r="GEC2" s="2003"/>
      <c r="GED2" s="2003"/>
      <c r="GEE2" s="2003"/>
      <c r="GEF2" s="2003"/>
      <c r="GEG2" s="2003"/>
      <c r="GEH2" s="2003"/>
      <c r="GEI2" s="2003"/>
      <c r="GEJ2" s="2003"/>
      <c r="GEK2" s="2003"/>
      <c r="GEL2" s="2003"/>
      <c r="GEM2" s="2003"/>
      <c r="GEN2" s="2003"/>
      <c r="GEO2" s="2003"/>
      <c r="GEP2" s="2003"/>
      <c r="GEQ2" s="2003"/>
      <c r="GER2" s="2003"/>
      <c r="GES2" s="2003"/>
      <c r="GET2" s="2003"/>
      <c r="GEU2" s="2003"/>
      <c r="GEV2" s="2003"/>
      <c r="GEW2" s="2003"/>
      <c r="GEX2" s="2003"/>
      <c r="GEY2" s="2003"/>
      <c r="GEZ2" s="2003"/>
      <c r="GFA2" s="2003"/>
      <c r="GFB2" s="2003"/>
      <c r="GFC2" s="2003"/>
      <c r="GFD2" s="2003"/>
      <c r="GFE2" s="2003"/>
      <c r="GFF2" s="2003"/>
      <c r="GFG2" s="2003"/>
      <c r="GFH2" s="2003"/>
      <c r="GFI2" s="2003"/>
      <c r="GFJ2" s="2003"/>
      <c r="GFK2" s="2003"/>
      <c r="GFL2" s="2003"/>
      <c r="GFM2" s="2003"/>
      <c r="GFN2" s="2003"/>
      <c r="GFO2" s="2003"/>
      <c r="GFP2" s="2003"/>
      <c r="GFQ2" s="2003"/>
      <c r="GFR2" s="2003"/>
      <c r="GFS2" s="2003"/>
      <c r="GFT2" s="2003"/>
      <c r="GFU2" s="2003"/>
      <c r="GFV2" s="2003"/>
      <c r="GFW2" s="2003"/>
      <c r="GFX2" s="2003"/>
      <c r="GFY2" s="2003"/>
      <c r="GFZ2" s="2003"/>
      <c r="GGA2" s="2003"/>
      <c r="GGB2" s="2003"/>
      <c r="GGC2" s="2003"/>
      <c r="GGD2" s="2003"/>
      <c r="GGE2" s="2003"/>
      <c r="GGF2" s="2003"/>
      <c r="GGG2" s="2003"/>
      <c r="GGH2" s="2003"/>
      <c r="GGI2" s="2003"/>
      <c r="GGJ2" s="2003"/>
      <c r="GGK2" s="2003"/>
      <c r="GGL2" s="2003"/>
      <c r="GGM2" s="2003"/>
      <c r="GGN2" s="2003"/>
      <c r="GGO2" s="2003"/>
      <c r="GGP2" s="2003"/>
      <c r="GGQ2" s="2003"/>
      <c r="GGR2" s="2003"/>
      <c r="GGS2" s="2003"/>
      <c r="GGT2" s="2003"/>
      <c r="GGU2" s="2003"/>
      <c r="GGV2" s="2003"/>
      <c r="GGW2" s="2003"/>
      <c r="GGX2" s="2003"/>
      <c r="GGY2" s="2003"/>
      <c r="GGZ2" s="2003"/>
      <c r="GHA2" s="2003"/>
      <c r="GHB2" s="2003"/>
      <c r="GHC2" s="2003"/>
      <c r="GHD2" s="2003"/>
      <c r="GHE2" s="2003"/>
      <c r="GHF2" s="2003"/>
      <c r="GHG2" s="2003"/>
      <c r="GHH2" s="2003"/>
      <c r="GHI2" s="2003"/>
      <c r="GHJ2" s="2003"/>
      <c r="GHK2" s="2003"/>
      <c r="GHL2" s="2003"/>
      <c r="GHM2" s="2003"/>
      <c r="GHN2" s="2003"/>
      <c r="GHO2" s="2003"/>
      <c r="GHP2" s="2003"/>
      <c r="GHQ2" s="2003"/>
      <c r="GHR2" s="2003"/>
      <c r="GHS2" s="2003"/>
      <c r="GHT2" s="2003"/>
      <c r="GHU2" s="2003"/>
      <c r="GHV2" s="2003"/>
      <c r="GHW2" s="2003"/>
      <c r="GHX2" s="2003"/>
      <c r="GHY2" s="2003"/>
      <c r="GHZ2" s="2003"/>
      <c r="GIA2" s="2003"/>
      <c r="GIB2" s="2003"/>
      <c r="GIC2" s="2003"/>
      <c r="GID2" s="2003"/>
      <c r="GIE2" s="2003"/>
      <c r="GIF2" s="2003"/>
      <c r="GIG2" s="2003"/>
      <c r="GIH2" s="2003"/>
      <c r="GII2" s="2003"/>
      <c r="GIJ2" s="2003"/>
      <c r="GIK2" s="2003"/>
      <c r="GIL2" s="2003"/>
      <c r="GIM2" s="2003"/>
      <c r="GIN2" s="2003"/>
      <c r="GIO2" s="2003"/>
      <c r="GIP2" s="2003"/>
      <c r="GIQ2" s="2003"/>
      <c r="GIR2" s="2003"/>
      <c r="GIS2" s="2003"/>
      <c r="GIT2" s="2003"/>
      <c r="GIU2" s="2003"/>
      <c r="GIV2" s="2003"/>
      <c r="GIW2" s="2003"/>
      <c r="GIX2" s="2003"/>
      <c r="GIY2" s="2003"/>
      <c r="GIZ2" s="2003"/>
      <c r="GJA2" s="2003"/>
      <c r="GJB2" s="2003"/>
      <c r="GJC2" s="2003"/>
      <c r="GJD2" s="2003"/>
      <c r="GJE2" s="2003"/>
      <c r="GJF2" s="2003"/>
      <c r="GJG2" s="2003"/>
      <c r="GJH2" s="2003"/>
      <c r="GJI2" s="2003"/>
      <c r="GJJ2" s="2003"/>
      <c r="GJK2" s="2003"/>
      <c r="GJL2" s="2003"/>
      <c r="GJM2" s="2003"/>
      <c r="GJN2" s="2003"/>
      <c r="GJO2" s="2003"/>
      <c r="GJP2" s="2003"/>
      <c r="GJQ2" s="2003"/>
      <c r="GJR2" s="2003"/>
      <c r="GJS2" s="2003"/>
      <c r="GJT2" s="2003"/>
      <c r="GJU2" s="2003"/>
      <c r="GJV2" s="2003"/>
      <c r="GJW2" s="2003"/>
      <c r="GJX2" s="2003"/>
      <c r="GJY2" s="2003"/>
      <c r="GJZ2" s="2003"/>
      <c r="GKA2" s="2003"/>
      <c r="GKB2" s="2003"/>
      <c r="GKC2" s="2003"/>
      <c r="GKD2" s="2003"/>
      <c r="GKE2" s="2003"/>
      <c r="GKF2" s="2003"/>
      <c r="GKG2" s="2003"/>
      <c r="GKH2" s="2003"/>
      <c r="GKI2" s="2003"/>
      <c r="GKJ2" s="2003"/>
      <c r="GKK2" s="2003"/>
      <c r="GKL2" s="2003"/>
      <c r="GKM2" s="2003"/>
      <c r="GKN2" s="2003"/>
      <c r="GKO2" s="2003"/>
      <c r="GKP2" s="2003"/>
      <c r="GKQ2" s="2003"/>
      <c r="GKR2" s="2003"/>
      <c r="GKS2" s="2003"/>
      <c r="GKT2" s="2003"/>
      <c r="GKU2" s="2003"/>
      <c r="GKV2" s="2003"/>
      <c r="GKW2" s="2003"/>
      <c r="GKX2" s="2003"/>
      <c r="GKY2" s="2003"/>
      <c r="GKZ2" s="2003"/>
      <c r="GLA2" s="2003"/>
      <c r="GLB2" s="2003"/>
      <c r="GLC2" s="2003"/>
      <c r="GLD2" s="2003"/>
      <c r="GLE2" s="2003"/>
      <c r="GLF2" s="2003"/>
      <c r="GLG2" s="2003"/>
      <c r="GLH2" s="2003"/>
      <c r="GLI2" s="2003"/>
      <c r="GLJ2" s="2003"/>
      <c r="GLK2" s="2003"/>
      <c r="GLL2" s="2003"/>
      <c r="GLM2" s="2003"/>
      <c r="GLN2" s="2003"/>
      <c r="GLO2" s="2003"/>
      <c r="GLP2" s="2003"/>
      <c r="GLQ2" s="2003"/>
      <c r="GLR2" s="2003"/>
      <c r="GLS2" s="2003"/>
      <c r="GLT2" s="2003"/>
      <c r="GLU2" s="2003"/>
      <c r="GLV2" s="2003"/>
      <c r="GLW2" s="2003"/>
      <c r="GLX2" s="2003"/>
      <c r="GLY2" s="2003"/>
      <c r="GLZ2" s="2003"/>
      <c r="GMA2" s="2003"/>
      <c r="GMB2" s="2003"/>
      <c r="GMC2" s="2003"/>
      <c r="GMD2" s="2003"/>
      <c r="GME2" s="2003"/>
      <c r="GMF2" s="2003"/>
      <c r="GMG2" s="2003"/>
      <c r="GMH2" s="2003"/>
      <c r="GMI2" s="2003"/>
      <c r="GMJ2" s="2003"/>
      <c r="GMK2" s="2003"/>
      <c r="GML2" s="2003"/>
      <c r="GMM2" s="2003"/>
      <c r="GMN2" s="2003"/>
      <c r="GMO2" s="2003"/>
      <c r="GMP2" s="2003"/>
      <c r="GMQ2" s="2003"/>
      <c r="GMR2" s="2003"/>
      <c r="GMS2" s="2003"/>
      <c r="GMT2" s="2003"/>
      <c r="GMU2" s="2003"/>
      <c r="GMV2" s="2003"/>
      <c r="GMW2" s="2003"/>
      <c r="GMX2" s="2003"/>
      <c r="GMY2" s="2003"/>
      <c r="GMZ2" s="2003"/>
      <c r="GNA2" s="2003"/>
      <c r="GNB2" s="2003"/>
      <c r="GNC2" s="2003"/>
      <c r="GND2" s="2003"/>
      <c r="GNE2" s="2003"/>
      <c r="GNF2" s="2003"/>
      <c r="GNG2" s="2003"/>
      <c r="GNH2" s="2003"/>
      <c r="GNI2" s="2003"/>
      <c r="GNJ2" s="2003"/>
      <c r="GNK2" s="2003"/>
      <c r="GNL2" s="2003"/>
      <c r="GNM2" s="2003"/>
      <c r="GNN2" s="2003"/>
      <c r="GNO2" s="2003"/>
      <c r="GNP2" s="2003"/>
      <c r="GNQ2" s="2003"/>
      <c r="GNR2" s="2003"/>
      <c r="GNS2" s="2003"/>
      <c r="GNT2" s="2003"/>
      <c r="GNU2" s="2003"/>
      <c r="GNV2" s="2003"/>
      <c r="GNW2" s="2003"/>
      <c r="GNX2" s="2003"/>
      <c r="GNY2" s="2003"/>
      <c r="GNZ2" s="2003"/>
      <c r="GOA2" s="2003"/>
      <c r="GOB2" s="2003"/>
      <c r="GOC2" s="2003"/>
      <c r="GOD2" s="2003"/>
      <c r="GOE2" s="2003"/>
      <c r="GOF2" s="2003"/>
      <c r="GOG2" s="2003"/>
      <c r="GOH2" s="2003"/>
      <c r="GOI2" s="2003"/>
      <c r="GOJ2" s="2003"/>
      <c r="GOK2" s="2003"/>
      <c r="GOL2" s="2003"/>
      <c r="GOM2" s="2003"/>
      <c r="GON2" s="2003"/>
      <c r="GOO2" s="2003"/>
      <c r="GOP2" s="2003"/>
      <c r="GOQ2" s="2003"/>
      <c r="GOR2" s="2003"/>
      <c r="GOS2" s="2003"/>
      <c r="GOT2" s="2003"/>
      <c r="GOU2" s="2003"/>
      <c r="GOV2" s="2003"/>
      <c r="GOW2" s="2003"/>
      <c r="GOX2" s="2003"/>
      <c r="GOY2" s="2003"/>
      <c r="GOZ2" s="2003"/>
      <c r="GPA2" s="2003"/>
      <c r="GPB2" s="2003"/>
      <c r="GPC2" s="2003"/>
      <c r="GPD2" s="2003"/>
      <c r="GPE2" s="2003"/>
      <c r="GPF2" s="2003"/>
      <c r="GPG2" s="2003"/>
      <c r="GPH2" s="2003"/>
      <c r="GPI2" s="2003"/>
      <c r="GPJ2" s="2003"/>
      <c r="GPK2" s="2003"/>
      <c r="GPL2" s="2003"/>
      <c r="GPM2" s="2003"/>
      <c r="GPN2" s="2003"/>
      <c r="GPO2" s="2003"/>
      <c r="GPP2" s="2003"/>
      <c r="GPQ2" s="2003"/>
      <c r="GPR2" s="2003"/>
      <c r="GPS2" s="2003"/>
      <c r="GPT2" s="2003"/>
      <c r="GPU2" s="2003"/>
      <c r="GPV2" s="2003"/>
      <c r="GPW2" s="2003"/>
      <c r="GPX2" s="2003"/>
      <c r="GPY2" s="2003"/>
      <c r="GPZ2" s="2003"/>
      <c r="GQA2" s="2003"/>
      <c r="GQB2" s="2003"/>
      <c r="GQC2" s="2003"/>
      <c r="GQD2" s="2003"/>
      <c r="GQE2" s="2003"/>
      <c r="GQF2" s="2003"/>
      <c r="GQG2" s="2003"/>
      <c r="GQH2" s="2003"/>
      <c r="GQI2" s="2003"/>
      <c r="GQJ2" s="2003"/>
      <c r="GQK2" s="2003"/>
      <c r="GQL2" s="2003"/>
      <c r="GQM2" s="2003"/>
      <c r="GQN2" s="2003"/>
      <c r="GQO2" s="2003"/>
      <c r="GQP2" s="2003"/>
      <c r="GQQ2" s="2003"/>
      <c r="GQR2" s="2003"/>
      <c r="GQS2" s="2003"/>
      <c r="GQT2" s="2003"/>
      <c r="GQU2" s="2003"/>
      <c r="GQV2" s="2003"/>
      <c r="GQW2" s="2003"/>
      <c r="GQX2" s="2003"/>
      <c r="GQY2" s="2003"/>
      <c r="GQZ2" s="2003"/>
      <c r="GRA2" s="2003"/>
      <c r="GRB2" s="2003"/>
      <c r="GRC2" s="2003"/>
      <c r="GRD2" s="2003"/>
      <c r="GRE2" s="2003"/>
      <c r="GRF2" s="2003"/>
      <c r="GRG2" s="2003"/>
      <c r="GRH2" s="2003"/>
      <c r="GRI2" s="2003"/>
      <c r="GRJ2" s="2003"/>
      <c r="GRK2" s="2003"/>
      <c r="GRL2" s="2003"/>
      <c r="GRM2" s="2003"/>
      <c r="GRN2" s="2003"/>
      <c r="GRO2" s="2003"/>
      <c r="GRP2" s="2003"/>
      <c r="GRQ2" s="2003"/>
      <c r="GRR2" s="2003"/>
      <c r="GRS2" s="2003"/>
      <c r="GRT2" s="2003"/>
      <c r="GRU2" s="2003"/>
      <c r="GRV2" s="2003"/>
      <c r="GRW2" s="2003"/>
      <c r="GRX2" s="2003"/>
      <c r="GRY2" s="2003"/>
      <c r="GRZ2" s="2003"/>
      <c r="GSA2" s="2003"/>
      <c r="GSB2" s="2003"/>
      <c r="GSC2" s="2003"/>
      <c r="GSD2" s="2003"/>
      <c r="GSE2" s="2003"/>
      <c r="GSF2" s="2003"/>
      <c r="GSG2" s="2003"/>
      <c r="GSH2" s="2003"/>
      <c r="GSI2" s="2003"/>
      <c r="GSJ2" s="2003"/>
      <c r="GSK2" s="2003"/>
      <c r="GSL2" s="2003"/>
      <c r="GSM2" s="2003"/>
      <c r="GSN2" s="2003"/>
      <c r="GSO2" s="2003"/>
      <c r="GSP2" s="2003"/>
      <c r="GSQ2" s="2003"/>
      <c r="GSR2" s="2003"/>
      <c r="GSS2" s="2003"/>
      <c r="GST2" s="2003"/>
      <c r="GSU2" s="2003"/>
      <c r="GSV2" s="2003"/>
      <c r="GSW2" s="2003"/>
      <c r="GSX2" s="2003"/>
      <c r="GSY2" s="2003"/>
      <c r="GSZ2" s="2003"/>
      <c r="GTA2" s="2003"/>
      <c r="GTB2" s="2003"/>
      <c r="GTC2" s="2003"/>
      <c r="GTD2" s="2003"/>
      <c r="GTE2" s="2003"/>
      <c r="GTF2" s="2003"/>
      <c r="GTG2" s="2003"/>
      <c r="GTH2" s="2003"/>
      <c r="GTI2" s="2003"/>
      <c r="GTJ2" s="2003"/>
      <c r="GTK2" s="2003"/>
      <c r="GTL2" s="2003"/>
      <c r="GTM2" s="2003"/>
      <c r="GTN2" s="2003"/>
      <c r="GTO2" s="2003"/>
      <c r="GTP2" s="2003"/>
      <c r="GTQ2" s="2003"/>
      <c r="GTR2" s="2003"/>
      <c r="GTS2" s="2003"/>
      <c r="GTT2" s="2003"/>
      <c r="GTU2" s="2003"/>
      <c r="GTV2" s="2003"/>
      <c r="GTW2" s="2003"/>
      <c r="GTX2" s="2003"/>
      <c r="GTY2" s="2003"/>
      <c r="GTZ2" s="2003"/>
      <c r="GUA2" s="2003"/>
      <c r="GUB2" s="2003"/>
      <c r="GUC2" s="2003"/>
      <c r="GUD2" s="2003"/>
      <c r="GUE2" s="2003"/>
      <c r="GUF2" s="2003"/>
      <c r="GUG2" s="2003"/>
      <c r="GUH2" s="2003"/>
      <c r="GUI2" s="2003"/>
      <c r="GUJ2" s="2003"/>
      <c r="GUK2" s="2003"/>
      <c r="GUL2" s="2003"/>
      <c r="GUM2" s="2003"/>
      <c r="GUN2" s="2003"/>
      <c r="GUO2" s="2003"/>
      <c r="GUP2" s="2003"/>
      <c r="GUQ2" s="2003"/>
      <c r="GUR2" s="2003"/>
      <c r="GUS2" s="2003"/>
      <c r="GUT2" s="2003"/>
      <c r="GUU2" s="2003"/>
      <c r="GUV2" s="2003"/>
      <c r="GUW2" s="2003"/>
      <c r="GUX2" s="2003"/>
      <c r="GUY2" s="2003"/>
      <c r="GUZ2" s="2003"/>
      <c r="GVA2" s="2003"/>
      <c r="GVB2" s="2003"/>
      <c r="GVC2" s="2003"/>
      <c r="GVD2" s="2003"/>
      <c r="GVE2" s="2003"/>
      <c r="GVF2" s="2003"/>
      <c r="GVG2" s="2003"/>
      <c r="GVH2" s="2003"/>
      <c r="GVI2" s="2003"/>
      <c r="GVJ2" s="2003"/>
      <c r="GVK2" s="2003"/>
      <c r="GVL2" s="2003"/>
      <c r="GVM2" s="2003"/>
      <c r="GVN2" s="2003"/>
      <c r="GVO2" s="2003"/>
      <c r="GVP2" s="2003"/>
      <c r="GVQ2" s="2003"/>
      <c r="GVR2" s="2003"/>
      <c r="GVS2" s="2003"/>
      <c r="GVT2" s="2003"/>
      <c r="GVU2" s="2003"/>
      <c r="GVV2" s="2003"/>
      <c r="GVW2" s="2003"/>
      <c r="GVX2" s="2003"/>
      <c r="GVY2" s="2003"/>
      <c r="GVZ2" s="2003"/>
      <c r="GWA2" s="2003"/>
      <c r="GWB2" s="2003"/>
      <c r="GWC2" s="2003"/>
      <c r="GWD2" s="2003"/>
      <c r="GWE2" s="2003"/>
      <c r="GWF2" s="2003"/>
      <c r="GWG2" s="2003"/>
      <c r="GWH2" s="2003"/>
      <c r="GWI2" s="2003"/>
      <c r="GWJ2" s="2003"/>
      <c r="GWK2" s="2003"/>
      <c r="GWL2" s="2003"/>
      <c r="GWM2" s="2003"/>
      <c r="GWN2" s="2003"/>
      <c r="GWO2" s="2003"/>
      <c r="GWP2" s="2003"/>
      <c r="GWQ2" s="2003"/>
      <c r="GWR2" s="2003"/>
      <c r="GWS2" s="2003"/>
      <c r="GWT2" s="2003"/>
      <c r="GWU2" s="2003"/>
      <c r="GWV2" s="2003"/>
      <c r="GWW2" s="2003"/>
      <c r="GWX2" s="2003"/>
      <c r="GWY2" s="2003"/>
      <c r="GWZ2" s="2003"/>
      <c r="GXA2" s="2003"/>
      <c r="GXB2" s="2003"/>
      <c r="GXC2" s="2003"/>
      <c r="GXD2" s="2003"/>
      <c r="GXE2" s="2003"/>
      <c r="GXF2" s="2003"/>
      <c r="GXG2" s="2003"/>
      <c r="GXH2" s="2003"/>
      <c r="GXI2" s="2003"/>
      <c r="GXJ2" s="2003"/>
      <c r="GXK2" s="2003"/>
      <c r="GXL2" s="2003"/>
      <c r="GXM2" s="2003"/>
      <c r="GXN2" s="2003"/>
      <c r="GXO2" s="2003"/>
      <c r="GXP2" s="2003"/>
      <c r="GXQ2" s="2003"/>
      <c r="GXR2" s="2003"/>
      <c r="GXS2" s="2003"/>
      <c r="GXT2" s="2003"/>
      <c r="GXU2" s="2003"/>
      <c r="GXV2" s="2003"/>
      <c r="GXW2" s="2003"/>
      <c r="GXX2" s="2003"/>
      <c r="GXY2" s="2003"/>
      <c r="GXZ2" s="2003"/>
      <c r="GYA2" s="2003"/>
      <c r="GYB2" s="2003"/>
      <c r="GYC2" s="2003"/>
      <c r="GYD2" s="2003"/>
      <c r="GYE2" s="2003"/>
      <c r="GYF2" s="2003"/>
      <c r="GYG2" s="2003"/>
      <c r="GYH2" s="2003"/>
      <c r="GYI2" s="2003"/>
      <c r="GYJ2" s="2003"/>
      <c r="GYK2" s="2003"/>
      <c r="GYL2" s="2003"/>
      <c r="GYM2" s="2003"/>
      <c r="GYN2" s="2003"/>
      <c r="GYO2" s="2003"/>
      <c r="GYP2" s="2003"/>
      <c r="GYQ2" s="2003"/>
      <c r="GYR2" s="2003"/>
      <c r="GYS2" s="2003"/>
      <c r="GYT2" s="2003"/>
      <c r="GYU2" s="2003"/>
      <c r="GYV2" s="2003"/>
      <c r="GYW2" s="2003"/>
      <c r="GYX2" s="2003"/>
      <c r="GYY2" s="2003"/>
      <c r="GYZ2" s="2003"/>
      <c r="GZA2" s="2003"/>
      <c r="GZB2" s="2003"/>
      <c r="GZC2" s="2003"/>
      <c r="GZD2" s="2003"/>
      <c r="GZE2" s="2003"/>
      <c r="GZF2" s="2003"/>
      <c r="GZG2" s="2003"/>
      <c r="GZH2" s="2003"/>
      <c r="GZI2" s="2003"/>
      <c r="GZJ2" s="2003"/>
      <c r="GZK2" s="2003"/>
      <c r="GZL2" s="2003"/>
      <c r="GZM2" s="2003"/>
      <c r="GZN2" s="2003"/>
      <c r="GZO2" s="2003"/>
      <c r="GZP2" s="2003"/>
      <c r="GZQ2" s="2003"/>
      <c r="GZR2" s="2003"/>
      <c r="GZS2" s="2003"/>
      <c r="GZT2" s="2003"/>
      <c r="GZU2" s="2003"/>
      <c r="GZV2" s="2003"/>
      <c r="GZW2" s="2003"/>
      <c r="GZX2" s="2003"/>
      <c r="GZY2" s="2003"/>
      <c r="GZZ2" s="2003"/>
      <c r="HAA2" s="2003"/>
      <c r="HAB2" s="2003"/>
      <c r="HAC2" s="2003"/>
      <c r="HAD2" s="2003"/>
      <c r="HAE2" s="2003"/>
      <c r="HAF2" s="2003"/>
      <c r="HAG2" s="2003"/>
      <c r="HAH2" s="2003"/>
      <c r="HAI2" s="2003"/>
      <c r="HAJ2" s="2003"/>
      <c r="HAK2" s="2003"/>
      <c r="HAL2" s="2003"/>
      <c r="HAM2" s="2003"/>
      <c r="HAN2" s="2003"/>
      <c r="HAO2" s="2003"/>
      <c r="HAP2" s="2003"/>
      <c r="HAQ2" s="2003"/>
      <c r="HAR2" s="2003"/>
      <c r="HAS2" s="2003"/>
      <c r="HAT2" s="2003"/>
      <c r="HAU2" s="2003"/>
      <c r="HAV2" s="2003"/>
      <c r="HAW2" s="2003"/>
      <c r="HAX2" s="2003"/>
      <c r="HAY2" s="2003"/>
      <c r="HAZ2" s="2003"/>
      <c r="HBA2" s="2003"/>
      <c r="HBB2" s="2003"/>
      <c r="HBC2" s="2003"/>
      <c r="HBD2" s="2003"/>
      <c r="HBE2" s="2003"/>
      <c r="HBF2" s="2003"/>
      <c r="HBG2" s="2003"/>
      <c r="HBH2" s="2003"/>
      <c r="HBI2" s="2003"/>
      <c r="HBJ2" s="2003"/>
      <c r="HBK2" s="2003"/>
      <c r="HBL2" s="2003"/>
      <c r="HBM2" s="2003"/>
      <c r="HBN2" s="2003"/>
      <c r="HBO2" s="2003"/>
      <c r="HBP2" s="2003"/>
      <c r="HBQ2" s="2003"/>
      <c r="HBR2" s="2003"/>
      <c r="HBS2" s="2003"/>
      <c r="HBT2" s="2003"/>
      <c r="HBU2" s="2003"/>
      <c r="HBV2" s="2003"/>
      <c r="HBW2" s="2003"/>
      <c r="HBX2" s="2003"/>
      <c r="HBY2" s="2003"/>
      <c r="HBZ2" s="2003"/>
      <c r="HCA2" s="2003"/>
      <c r="HCB2" s="2003"/>
      <c r="HCC2" s="2003"/>
      <c r="HCD2" s="2003"/>
      <c r="HCE2" s="2003"/>
      <c r="HCF2" s="2003"/>
      <c r="HCG2" s="2003"/>
      <c r="HCH2" s="2003"/>
      <c r="HCI2" s="2003"/>
      <c r="HCJ2" s="2003"/>
      <c r="HCK2" s="2003"/>
      <c r="HCL2" s="2003"/>
      <c r="HCM2" s="2003"/>
      <c r="HCN2" s="2003"/>
      <c r="HCO2" s="2003"/>
      <c r="HCP2" s="2003"/>
      <c r="HCQ2" s="2003"/>
      <c r="HCR2" s="2003"/>
      <c r="HCS2" s="2003"/>
      <c r="HCT2" s="2003"/>
      <c r="HCU2" s="2003"/>
      <c r="HCV2" s="2003"/>
      <c r="HCW2" s="2003"/>
      <c r="HCX2" s="2003"/>
      <c r="HCY2" s="2003"/>
      <c r="HCZ2" s="2003"/>
      <c r="HDA2" s="2003"/>
      <c r="HDB2" s="2003"/>
      <c r="HDC2" s="2003"/>
      <c r="HDD2" s="2003"/>
      <c r="HDE2" s="2003"/>
      <c r="HDF2" s="2003"/>
      <c r="HDG2" s="2003"/>
      <c r="HDH2" s="2003"/>
      <c r="HDI2" s="2003"/>
      <c r="HDJ2" s="2003"/>
      <c r="HDK2" s="2003"/>
      <c r="HDL2" s="2003"/>
      <c r="HDM2" s="2003"/>
      <c r="HDN2" s="2003"/>
      <c r="HDO2" s="2003"/>
      <c r="HDP2" s="2003"/>
      <c r="HDQ2" s="2003"/>
      <c r="HDR2" s="2003"/>
      <c r="HDS2" s="2003"/>
      <c r="HDT2" s="2003"/>
      <c r="HDU2" s="2003"/>
      <c r="HDV2" s="2003"/>
      <c r="HDW2" s="2003"/>
      <c r="HDX2" s="2003"/>
      <c r="HDY2" s="2003"/>
      <c r="HDZ2" s="2003"/>
      <c r="HEA2" s="2003"/>
      <c r="HEB2" s="2003"/>
      <c r="HEC2" s="2003"/>
      <c r="HED2" s="2003"/>
      <c r="HEE2" s="2003"/>
      <c r="HEF2" s="2003"/>
      <c r="HEG2" s="2003"/>
      <c r="HEH2" s="2003"/>
      <c r="HEI2" s="2003"/>
      <c r="HEJ2" s="2003"/>
      <c r="HEK2" s="2003"/>
      <c r="HEL2" s="2003"/>
      <c r="HEM2" s="2003"/>
      <c r="HEN2" s="2003"/>
      <c r="HEO2" s="2003"/>
      <c r="HEP2" s="2003"/>
      <c r="HEQ2" s="2003"/>
      <c r="HER2" s="2003"/>
      <c r="HES2" s="2003"/>
      <c r="HET2" s="2003"/>
      <c r="HEU2" s="2003"/>
      <c r="HEV2" s="2003"/>
      <c r="HEW2" s="2003"/>
      <c r="HEX2" s="2003"/>
      <c r="HEY2" s="2003"/>
      <c r="HEZ2" s="2003"/>
      <c r="HFA2" s="2003"/>
      <c r="HFB2" s="2003"/>
      <c r="HFC2" s="2003"/>
      <c r="HFD2" s="2003"/>
      <c r="HFE2" s="2003"/>
      <c r="HFF2" s="2003"/>
      <c r="HFG2" s="2003"/>
      <c r="HFH2" s="2003"/>
      <c r="HFI2" s="2003"/>
      <c r="HFJ2" s="2003"/>
      <c r="HFK2" s="2003"/>
      <c r="HFL2" s="2003"/>
      <c r="HFM2" s="2003"/>
      <c r="HFN2" s="2003"/>
      <c r="HFO2" s="2003"/>
      <c r="HFP2" s="2003"/>
      <c r="HFQ2" s="2003"/>
      <c r="HFR2" s="2003"/>
      <c r="HFS2" s="2003"/>
      <c r="HFT2" s="2003"/>
      <c r="HFU2" s="2003"/>
      <c r="HFV2" s="2003"/>
      <c r="HFW2" s="2003"/>
      <c r="HFX2" s="2003"/>
      <c r="HFY2" s="2003"/>
      <c r="HFZ2" s="2003"/>
      <c r="HGA2" s="2003"/>
      <c r="HGB2" s="2003"/>
      <c r="HGC2" s="2003"/>
      <c r="HGD2" s="2003"/>
      <c r="HGE2" s="2003"/>
      <c r="HGF2" s="2003"/>
      <c r="HGG2" s="2003"/>
      <c r="HGH2" s="2003"/>
      <c r="HGI2" s="2003"/>
      <c r="HGJ2" s="2003"/>
      <c r="HGK2" s="2003"/>
      <c r="HGL2" s="2003"/>
      <c r="HGM2" s="2003"/>
      <c r="HGN2" s="2003"/>
      <c r="HGO2" s="2003"/>
      <c r="HGP2" s="2003"/>
      <c r="HGQ2" s="2003"/>
      <c r="HGR2" s="2003"/>
      <c r="HGS2" s="2003"/>
      <c r="HGT2" s="2003"/>
      <c r="HGU2" s="2003"/>
      <c r="HGV2" s="2003"/>
      <c r="HGW2" s="2003"/>
      <c r="HGX2" s="2003"/>
      <c r="HGY2" s="2003"/>
      <c r="HGZ2" s="2003"/>
      <c r="HHA2" s="2003"/>
      <c r="HHB2" s="2003"/>
      <c r="HHC2" s="2003"/>
      <c r="HHD2" s="2003"/>
      <c r="HHE2" s="2003"/>
      <c r="HHF2" s="2003"/>
      <c r="HHG2" s="2003"/>
      <c r="HHH2" s="2003"/>
      <c r="HHI2" s="2003"/>
      <c r="HHJ2" s="2003"/>
      <c r="HHK2" s="2003"/>
      <c r="HHL2" s="2003"/>
      <c r="HHM2" s="2003"/>
      <c r="HHN2" s="2003"/>
      <c r="HHO2" s="2003"/>
      <c r="HHP2" s="2003"/>
      <c r="HHQ2" s="2003"/>
      <c r="HHR2" s="2003"/>
      <c r="HHS2" s="2003"/>
      <c r="HHT2" s="2003"/>
      <c r="HHU2" s="2003"/>
      <c r="HHV2" s="2003"/>
      <c r="HHW2" s="2003"/>
      <c r="HHX2" s="2003"/>
      <c r="HHY2" s="2003"/>
      <c r="HHZ2" s="2003"/>
      <c r="HIA2" s="2003"/>
      <c r="HIB2" s="2003"/>
      <c r="HIC2" s="2003"/>
      <c r="HID2" s="2003"/>
      <c r="HIE2" s="2003"/>
      <c r="HIF2" s="2003"/>
      <c r="HIG2" s="2003"/>
      <c r="HIH2" s="2003"/>
      <c r="HII2" s="2003"/>
      <c r="HIJ2" s="2003"/>
      <c r="HIK2" s="2003"/>
      <c r="HIL2" s="2003"/>
      <c r="HIM2" s="2003"/>
      <c r="HIN2" s="2003"/>
      <c r="HIO2" s="2003"/>
      <c r="HIP2" s="2003"/>
      <c r="HIQ2" s="2003"/>
      <c r="HIR2" s="2003"/>
      <c r="HIS2" s="2003"/>
      <c r="HIT2" s="2003"/>
      <c r="HIU2" s="2003"/>
      <c r="HIV2" s="2003"/>
      <c r="HIW2" s="2003"/>
      <c r="HIX2" s="2003"/>
      <c r="HIY2" s="2003"/>
      <c r="HIZ2" s="2003"/>
      <c r="HJA2" s="2003"/>
      <c r="HJB2" s="2003"/>
      <c r="HJC2" s="2003"/>
      <c r="HJD2" s="2003"/>
      <c r="HJE2" s="2003"/>
      <c r="HJF2" s="2003"/>
      <c r="HJG2" s="2003"/>
      <c r="HJH2" s="2003"/>
      <c r="HJI2" s="2003"/>
      <c r="HJJ2" s="2003"/>
      <c r="HJK2" s="2003"/>
      <c r="HJL2" s="2003"/>
      <c r="HJM2" s="2003"/>
      <c r="HJN2" s="2003"/>
      <c r="HJO2" s="2003"/>
      <c r="HJP2" s="2003"/>
      <c r="HJQ2" s="2003"/>
      <c r="HJR2" s="2003"/>
      <c r="HJS2" s="2003"/>
      <c r="HJT2" s="2003"/>
      <c r="HJU2" s="2003"/>
      <c r="HJV2" s="2003"/>
      <c r="HJW2" s="2003"/>
      <c r="HJX2" s="2003"/>
      <c r="HJY2" s="2003"/>
      <c r="HJZ2" s="2003"/>
      <c r="HKA2" s="2003"/>
      <c r="HKB2" s="2003"/>
      <c r="HKC2" s="2003"/>
      <c r="HKD2" s="2003"/>
      <c r="HKE2" s="2003"/>
      <c r="HKF2" s="2003"/>
      <c r="HKG2" s="2003"/>
      <c r="HKH2" s="2003"/>
      <c r="HKI2" s="2003"/>
      <c r="HKJ2" s="2003"/>
      <c r="HKK2" s="2003"/>
      <c r="HKL2" s="2003"/>
      <c r="HKM2" s="2003"/>
      <c r="HKN2" s="2003"/>
      <c r="HKO2" s="2003"/>
      <c r="HKP2" s="2003"/>
      <c r="HKQ2" s="2003"/>
      <c r="HKR2" s="2003"/>
      <c r="HKS2" s="2003"/>
      <c r="HKT2" s="2003"/>
      <c r="HKU2" s="2003"/>
      <c r="HKV2" s="2003"/>
      <c r="HKW2" s="2003"/>
      <c r="HKX2" s="2003"/>
      <c r="HKY2" s="2003"/>
      <c r="HKZ2" s="2003"/>
      <c r="HLA2" s="2003"/>
      <c r="HLB2" s="2003"/>
      <c r="HLC2" s="2003"/>
      <c r="HLD2" s="2003"/>
      <c r="HLE2" s="2003"/>
      <c r="HLF2" s="2003"/>
      <c r="HLG2" s="2003"/>
      <c r="HLH2" s="2003"/>
      <c r="HLI2" s="2003"/>
      <c r="HLJ2" s="2003"/>
      <c r="HLK2" s="2003"/>
      <c r="HLL2" s="2003"/>
      <c r="HLM2" s="2003"/>
      <c r="HLN2" s="2003"/>
      <c r="HLO2" s="2003"/>
      <c r="HLP2" s="2003"/>
      <c r="HLQ2" s="2003"/>
      <c r="HLR2" s="2003"/>
      <c r="HLS2" s="2003"/>
      <c r="HLT2" s="2003"/>
      <c r="HLU2" s="2003"/>
      <c r="HLV2" s="2003"/>
      <c r="HLW2" s="2003"/>
      <c r="HLX2" s="2003"/>
      <c r="HLY2" s="2003"/>
      <c r="HLZ2" s="2003"/>
      <c r="HMA2" s="2003"/>
      <c r="HMB2" s="2003"/>
      <c r="HMC2" s="2003"/>
      <c r="HMD2" s="2003"/>
      <c r="HME2" s="2003"/>
      <c r="HMF2" s="2003"/>
      <c r="HMG2" s="2003"/>
      <c r="HMH2" s="2003"/>
      <c r="HMI2" s="2003"/>
      <c r="HMJ2" s="2003"/>
      <c r="HMK2" s="2003"/>
      <c r="HML2" s="2003"/>
      <c r="HMM2" s="2003"/>
      <c r="HMN2" s="2003"/>
      <c r="HMO2" s="2003"/>
      <c r="HMP2" s="2003"/>
      <c r="HMQ2" s="2003"/>
      <c r="HMR2" s="2003"/>
      <c r="HMS2" s="2003"/>
      <c r="HMT2" s="2003"/>
      <c r="HMU2" s="2003"/>
      <c r="HMV2" s="2003"/>
      <c r="HMW2" s="2003"/>
      <c r="HMX2" s="2003"/>
      <c r="HMY2" s="2003"/>
      <c r="HMZ2" s="2003"/>
      <c r="HNA2" s="2003"/>
      <c r="HNB2" s="2003"/>
      <c r="HNC2" s="2003"/>
      <c r="HND2" s="2003"/>
      <c r="HNE2" s="2003"/>
      <c r="HNF2" s="2003"/>
      <c r="HNG2" s="2003"/>
      <c r="HNH2" s="2003"/>
      <c r="HNI2" s="2003"/>
      <c r="HNJ2" s="2003"/>
      <c r="HNK2" s="2003"/>
      <c r="HNL2" s="2003"/>
      <c r="HNM2" s="2003"/>
      <c r="HNN2" s="2003"/>
      <c r="HNO2" s="2003"/>
      <c r="HNP2" s="2003"/>
      <c r="HNQ2" s="2003"/>
      <c r="HNR2" s="2003"/>
      <c r="HNS2" s="2003"/>
      <c r="HNT2" s="2003"/>
      <c r="HNU2" s="2003"/>
      <c r="HNV2" s="2003"/>
      <c r="HNW2" s="2003"/>
      <c r="HNX2" s="2003"/>
      <c r="HNY2" s="2003"/>
      <c r="HNZ2" s="2003"/>
      <c r="HOA2" s="2003"/>
      <c r="HOB2" s="2003"/>
      <c r="HOC2" s="2003"/>
      <c r="HOD2" s="2003"/>
      <c r="HOE2" s="2003"/>
      <c r="HOF2" s="2003"/>
      <c r="HOG2" s="2003"/>
      <c r="HOH2" s="2003"/>
      <c r="HOI2" s="2003"/>
      <c r="HOJ2" s="2003"/>
      <c r="HOK2" s="2003"/>
      <c r="HOL2" s="2003"/>
      <c r="HOM2" s="2003"/>
      <c r="HON2" s="2003"/>
      <c r="HOO2" s="2003"/>
      <c r="HOP2" s="2003"/>
      <c r="HOQ2" s="2003"/>
      <c r="HOR2" s="2003"/>
      <c r="HOS2" s="2003"/>
      <c r="HOT2" s="2003"/>
      <c r="HOU2" s="2003"/>
      <c r="HOV2" s="2003"/>
      <c r="HOW2" s="2003"/>
      <c r="HOX2" s="2003"/>
      <c r="HOY2" s="2003"/>
      <c r="HOZ2" s="2003"/>
      <c r="HPA2" s="2003"/>
      <c r="HPB2" s="2003"/>
      <c r="HPC2" s="2003"/>
      <c r="HPD2" s="2003"/>
      <c r="HPE2" s="2003"/>
      <c r="HPF2" s="2003"/>
      <c r="HPG2" s="2003"/>
      <c r="HPH2" s="2003"/>
      <c r="HPI2" s="2003"/>
      <c r="HPJ2" s="2003"/>
      <c r="HPK2" s="2003"/>
      <c r="HPL2" s="2003"/>
      <c r="HPM2" s="2003"/>
      <c r="HPN2" s="2003"/>
      <c r="HPO2" s="2003"/>
      <c r="HPP2" s="2003"/>
      <c r="HPQ2" s="2003"/>
      <c r="HPR2" s="2003"/>
      <c r="HPS2" s="2003"/>
      <c r="HPT2" s="2003"/>
      <c r="HPU2" s="2003"/>
      <c r="HPV2" s="2003"/>
      <c r="HPW2" s="2003"/>
      <c r="HPX2" s="2003"/>
      <c r="HPY2" s="2003"/>
      <c r="HPZ2" s="2003"/>
      <c r="HQA2" s="2003"/>
      <c r="HQB2" s="2003"/>
      <c r="HQC2" s="2003"/>
      <c r="HQD2" s="2003"/>
      <c r="HQE2" s="2003"/>
      <c r="HQF2" s="2003"/>
      <c r="HQG2" s="2003"/>
      <c r="HQH2" s="2003"/>
      <c r="HQI2" s="2003"/>
      <c r="HQJ2" s="2003"/>
      <c r="HQK2" s="2003"/>
      <c r="HQL2" s="2003"/>
      <c r="HQM2" s="2003"/>
      <c r="HQN2" s="2003"/>
      <c r="HQO2" s="2003"/>
      <c r="HQP2" s="2003"/>
      <c r="HQQ2" s="2003"/>
      <c r="HQR2" s="2003"/>
      <c r="HQS2" s="2003"/>
      <c r="HQT2" s="2003"/>
      <c r="HQU2" s="2003"/>
      <c r="HQV2" s="2003"/>
      <c r="HQW2" s="2003"/>
      <c r="HQX2" s="2003"/>
      <c r="HQY2" s="2003"/>
      <c r="HQZ2" s="2003"/>
      <c r="HRA2" s="2003"/>
      <c r="HRB2" s="2003"/>
      <c r="HRC2" s="2003"/>
      <c r="HRD2" s="2003"/>
      <c r="HRE2" s="2003"/>
      <c r="HRF2" s="2003"/>
      <c r="HRG2" s="2003"/>
      <c r="HRH2" s="2003"/>
      <c r="HRI2" s="2003"/>
      <c r="HRJ2" s="2003"/>
      <c r="HRK2" s="2003"/>
      <c r="HRL2" s="2003"/>
      <c r="HRM2" s="2003"/>
      <c r="HRN2" s="2003"/>
      <c r="HRO2" s="2003"/>
      <c r="HRP2" s="2003"/>
      <c r="HRQ2" s="2003"/>
      <c r="HRR2" s="2003"/>
      <c r="HRS2" s="2003"/>
      <c r="HRT2" s="2003"/>
      <c r="HRU2" s="2003"/>
      <c r="HRV2" s="2003"/>
      <c r="HRW2" s="2003"/>
      <c r="HRX2" s="2003"/>
      <c r="HRY2" s="2003"/>
      <c r="HRZ2" s="2003"/>
      <c r="HSA2" s="2003"/>
      <c r="HSB2" s="2003"/>
      <c r="HSC2" s="2003"/>
      <c r="HSD2" s="2003"/>
      <c r="HSE2" s="2003"/>
      <c r="HSF2" s="2003"/>
      <c r="HSG2" s="2003"/>
      <c r="HSH2" s="2003"/>
      <c r="HSI2" s="2003"/>
      <c r="HSJ2" s="2003"/>
      <c r="HSK2" s="2003"/>
      <c r="HSL2" s="2003"/>
      <c r="HSM2" s="2003"/>
      <c r="HSN2" s="2003"/>
      <c r="HSO2" s="2003"/>
      <c r="HSP2" s="2003"/>
      <c r="HSQ2" s="2003"/>
      <c r="HSR2" s="2003"/>
      <c r="HSS2" s="2003"/>
      <c r="HST2" s="2003"/>
      <c r="HSU2" s="2003"/>
      <c r="HSV2" s="2003"/>
      <c r="HSW2" s="2003"/>
      <c r="HSX2" s="2003"/>
      <c r="HSY2" s="2003"/>
      <c r="HSZ2" s="2003"/>
      <c r="HTA2" s="2003"/>
      <c r="HTB2" s="2003"/>
      <c r="HTC2" s="2003"/>
      <c r="HTD2" s="2003"/>
      <c r="HTE2" s="2003"/>
      <c r="HTF2" s="2003"/>
      <c r="HTG2" s="2003"/>
      <c r="HTH2" s="2003"/>
      <c r="HTI2" s="2003"/>
      <c r="HTJ2" s="2003"/>
      <c r="HTK2" s="2003"/>
      <c r="HTL2" s="2003"/>
      <c r="HTM2" s="2003"/>
      <c r="HTN2" s="2003"/>
      <c r="HTO2" s="2003"/>
      <c r="HTP2" s="2003"/>
      <c r="HTQ2" s="2003"/>
      <c r="HTR2" s="2003"/>
      <c r="HTS2" s="2003"/>
      <c r="HTT2" s="2003"/>
      <c r="HTU2" s="2003"/>
      <c r="HTV2" s="2003"/>
      <c r="HTW2" s="2003"/>
      <c r="HTX2" s="2003"/>
      <c r="HTY2" s="2003"/>
      <c r="HTZ2" s="2003"/>
      <c r="HUA2" s="2003"/>
      <c r="HUB2" s="2003"/>
      <c r="HUC2" s="2003"/>
      <c r="HUD2" s="2003"/>
      <c r="HUE2" s="2003"/>
      <c r="HUF2" s="2003"/>
      <c r="HUG2" s="2003"/>
      <c r="HUH2" s="2003"/>
      <c r="HUI2" s="2003"/>
      <c r="HUJ2" s="2003"/>
      <c r="HUK2" s="2003"/>
      <c r="HUL2" s="2003"/>
      <c r="HUM2" s="2003"/>
      <c r="HUN2" s="2003"/>
      <c r="HUO2" s="2003"/>
      <c r="HUP2" s="2003"/>
      <c r="HUQ2" s="2003"/>
      <c r="HUR2" s="2003"/>
      <c r="HUS2" s="2003"/>
      <c r="HUT2" s="2003"/>
      <c r="HUU2" s="2003"/>
      <c r="HUV2" s="2003"/>
      <c r="HUW2" s="2003"/>
      <c r="HUX2" s="2003"/>
      <c r="HUY2" s="2003"/>
      <c r="HUZ2" s="2003"/>
      <c r="HVA2" s="2003"/>
      <c r="HVB2" s="2003"/>
      <c r="HVC2" s="2003"/>
      <c r="HVD2" s="2003"/>
      <c r="HVE2" s="2003"/>
      <c r="HVF2" s="2003"/>
      <c r="HVG2" s="2003"/>
      <c r="HVH2" s="2003"/>
      <c r="HVI2" s="2003"/>
      <c r="HVJ2" s="2003"/>
      <c r="HVK2" s="2003"/>
      <c r="HVL2" s="2003"/>
      <c r="HVM2" s="2003"/>
      <c r="HVN2" s="2003"/>
      <c r="HVO2" s="2003"/>
      <c r="HVP2" s="2003"/>
      <c r="HVQ2" s="2003"/>
      <c r="HVR2" s="2003"/>
      <c r="HVS2" s="2003"/>
      <c r="HVT2" s="2003"/>
      <c r="HVU2" s="2003"/>
      <c r="HVV2" s="2003"/>
      <c r="HVW2" s="2003"/>
      <c r="HVX2" s="2003"/>
      <c r="HVY2" s="2003"/>
      <c r="HVZ2" s="2003"/>
      <c r="HWA2" s="2003"/>
      <c r="HWB2" s="2003"/>
      <c r="HWC2" s="2003"/>
      <c r="HWD2" s="2003"/>
      <c r="HWE2" s="2003"/>
      <c r="HWF2" s="2003"/>
      <c r="HWG2" s="2003"/>
      <c r="HWH2" s="2003"/>
      <c r="HWI2" s="2003"/>
      <c r="HWJ2" s="2003"/>
      <c r="HWK2" s="2003"/>
      <c r="HWL2" s="2003"/>
      <c r="HWM2" s="2003"/>
      <c r="HWN2" s="2003"/>
      <c r="HWO2" s="2003"/>
      <c r="HWP2" s="2003"/>
      <c r="HWQ2" s="2003"/>
      <c r="HWR2" s="2003"/>
      <c r="HWS2" s="2003"/>
      <c r="HWT2" s="2003"/>
      <c r="HWU2" s="2003"/>
      <c r="HWV2" s="2003"/>
      <c r="HWW2" s="2003"/>
      <c r="HWX2" s="2003"/>
      <c r="HWY2" s="2003"/>
      <c r="HWZ2" s="2003"/>
      <c r="HXA2" s="2003"/>
      <c r="HXB2" s="2003"/>
      <c r="HXC2" s="2003"/>
      <c r="HXD2" s="2003"/>
      <c r="HXE2" s="2003"/>
      <c r="HXF2" s="2003"/>
      <c r="HXG2" s="2003"/>
      <c r="HXH2" s="2003"/>
      <c r="HXI2" s="2003"/>
      <c r="HXJ2" s="2003"/>
      <c r="HXK2" s="2003"/>
      <c r="HXL2" s="2003"/>
      <c r="HXM2" s="2003"/>
      <c r="HXN2" s="2003"/>
      <c r="HXO2" s="2003"/>
      <c r="HXP2" s="2003"/>
      <c r="HXQ2" s="2003"/>
      <c r="HXR2" s="2003"/>
      <c r="HXS2" s="2003"/>
      <c r="HXT2" s="2003"/>
      <c r="HXU2" s="2003"/>
      <c r="HXV2" s="2003"/>
      <c r="HXW2" s="2003"/>
      <c r="HXX2" s="2003"/>
      <c r="HXY2" s="2003"/>
      <c r="HXZ2" s="2003"/>
      <c r="HYA2" s="2003"/>
      <c r="HYB2" s="2003"/>
      <c r="HYC2" s="2003"/>
      <c r="HYD2" s="2003"/>
      <c r="HYE2" s="2003"/>
      <c r="HYF2" s="2003"/>
      <c r="HYG2" s="2003"/>
      <c r="HYH2" s="2003"/>
      <c r="HYI2" s="2003"/>
      <c r="HYJ2" s="2003"/>
      <c r="HYK2" s="2003"/>
      <c r="HYL2" s="2003"/>
      <c r="HYM2" s="2003"/>
      <c r="HYN2" s="2003"/>
      <c r="HYO2" s="2003"/>
      <c r="HYP2" s="2003"/>
      <c r="HYQ2" s="2003"/>
      <c r="HYR2" s="2003"/>
      <c r="HYS2" s="2003"/>
      <c r="HYT2" s="2003"/>
      <c r="HYU2" s="2003"/>
      <c r="HYV2" s="2003"/>
      <c r="HYW2" s="2003"/>
      <c r="HYX2" s="2003"/>
      <c r="HYY2" s="2003"/>
      <c r="HYZ2" s="2003"/>
      <c r="HZA2" s="2003"/>
      <c r="HZB2" s="2003"/>
      <c r="HZC2" s="2003"/>
      <c r="HZD2" s="2003"/>
      <c r="HZE2" s="2003"/>
      <c r="HZF2" s="2003"/>
      <c r="HZG2" s="2003"/>
      <c r="HZH2" s="2003"/>
      <c r="HZI2" s="2003"/>
      <c r="HZJ2" s="2003"/>
      <c r="HZK2" s="2003"/>
      <c r="HZL2" s="2003"/>
      <c r="HZM2" s="2003"/>
      <c r="HZN2" s="2003"/>
      <c r="HZO2" s="2003"/>
      <c r="HZP2" s="2003"/>
      <c r="HZQ2" s="2003"/>
      <c r="HZR2" s="2003"/>
      <c r="HZS2" s="2003"/>
      <c r="HZT2" s="2003"/>
      <c r="HZU2" s="2003"/>
      <c r="HZV2" s="2003"/>
      <c r="HZW2" s="2003"/>
      <c r="HZX2" s="2003"/>
      <c r="HZY2" s="2003"/>
      <c r="HZZ2" s="2003"/>
      <c r="IAA2" s="2003"/>
      <c r="IAB2" s="2003"/>
      <c r="IAC2" s="2003"/>
      <c r="IAD2" s="2003"/>
      <c r="IAE2" s="2003"/>
      <c r="IAF2" s="2003"/>
      <c r="IAG2" s="2003"/>
      <c r="IAH2" s="2003"/>
      <c r="IAI2" s="2003"/>
      <c r="IAJ2" s="2003"/>
      <c r="IAK2" s="2003"/>
      <c r="IAL2" s="2003"/>
      <c r="IAM2" s="2003"/>
      <c r="IAN2" s="2003"/>
      <c r="IAO2" s="2003"/>
      <c r="IAP2" s="2003"/>
      <c r="IAQ2" s="2003"/>
      <c r="IAR2" s="2003"/>
      <c r="IAS2" s="2003"/>
      <c r="IAT2" s="2003"/>
      <c r="IAU2" s="2003"/>
      <c r="IAV2" s="2003"/>
      <c r="IAW2" s="2003"/>
      <c r="IAX2" s="2003"/>
      <c r="IAY2" s="2003"/>
      <c r="IAZ2" s="2003"/>
      <c r="IBA2" s="2003"/>
      <c r="IBB2" s="2003"/>
      <c r="IBC2" s="2003"/>
      <c r="IBD2" s="2003"/>
      <c r="IBE2" s="2003"/>
      <c r="IBF2" s="2003"/>
      <c r="IBG2" s="2003"/>
      <c r="IBH2" s="2003"/>
      <c r="IBI2" s="2003"/>
      <c r="IBJ2" s="2003"/>
      <c r="IBK2" s="2003"/>
      <c r="IBL2" s="2003"/>
      <c r="IBM2" s="2003"/>
      <c r="IBN2" s="2003"/>
      <c r="IBO2" s="2003"/>
      <c r="IBP2" s="2003"/>
      <c r="IBQ2" s="2003"/>
      <c r="IBR2" s="2003"/>
      <c r="IBS2" s="2003"/>
      <c r="IBT2" s="2003"/>
      <c r="IBU2" s="2003"/>
      <c r="IBV2" s="2003"/>
      <c r="IBW2" s="2003"/>
      <c r="IBX2" s="2003"/>
      <c r="IBY2" s="2003"/>
      <c r="IBZ2" s="2003"/>
      <c r="ICA2" s="2003"/>
      <c r="ICB2" s="2003"/>
      <c r="ICC2" s="2003"/>
      <c r="ICD2" s="2003"/>
      <c r="ICE2" s="2003"/>
      <c r="ICF2" s="2003"/>
      <c r="ICG2" s="2003"/>
      <c r="ICH2" s="2003"/>
      <c r="ICI2" s="2003"/>
      <c r="ICJ2" s="2003"/>
      <c r="ICK2" s="2003"/>
      <c r="ICL2" s="2003"/>
      <c r="ICM2" s="2003"/>
      <c r="ICN2" s="2003"/>
      <c r="ICO2" s="2003"/>
      <c r="ICP2" s="2003"/>
      <c r="ICQ2" s="2003"/>
      <c r="ICR2" s="2003"/>
      <c r="ICS2" s="2003"/>
      <c r="ICT2" s="2003"/>
      <c r="ICU2" s="2003"/>
      <c r="ICV2" s="2003"/>
      <c r="ICW2" s="2003"/>
      <c r="ICX2" s="2003"/>
      <c r="ICY2" s="2003"/>
      <c r="ICZ2" s="2003"/>
      <c r="IDA2" s="2003"/>
      <c r="IDB2" s="2003"/>
      <c r="IDC2" s="2003"/>
      <c r="IDD2" s="2003"/>
      <c r="IDE2" s="2003"/>
      <c r="IDF2" s="2003"/>
      <c r="IDG2" s="2003"/>
      <c r="IDH2" s="2003"/>
      <c r="IDI2" s="2003"/>
      <c r="IDJ2" s="2003"/>
      <c r="IDK2" s="2003"/>
      <c r="IDL2" s="2003"/>
      <c r="IDM2" s="2003"/>
      <c r="IDN2" s="2003"/>
      <c r="IDO2" s="2003"/>
      <c r="IDP2" s="2003"/>
      <c r="IDQ2" s="2003"/>
      <c r="IDR2" s="2003"/>
      <c r="IDS2" s="2003"/>
      <c r="IDT2" s="2003"/>
      <c r="IDU2" s="2003"/>
      <c r="IDV2" s="2003"/>
      <c r="IDW2" s="2003"/>
      <c r="IDX2" s="2003"/>
      <c r="IDY2" s="2003"/>
      <c r="IDZ2" s="2003"/>
      <c r="IEA2" s="2003"/>
      <c r="IEB2" s="2003"/>
      <c r="IEC2" s="2003"/>
      <c r="IED2" s="2003"/>
      <c r="IEE2" s="2003"/>
      <c r="IEF2" s="2003"/>
      <c r="IEG2" s="2003"/>
      <c r="IEH2" s="2003"/>
      <c r="IEI2" s="2003"/>
      <c r="IEJ2" s="2003"/>
      <c r="IEK2" s="2003"/>
      <c r="IEL2" s="2003"/>
      <c r="IEM2" s="2003"/>
      <c r="IEN2" s="2003"/>
      <c r="IEO2" s="2003"/>
      <c r="IEP2" s="2003"/>
      <c r="IEQ2" s="2003"/>
      <c r="IER2" s="2003"/>
      <c r="IES2" s="2003"/>
      <c r="IET2" s="2003"/>
      <c r="IEU2" s="2003"/>
      <c r="IEV2" s="2003"/>
      <c r="IEW2" s="2003"/>
      <c r="IEX2" s="2003"/>
      <c r="IEY2" s="2003"/>
      <c r="IEZ2" s="2003"/>
      <c r="IFA2" s="2003"/>
      <c r="IFB2" s="2003"/>
      <c r="IFC2" s="2003"/>
      <c r="IFD2" s="2003"/>
      <c r="IFE2" s="2003"/>
      <c r="IFF2" s="2003"/>
      <c r="IFG2" s="2003"/>
      <c r="IFH2" s="2003"/>
      <c r="IFI2" s="2003"/>
      <c r="IFJ2" s="2003"/>
      <c r="IFK2" s="2003"/>
      <c r="IFL2" s="2003"/>
      <c r="IFM2" s="2003"/>
      <c r="IFN2" s="2003"/>
      <c r="IFO2" s="2003"/>
      <c r="IFP2" s="2003"/>
      <c r="IFQ2" s="2003"/>
      <c r="IFR2" s="2003"/>
      <c r="IFS2" s="2003"/>
      <c r="IFT2" s="2003"/>
      <c r="IFU2" s="2003"/>
      <c r="IFV2" s="2003"/>
      <c r="IFW2" s="2003"/>
      <c r="IFX2" s="2003"/>
      <c r="IFY2" s="2003"/>
      <c r="IFZ2" s="2003"/>
      <c r="IGA2" s="2003"/>
      <c r="IGB2" s="2003"/>
      <c r="IGC2" s="2003"/>
      <c r="IGD2" s="2003"/>
      <c r="IGE2" s="2003"/>
      <c r="IGF2" s="2003"/>
      <c r="IGG2" s="2003"/>
      <c r="IGH2" s="2003"/>
      <c r="IGI2" s="2003"/>
      <c r="IGJ2" s="2003"/>
      <c r="IGK2" s="2003"/>
      <c r="IGL2" s="2003"/>
      <c r="IGM2" s="2003"/>
      <c r="IGN2" s="2003"/>
      <c r="IGO2" s="2003"/>
      <c r="IGP2" s="2003"/>
      <c r="IGQ2" s="2003"/>
      <c r="IGR2" s="2003"/>
      <c r="IGS2" s="2003"/>
      <c r="IGT2" s="2003"/>
      <c r="IGU2" s="2003"/>
      <c r="IGV2" s="2003"/>
      <c r="IGW2" s="2003"/>
      <c r="IGX2" s="2003"/>
      <c r="IGY2" s="2003"/>
      <c r="IGZ2" s="2003"/>
      <c r="IHA2" s="2003"/>
      <c r="IHB2" s="2003"/>
      <c r="IHC2" s="2003"/>
      <c r="IHD2" s="2003"/>
      <c r="IHE2" s="2003"/>
      <c r="IHF2" s="2003"/>
      <c r="IHG2" s="2003"/>
      <c r="IHH2" s="2003"/>
      <c r="IHI2" s="2003"/>
      <c r="IHJ2" s="2003"/>
      <c r="IHK2" s="2003"/>
      <c r="IHL2" s="2003"/>
      <c r="IHM2" s="2003"/>
      <c r="IHN2" s="2003"/>
      <c r="IHO2" s="2003"/>
      <c r="IHP2" s="2003"/>
      <c r="IHQ2" s="2003"/>
      <c r="IHR2" s="2003"/>
      <c r="IHS2" s="2003"/>
      <c r="IHT2" s="2003"/>
      <c r="IHU2" s="2003"/>
      <c r="IHV2" s="2003"/>
      <c r="IHW2" s="2003"/>
      <c r="IHX2" s="2003"/>
      <c r="IHY2" s="2003"/>
      <c r="IHZ2" s="2003"/>
      <c r="IIA2" s="2003"/>
      <c r="IIB2" s="2003"/>
      <c r="IIC2" s="2003"/>
      <c r="IID2" s="2003"/>
      <c r="IIE2" s="2003"/>
      <c r="IIF2" s="2003"/>
      <c r="IIG2" s="2003"/>
      <c r="IIH2" s="2003"/>
      <c r="III2" s="2003"/>
      <c r="IIJ2" s="2003"/>
      <c r="IIK2" s="2003"/>
      <c r="IIL2" s="2003"/>
      <c r="IIM2" s="2003"/>
      <c r="IIN2" s="2003"/>
      <c r="IIO2" s="2003"/>
      <c r="IIP2" s="2003"/>
      <c r="IIQ2" s="2003"/>
      <c r="IIR2" s="2003"/>
      <c r="IIS2" s="2003"/>
      <c r="IIT2" s="2003"/>
      <c r="IIU2" s="2003"/>
      <c r="IIV2" s="2003"/>
      <c r="IIW2" s="2003"/>
      <c r="IIX2" s="2003"/>
      <c r="IIY2" s="2003"/>
      <c r="IIZ2" s="2003"/>
      <c r="IJA2" s="2003"/>
      <c r="IJB2" s="2003"/>
      <c r="IJC2" s="2003"/>
      <c r="IJD2" s="2003"/>
      <c r="IJE2" s="2003"/>
      <c r="IJF2" s="2003"/>
      <c r="IJG2" s="2003"/>
      <c r="IJH2" s="2003"/>
      <c r="IJI2" s="2003"/>
      <c r="IJJ2" s="2003"/>
      <c r="IJK2" s="2003"/>
      <c r="IJL2" s="2003"/>
      <c r="IJM2" s="2003"/>
      <c r="IJN2" s="2003"/>
      <c r="IJO2" s="2003"/>
      <c r="IJP2" s="2003"/>
      <c r="IJQ2" s="2003"/>
      <c r="IJR2" s="2003"/>
      <c r="IJS2" s="2003"/>
      <c r="IJT2" s="2003"/>
      <c r="IJU2" s="2003"/>
      <c r="IJV2" s="2003"/>
      <c r="IJW2" s="2003"/>
      <c r="IJX2" s="2003"/>
      <c r="IJY2" s="2003"/>
      <c r="IJZ2" s="2003"/>
      <c r="IKA2" s="2003"/>
      <c r="IKB2" s="2003"/>
      <c r="IKC2" s="2003"/>
      <c r="IKD2" s="2003"/>
      <c r="IKE2" s="2003"/>
      <c r="IKF2" s="2003"/>
      <c r="IKG2" s="2003"/>
      <c r="IKH2" s="2003"/>
      <c r="IKI2" s="2003"/>
      <c r="IKJ2" s="2003"/>
      <c r="IKK2" s="2003"/>
      <c r="IKL2" s="2003"/>
      <c r="IKM2" s="2003"/>
      <c r="IKN2" s="2003"/>
      <c r="IKO2" s="2003"/>
      <c r="IKP2" s="2003"/>
      <c r="IKQ2" s="2003"/>
      <c r="IKR2" s="2003"/>
      <c r="IKS2" s="2003"/>
      <c r="IKT2" s="2003"/>
      <c r="IKU2" s="2003"/>
      <c r="IKV2" s="2003"/>
      <c r="IKW2" s="2003"/>
      <c r="IKX2" s="2003"/>
      <c r="IKY2" s="2003"/>
      <c r="IKZ2" s="2003"/>
      <c r="ILA2" s="2003"/>
      <c r="ILB2" s="2003"/>
      <c r="ILC2" s="2003"/>
      <c r="ILD2" s="2003"/>
      <c r="ILE2" s="2003"/>
      <c r="ILF2" s="2003"/>
      <c r="ILG2" s="2003"/>
      <c r="ILH2" s="2003"/>
      <c r="ILI2" s="2003"/>
      <c r="ILJ2" s="2003"/>
      <c r="ILK2" s="2003"/>
      <c r="ILL2" s="2003"/>
      <c r="ILM2" s="2003"/>
      <c r="ILN2" s="2003"/>
      <c r="ILO2" s="2003"/>
      <c r="ILP2" s="2003"/>
      <c r="ILQ2" s="2003"/>
      <c r="ILR2" s="2003"/>
      <c r="ILS2" s="2003"/>
      <c r="ILT2" s="2003"/>
      <c r="ILU2" s="2003"/>
      <c r="ILV2" s="2003"/>
      <c r="ILW2" s="2003"/>
      <c r="ILX2" s="2003"/>
      <c r="ILY2" s="2003"/>
      <c r="ILZ2" s="2003"/>
      <c r="IMA2" s="2003"/>
      <c r="IMB2" s="2003"/>
      <c r="IMC2" s="2003"/>
      <c r="IMD2" s="2003"/>
      <c r="IME2" s="2003"/>
      <c r="IMF2" s="2003"/>
      <c r="IMG2" s="2003"/>
      <c r="IMH2" s="2003"/>
      <c r="IMI2" s="2003"/>
      <c r="IMJ2" s="2003"/>
      <c r="IMK2" s="2003"/>
      <c r="IML2" s="2003"/>
      <c r="IMM2" s="2003"/>
      <c r="IMN2" s="2003"/>
      <c r="IMO2" s="2003"/>
      <c r="IMP2" s="2003"/>
      <c r="IMQ2" s="2003"/>
      <c r="IMR2" s="2003"/>
      <c r="IMS2" s="2003"/>
      <c r="IMT2" s="2003"/>
      <c r="IMU2" s="2003"/>
      <c r="IMV2" s="2003"/>
      <c r="IMW2" s="2003"/>
      <c r="IMX2" s="2003"/>
      <c r="IMY2" s="2003"/>
      <c r="IMZ2" s="2003"/>
      <c r="INA2" s="2003"/>
      <c r="INB2" s="2003"/>
      <c r="INC2" s="2003"/>
      <c r="IND2" s="2003"/>
      <c r="INE2" s="2003"/>
      <c r="INF2" s="2003"/>
      <c r="ING2" s="2003"/>
      <c r="INH2" s="2003"/>
      <c r="INI2" s="2003"/>
      <c r="INJ2" s="2003"/>
      <c r="INK2" s="2003"/>
      <c r="INL2" s="2003"/>
      <c r="INM2" s="2003"/>
      <c r="INN2" s="2003"/>
      <c r="INO2" s="2003"/>
      <c r="INP2" s="2003"/>
      <c r="INQ2" s="2003"/>
      <c r="INR2" s="2003"/>
      <c r="INS2" s="2003"/>
      <c r="INT2" s="2003"/>
      <c r="INU2" s="2003"/>
      <c r="INV2" s="2003"/>
      <c r="INW2" s="2003"/>
      <c r="INX2" s="2003"/>
      <c r="INY2" s="2003"/>
      <c r="INZ2" s="2003"/>
      <c r="IOA2" s="2003"/>
      <c r="IOB2" s="2003"/>
      <c r="IOC2" s="2003"/>
      <c r="IOD2" s="2003"/>
      <c r="IOE2" s="2003"/>
      <c r="IOF2" s="2003"/>
      <c r="IOG2" s="2003"/>
      <c r="IOH2" s="2003"/>
      <c r="IOI2" s="2003"/>
      <c r="IOJ2" s="2003"/>
      <c r="IOK2" s="2003"/>
      <c r="IOL2" s="2003"/>
      <c r="IOM2" s="2003"/>
      <c r="ION2" s="2003"/>
      <c r="IOO2" s="2003"/>
      <c r="IOP2" s="2003"/>
      <c r="IOQ2" s="2003"/>
      <c r="IOR2" s="2003"/>
      <c r="IOS2" s="2003"/>
      <c r="IOT2" s="2003"/>
      <c r="IOU2" s="2003"/>
      <c r="IOV2" s="2003"/>
      <c r="IOW2" s="2003"/>
      <c r="IOX2" s="2003"/>
      <c r="IOY2" s="2003"/>
      <c r="IOZ2" s="2003"/>
      <c r="IPA2" s="2003"/>
      <c r="IPB2" s="2003"/>
      <c r="IPC2" s="2003"/>
      <c r="IPD2" s="2003"/>
      <c r="IPE2" s="2003"/>
      <c r="IPF2" s="2003"/>
      <c r="IPG2" s="2003"/>
      <c r="IPH2" s="2003"/>
      <c r="IPI2" s="2003"/>
      <c r="IPJ2" s="2003"/>
      <c r="IPK2" s="2003"/>
      <c r="IPL2" s="2003"/>
      <c r="IPM2" s="2003"/>
      <c r="IPN2" s="2003"/>
      <c r="IPO2" s="2003"/>
      <c r="IPP2" s="2003"/>
      <c r="IPQ2" s="2003"/>
      <c r="IPR2" s="2003"/>
      <c r="IPS2" s="2003"/>
      <c r="IPT2" s="2003"/>
      <c r="IPU2" s="2003"/>
      <c r="IPV2" s="2003"/>
      <c r="IPW2" s="2003"/>
      <c r="IPX2" s="2003"/>
      <c r="IPY2" s="2003"/>
      <c r="IPZ2" s="2003"/>
      <c r="IQA2" s="2003"/>
      <c r="IQB2" s="2003"/>
      <c r="IQC2" s="2003"/>
      <c r="IQD2" s="2003"/>
      <c r="IQE2" s="2003"/>
      <c r="IQF2" s="2003"/>
      <c r="IQG2" s="2003"/>
      <c r="IQH2" s="2003"/>
      <c r="IQI2" s="2003"/>
      <c r="IQJ2" s="2003"/>
      <c r="IQK2" s="2003"/>
      <c r="IQL2" s="2003"/>
      <c r="IQM2" s="2003"/>
      <c r="IQN2" s="2003"/>
      <c r="IQO2" s="2003"/>
      <c r="IQP2" s="2003"/>
      <c r="IQQ2" s="2003"/>
      <c r="IQR2" s="2003"/>
      <c r="IQS2" s="2003"/>
      <c r="IQT2" s="2003"/>
      <c r="IQU2" s="2003"/>
      <c r="IQV2" s="2003"/>
      <c r="IQW2" s="2003"/>
      <c r="IQX2" s="2003"/>
      <c r="IQY2" s="2003"/>
      <c r="IQZ2" s="2003"/>
      <c r="IRA2" s="2003"/>
      <c r="IRB2" s="2003"/>
      <c r="IRC2" s="2003"/>
      <c r="IRD2" s="2003"/>
      <c r="IRE2" s="2003"/>
      <c r="IRF2" s="2003"/>
      <c r="IRG2" s="2003"/>
      <c r="IRH2" s="2003"/>
      <c r="IRI2" s="2003"/>
      <c r="IRJ2" s="2003"/>
      <c r="IRK2" s="2003"/>
      <c r="IRL2" s="2003"/>
      <c r="IRM2" s="2003"/>
      <c r="IRN2" s="2003"/>
      <c r="IRO2" s="2003"/>
      <c r="IRP2" s="2003"/>
      <c r="IRQ2" s="2003"/>
      <c r="IRR2" s="2003"/>
      <c r="IRS2" s="2003"/>
      <c r="IRT2" s="2003"/>
      <c r="IRU2" s="2003"/>
      <c r="IRV2" s="2003"/>
      <c r="IRW2" s="2003"/>
      <c r="IRX2" s="2003"/>
      <c r="IRY2" s="2003"/>
      <c r="IRZ2" s="2003"/>
      <c r="ISA2" s="2003"/>
      <c r="ISB2" s="2003"/>
      <c r="ISC2" s="2003"/>
      <c r="ISD2" s="2003"/>
      <c r="ISE2" s="2003"/>
      <c r="ISF2" s="2003"/>
      <c r="ISG2" s="2003"/>
      <c r="ISH2" s="2003"/>
      <c r="ISI2" s="2003"/>
      <c r="ISJ2" s="2003"/>
      <c r="ISK2" s="2003"/>
      <c r="ISL2" s="2003"/>
      <c r="ISM2" s="2003"/>
      <c r="ISN2" s="2003"/>
      <c r="ISO2" s="2003"/>
      <c r="ISP2" s="2003"/>
      <c r="ISQ2" s="2003"/>
      <c r="ISR2" s="2003"/>
      <c r="ISS2" s="2003"/>
      <c r="IST2" s="2003"/>
      <c r="ISU2" s="2003"/>
      <c r="ISV2" s="2003"/>
      <c r="ISW2" s="2003"/>
      <c r="ISX2" s="2003"/>
      <c r="ISY2" s="2003"/>
      <c r="ISZ2" s="2003"/>
      <c r="ITA2" s="2003"/>
      <c r="ITB2" s="2003"/>
      <c r="ITC2" s="2003"/>
      <c r="ITD2" s="2003"/>
      <c r="ITE2" s="2003"/>
      <c r="ITF2" s="2003"/>
      <c r="ITG2" s="2003"/>
      <c r="ITH2" s="2003"/>
      <c r="ITI2" s="2003"/>
      <c r="ITJ2" s="2003"/>
      <c r="ITK2" s="2003"/>
      <c r="ITL2" s="2003"/>
      <c r="ITM2" s="2003"/>
      <c r="ITN2" s="2003"/>
      <c r="ITO2" s="2003"/>
      <c r="ITP2" s="2003"/>
      <c r="ITQ2" s="2003"/>
      <c r="ITR2" s="2003"/>
      <c r="ITS2" s="2003"/>
      <c r="ITT2" s="2003"/>
      <c r="ITU2" s="2003"/>
      <c r="ITV2" s="2003"/>
      <c r="ITW2" s="2003"/>
      <c r="ITX2" s="2003"/>
      <c r="ITY2" s="2003"/>
      <c r="ITZ2" s="2003"/>
      <c r="IUA2" s="2003"/>
      <c r="IUB2" s="2003"/>
      <c r="IUC2" s="2003"/>
      <c r="IUD2" s="2003"/>
      <c r="IUE2" s="2003"/>
      <c r="IUF2" s="2003"/>
      <c r="IUG2" s="2003"/>
      <c r="IUH2" s="2003"/>
      <c r="IUI2" s="2003"/>
      <c r="IUJ2" s="2003"/>
      <c r="IUK2" s="2003"/>
      <c r="IUL2" s="2003"/>
      <c r="IUM2" s="2003"/>
      <c r="IUN2" s="2003"/>
      <c r="IUO2" s="2003"/>
      <c r="IUP2" s="2003"/>
      <c r="IUQ2" s="2003"/>
      <c r="IUR2" s="2003"/>
      <c r="IUS2" s="2003"/>
      <c r="IUT2" s="2003"/>
      <c r="IUU2" s="2003"/>
      <c r="IUV2" s="2003"/>
      <c r="IUW2" s="2003"/>
      <c r="IUX2" s="2003"/>
      <c r="IUY2" s="2003"/>
      <c r="IUZ2" s="2003"/>
      <c r="IVA2" s="2003"/>
      <c r="IVB2" s="2003"/>
      <c r="IVC2" s="2003"/>
      <c r="IVD2" s="2003"/>
      <c r="IVE2" s="2003"/>
      <c r="IVF2" s="2003"/>
      <c r="IVG2" s="2003"/>
      <c r="IVH2" s="2003"/>
      <c r="IVI2" s="2003"/>
      <c r="IVJ2" s="2003"/>
      <c r="IVK2" s="2003"/>
      <c r="IVL2" s="2003"/>
      <c r="IVM2" s="2003"/>
      <c r="IVN2" s="2003"/>
      <c r="IVO2" s="2003"/>
      <c r="IVP2" s="2003"/>
      <c r="IVQ2" s="2003"/>
      <c r="IVR2" s="2003"/>
      <c r="IVS2" s="2003"/>
      <c r="IVT2" s="2003"/>
      <c r="IVU2" s="2003"/>
      <c r="IVV2" s="2003"/>
      <c r="IVW2" s="2003"/>
      <c r="IVX2" s="2003"/>
      <c r="IVY2" s="2003"/>
      <c r="IVZ2" s="2003"/>
      <c r="IWA2" s="2003"/>
      <c r="IWB2" s="2003"/>
      <c r="IWC2" s="2003"/>
      <c r="IWD2" s="2003"/>
      <c r="IWE2" s="2003"/>
      <c r="IWF2" s="2003"/>
      <c r="IWG2" s="2003"/>
      <c r="IWH2" s="2003"/>
      <c r="IWI2" s="2003"/>
      <c r="IWJ2" s="2003"/>
      <c r="IWK2" s="2003"/>
      <c r="IWL2" s="2003"/>
      <c r="IWM2" s="2003"/>
      <c r="IWN2" s="2003"/>
      <c r="IWO2" s="2003"/>
      <c r="IWP2" s="2003"/>
      <c r="IWQ2" s="2003"/>
      <c r="IWR2" s="2003"/>
      <c r="IWS2" s="2003"/>
      <c r="IWT2" s="2003"/>
      <c r="IWU2" s="2003"/>
      <c r="IWV2" s="2003"/>
      <c r="IWW2" s="2003"/>
      <c r="IWX2" s="2003"/>
      <c r="IWY2" s="2003"/>
      <c r="IWZ2" s="2003"/>
      <c r="IXA2" s="2003"/>
      <c r="IXB2" s="2003"/>
      <c r="IXC2" s="2003"/>
      <c r="IXD2" s="2003"/>
      <c r="IXE2" s="2003"/>
      <c r="IXF2" s="2003"/>
      <c r="IXG2" s="2003"/>
      <c r="IXH2" s="2003"/>
      <c r="IXI2" s="2003"/>
      <c r="IXJ2" s="2003"/>
      <c r="IXK2" s="2003"/>
      <c r="IXL2" s="2003"/>
      <c r="IXM2" s="2003"/>
      <c r="IXN2" s="2003"/>
      <c r="IXO2" s="2003"/>
      <c r="IXP2" s="2003"/>
      <c r="IXQ2" s="2003"/>
      <c r="IXR2" s="2003"/>
      <c r="IXS2" s="2003"/>
      <c r="IXT2" s="2003"/>
      <c r="IXU2" s="2003"/>
      <c r="IXV2" s="2003"/>
      <c r="IXW2" s="2003"/>
      <c r="IXX2" s="2003"/>
      <c r="IXY2" s="2003"/>
      <c r="IXZ2" s="2003"/>
      <c r="IYA2" s="2003"/>
      <c r="IYB2" s="2003"/>
      <c r="IYC2" s="2003"/>
      <c r="IYD2" s="2003"/>
      <c r="IYE2" s="2003"/>
      <c r="IYF2" s="2003"/>
      <c r="IYG2" s="2003"/>
      <c r="IYH2" s="2003"/>
      <c r="IYI2" s="2003"/>
      <c r="IYJ2" s="2003"/>
      <c r="IYK2" s="2003"/>
      <c r="IYL2" s="2003"/>
      <c r="IYM2" s="2003"/>
      <c r="IYN2" s="2003"/>
      <c r="IYO2" s="2003"/>
      <c r="IYP2" s="2003"/>
      <c r="IYQ2" s="2003"/>
      <c r="IYR2" s="2003"/>
      <c r="IYS2" s="2003"/>
      <c r="IYT2" s="2003"/>
      <c r="IYU2" s="2003"/>
      <c r="IYV2" s="2003"/>
      <c r="IYW2" s="2003"/>
      <c r="IYX2" s="2003"/>
      <c r="IYY2" s="2003"/>
      <c r="IYZ2" s="2003"/>
      <c r="IZA2" s="2003"/>
      <c r="IZB2" s="2003"/>
      <c r="IZC2" s="2003"/>
      <c r="IZD2" s="2003"/>
      <c r="IZE2" s="2003"/>
      <c r="IZF2" s="2003"/>
      <c r="IZG2" s="2003"/>
      <c r="IZH2" s="2003"/>
      <c r="IZI2" s="2003"/>
      <c r="IZJ2" s="2003"/>
      <c r="IZK2" s="2003"/>
      <c r="IZL2" s="2003"/>
      <c r="IZM2" s="2003"/>
      <c r="IZN2" s="2003"/>
      <c r="IZO2" s="2003"/>
      <c r="IZP2" s="2003"/>
      <c r="IZQ2" s="2003"/>
      <c r="IZR2" s="2003"/>
      <c r="IZS2" s="2003"/>
      <c r="IZT2" s="2003"/>
      <c r="IZU2" s="2003"/>
      <c r="IZV2" s="2003"/>
      <c r="IZW2" s="2003"/>
      <c r="IZX2" s="2003"/>
      <c r="IZY2" s="2003"/>
      <c r="IZZ2" s="2003"/>
      <c r="JAA2" s="2003"/>
      <c r="JAB2" s="2003"/>
      <c r="JAC2" s="2003"/>
      <c r="JAD2" s="2003"/>
      <c r="JAE2" s="2003"/>
      <c r="JAF2" s="2003"/>
      <c r="JAG2" s="2003"/>
      <c r="JAH2" s="2003"/>
      <c r="JAI2" s="2003"/>
      <c r="JAJ2" s="2003"/>
      <c r="JAK2" s="2003"/>
      <c r="JAL2" s="2003"/>
      <c r="JAM2" s="2003"/>
      <c r="JAN2" s="2003"/>
      <c r="JAO2" s="2003"/>
      <c r="JAP2" s="2003"/>
      <c r="JAQ2" s="2003"/>
      <c r="JAR2" s="2003"/>
      <c r="JAS2" s="2003"/>
      <c r="JAT2" s="2003"/>
      <c r="JAU2" s="2003"/>
      <c r="JAV2" s="2003"/>
      <c r="JAW2" s="2003"/>
      <c r="JAX2" s="2003"/>
      <c r="JAY2" s="2003"/>
      <c r="JAZ2" s="2003"/>
      <c r="JBA2" s="2003"/>
      <c r="JBB2" s="2003"/>
      <c r="JBC2" s="2003"/>
      <c r="JBD2" s="2003"/>
      <c r="JBE2" s="2003"/>
      <c r="JBF2" s="2003"/>
      <c r="JBG2" s="2003"/>
      <c r="JBH2" s="2003"/>
      <c r="JBI2" s="2003"/>
      <c r="JBJ2" s="2003"/>
      <c r="JBK2" s="2003"/>
      <c r="JBL2" s="2003"/>
      <c r="JBM2" s="2003"/>
      <c r="JBN2" s="2003"/>
      <c r="JBO2" s="2003"/>
      <c r="JBP2" s="2003"/>
      <c r="JBQ2" s="2003"/>
      <c r="JBR2" s="2003"/>
      <c r="JBS2" s="2003"/>
      <c r="JBT2" s="2003"/>
      <c r="JBU2" s="2003"/>
      <c r="JBV2" s="2003"/>
      <c r="JBW2" s="2003"/>
      <c r="JBX2" s="2003"/>
      <c r="JBY2" s="2003"/>
      <c r="JBZ2" s="2003"/>
      <c r="JCA2" s="2003"/>
      <c r="JCB2" s="2003"/>
      <c r="JCC2" s="2003"/>
      <c r="JCD2" s="2003"/>
      <c r="JCE2" s="2003"/>
      <c r="JCF2" s="2003"/>
      <c r="JCG2" s="2003"/>
      <c r="JCH2" s="2003"/>
      <c r="JCI2" s="2003"/>
      <c r="JCJ2" s="2003"/>
      <c r="JCK2" s="2003"/>
      <c r="JCL2" s="2003"/>
      <c r="JCM2" s="2003"/>
      <c r="JCN2" s="2003"/>
      <c r="JCO2" s="2003"/>
      <c r="JCP2" s="2003"/>
      <c r="JCQ2" s="2003"/>
      <c r="JCR2" s="2003"/>
      <c r="JCS2" s="2003"/>
      <c r="JCT2" s="2003"/>
      <c r="JCU2" s="2003"/>
      <c r="JCV2" s="2003"/>
      <c r="JCW2" s="2003"/>
      <c r="JCX2" s="2003"/>
      <c r="JCY2" s="2003"/>
      <c r="JCZ2" s="2003"/>
      <c r="JDA2" s="2003"/>
      <c r="JDB2" s="2003"/>
      <c r="JDC2" s="2003"/>
      <c r="JDD2" s="2003"/>
      <c r="JDE2" s="2003"/>
      <c r="JDF2" s="2003"/>
      <c r="JDG2" s="2003"/>
      <c r="JDH2" s="2003"/>
      <c r="JDI2" s="2003"/>
      <c r="JDJ2" s="2003"/>
      <c r="JDK2" s="2003"/>
      <c r="JDL2" s="2003"/>
      <c r="JDM2" s="2003"/>
      <c r="JDN2" s="2003"/>
      <c r="JDO2" s="2003"/>
      <c r="JDP2" s="2003"/>
      <c r="JDQ2" s="2003"/>
      <c r="JDR2" s="2003"/>
      <c r="JDS2" s="2003"/>
      <c r="JDT2" s="2003"/>
      <c r="JDU2" s="2003"/>
      <c r="JDV2" s="2003"/>
      <c r="JDW2" s="2003"/>
      <c r="JDX2" s="2003"/>
      <c r="JDY2" s="2003"/>
      <c r="JDZ2" s="2003"/>
      <c r="JEA2" s="2003"/>
      <c r="JEB2" s="2003"/>
      <c r="JEC2" s="2003"/>
      <c r="JED2" s="2003"/>
      <c r="JEE2" s="2003"/>
      <c r="JEF2" s="2003"/>
      <c r="JEG2" s="2003"/>
      <c r="JEH2" s="2003"/>
      <c r="JEI2" s="2003"/>
      <c r="JEJ2" s="2003"/>
      <c r="JEK2" s="2003"/>
      <c r="JEL2" s="2003"/>
      <c r="JEM2" s="2003"/>
      <c r="JEN2" s="2003"/>
      <c r="JEO2" s="2003"/>
      <c r="JEP2" s="2003"/>
      <c r="JEQ2" s="2003"/>
      <c r="JER2" s="2003"/>
      <c r="JES2" s="2003"/>
      <c r="JET2" s="2003"/>
      <c r="JEU2" s="2003"/>
      <c r="JEV2" s="2003"/>
      <c r="JEW2" s="2003"/>
      <c r="JEX2" s="2003"/>
      <c r="JEY2" s="2003"/>
      <c r="JEZ2" s="2003"/>
      <c r="JFA2" s="2003"/>
      <c r="JFB2" s="2003"/>
      <c r="JFC2" s="2003"/>
      <c r="JFD2" s="2003"/>
      <c r="JFE2" s="2003"/>
      <c r="JFF2" s="2003"/>
      <c r="JFG2" s="2003"/>
      <c r="JFH2" s="2003"/>
      <c r="JFI2" s="2003"/>
      <c r="JFJ2" s="2003"/>
      <c r="JFK2" s="2003"/>
      <c r="JFL2" s="2003"/>
      <c r="JFM2" s="2003"/>
      <c r="JFN2" s="2003"/>
      <c r="JFO2" s="2003"/>
      <c r="JFP2" s="2003"/>
      <c r="JFQ2" s="2003"/>
      <c r="JFR2" s="2003"/>
      <c r="JFS2" s="2003"/>
      <c r="JFT2" s="2003"/>
      <c r="JFU2" s="2003"/>
      <c r="JFV2" s="2003"/>
      <c r="JFW2" s="2003"/>
      <c r="JFX2" s="2003"/>
      <c r="JFY2" s="2003"/>
      <c r="JFZ2" s="2003"/>
      <c r="JGA2" s="2003"/>
      <c r="JGB2" s="2003"/>
      <c r="JGC2" s="2003"/>
      <c r="JGD2" s="2003"/>
      <c r="JGE2" s="2003"/>
      <c r="JGF2" s="2003"/>
      <c r="JGG2" s="2003"/>
      <c r="JGH2" s="2003"/>
      <c r="JGI2" s="2003"/>
      <c r="JGJ2" s="2003"/>
      <c r="JGK2" s="2003"/>
      <c r="JGL2" s="2003"/>
      <c r="JGM2" s="2003"/>
      <c r="JGN2" s="2003"/>
      <c r="JGO2" s="2003"/>
      <c r="JGP2" s="2003"/>
      <c r="JGQ2" s="2003"/>
      <c r="JGR2" s="2003"/>
      <c r="JGS2" s="2003"/>
      <c r="JGT2" s="2003"/>
      <c r="JGU2" s="2003"/>
      <c r="JGV2" s="2003"/>
      <c r="JGW2" s="2003"/>
      <c r="JGX2" s="2003"/>
      <c r="JGY2" s="2003"/>
      <c r="JGZ2" s="2003"/>
      <c r="JHA2" s="2003"/>
      <c r="JHB2" s="2003"/>
      <c r="JHC2" s="2003"/>
      <c r="JHD2" s="2003"/>
      <c r="JHE2" s="2003"/>
      <c r="JHF2" s="2003"/>
      <c r="JHG2" s="2003"/>
      <c r="JHH2" s="2003"/>
      <c r="JHI2" s="2003"/>
      <c r="JHJ2" s="2003"/>
      <c r="JHK2" s="2003"/>
      <c r="JHL2" s="2003"/>
      <c r="JHM2" s="2003"/>
      <c r="JHN2" s="2003"/>
      <c r="JHO2" s="2003"/>
      <c r="JHP2" s="2003"/>
      <c r="JHQ2" s="2003"/>
      <c r="JHR2" s="2003"/>
      <c r="JHS2" s="2003"/>
      <c r="JHT2" s="2003"/>
      <c r="JHU2" s="2003"/>
      <c r="JHV2" s="2003"/>
      <c r="JHW2" s="2003"/>
      <c r="JHX2" s="2003"/>
      <c r="JHY2" s="2003"/>
      <c r="JHZ2" s="2003"/>
      <c r="JIA2" s="2003"/>
      <c r="JIB2" s="2003"/>
      <c r="JIC2" s="2003"/>
      <c r="JID2" s="2003"/>
      <c r="JIE2" s="2003"/>
      <c r="JIF2" s="2003"/>
      <c r="JIG2" s="2003"/>
      <c r="JIH2" s="2003"/>
      <c r="JII2" s="2003"/>
      <c r="JIJ2" s="2003"/>
      <c r="JIK2" s="2003"/>
      <c r="JIL2" s="2003"/>
      <c r="JIM2" s="2003"/>
      <c r="JIN2" s="2003"/>
      <c r="JIO2" s="2003"/>
      <c r="JIP2" s="2003"/>
      <c r="JIQ2" s="2003"/>
      <c r="JIR2" s="2003"/>
      <c r="JIS2" s="2003"/>
      <c r="JIT2" s="2003"/>
      <c r="JIU2" s="2003"/>
      <c r="JIV2" s="2003"/>
      <c r="JIW2" s="2003"/>
      <c r="JIX2" s="2003"/>
      <c r="JIY2" s="2003"/>
      <c r="JIZ2" s="2003"/>
      <c r="JJA2" s="2003"/>
      <c r="JJB2" s="2003"/>
      <c r="JJC2" s="2003"/>
      <c r="JJD2" s="2003"/>
      <c r="JJE2" s="2003"/>
      <c r="JJF2" s="2003"/>
      <c r="JJG2" s="2003"/>
      <c r="JJH2" s="2003"/>
      <c r="JJI2" s="2003"/>
      <c r="JJJ2" s="2003"/>
      <c r="JJK2" s="2003"/>
      <c r="JJL2" s="2003"/>
      <c r="JJM2" s="2003"/>
      <c r="JJN2" s="2003"/>
      <c r="JJO2" s="2003"/>
      <c r="JJP2" s="2003"/>
      <c r="JJQ2" s="2003"/>
      <c r="JJR2" s="2003"/>
      <c r="JJS2" s="2003"/>
      <c r="JJT2" s="2003"/>
      <c r="JJU2" s="2003"/>
      <c r="JJV2" s="2003"/>
      <c r="JJW2" s="2003"/>
      <c r="JJX2" s="2003"/>
      <c r="JJY2" s="2003"/>
      <c r="JJZ2" s="2003"/>
      <c r="JKA2" s="2003"/>
      <c r="JKB2" s="2003"/>
      <c r="JKC2" s="2003"/>
      <c r="JKD2" s="2003"/>
      <c r="JKE2" s="2003"/>
      <c r="JKF2" s="2003"/>
      <c r="JKG2" s="2003"/>
      <c r="JKH2" s="2003"/>
      <c r="JKI2" s="2003"/>
      <c r="JKJ2" s="2003"/>
      <c r="JKK2" s="2003"/>
      <c r="JKL2" s="2003"/>
      <c r="JKM2" s="2003"/>
      <c r="JKN2" s="2003"/>
      <c r="JKO2" s="2003"/>
      <c r="JKP2" s="2003"/>
      <c r="JKQ2" s="2003"/>
      <c r="JKR2" s="2003"/>
      <c r="JKS2" s="2003"/>
      <c r="JKT2" s="2003"/>
      <c r="JKU2" s="2003"/>
      <c r="JKV2" s="2003"/>
      <c r="JKW2" s="2003"/>
      <c r="JKX2" s="2003"/>
      <c r="JKY2" s="2003"/>
      <c r="JKZ2" s="2003"/>
      <c r="JLA2" s="2003"/>
      <c r="JLB2" s="2003"/>
      <c r="JLC2" s="2003"/>
      <c r="JLD2" s="2003"/>
      <c r="JLE2" s="2003"/>
      <c r="JLF2" s="2003"/>
      <c r="JLG2" s="2003"/>
      <c r="JLH2" s="2003"/>
      <c r="JLI2" s="2003"/>
      <c r="JLJ2" s="2003"/>
      <c r="JLK2" s="2003"/>
      <c r="JLL2" s="2003"/>
      <c r="JLM2" s="2003"/>
      <c r="JLN2" s="2003"/>
      <c r="JLO2" s="2003"/>
      <c r="JLP2" s="2003"/>
      <c r="JLQ2" s="2003"/>
      <c r="JLR2" s="2003"/>
      <c r="JLS2" s="2003"/>
      <c r="JLT2" s="2003"/>
      <c r="JLU2" s="2003"/>
      <c r="JLV2" s="2003"/>
      <c r="JLW2" s="2003"/>
      <c r="JLX2" s="2003"/>
      <c r="JLY2" s="2003"/>
      <c r="JLZ2" s="2003"/>
      <c r="JMA2" s="2003"/>
      <c r="JMB2" s="2003"/>
      <c r="JMC2" s="2003"/>
      <c r="JMD2" s="2003"/>
      <c r="JME2" s="2003"/>
      <c r="JMF2" s="2003"/>
      <c r="JMG2" s="2003"/>
      <c r="JMH2" s="2003"/>
      <c r="JMI2" s="2003"/>
      <c r="JMJ2" s="2003"/>
      <c r="JMK2" s="2003"/>
      <c r="JML2" s="2003"/>
      <c r="JMM2" s="2003"/>
      <c r="JMN2" s="2003"/>
      <c r="JMO2" s="2003"/>
      <c r="JMP2" s="2003"/>
      <c r="JMQ2" s="2003"/>
      <c r="JMR2" s="2003"/>
      <c r="JMS2" s="2003"/>
      <c r="JMT2" s="2003"/>
      <c r="JMU2" s="2003"/>
      <c r="JMV2" s="2003"/>
      <c r="JMW2" s="2003"/>
      <c r="JMX2" s="2003"/>
      <c r="JMY2" s="2003"/>
      <c r="JMZ2" s="2003"/>
      <c r="JNA2" s="2003"/>
      <c r="JNB2" s="2003"/>
      <c r="JNC2" s="2003"/>
      <c r="JND2" s="2003"/>
      <c r="JNE2" s="2003"/>
      <c r="JNF2" s="2003"/>
      <c r="JNG2" s="2003"/>
      <c r="JNH2" s="2003"/>
      <c r="JNI2" s="2003"/>
      <c r="JNJ2" s="2003"/>
      <c r="JNK2" s="2003"/>
      <c r="JNL2" s="2003"/>
      <c r="JNM2" s="2003"/>
      <c r="JNN2" s="2003"/>
      <c r="JNO2" s="2003"/>
      <c r="JNP2" s="2003"/>
      <c r="JNQ2" s="2003"/>
      <c r="JNR2" s="2003"/>
      <c r="JNS2" s="2003"/>
      <c r="JNT2" s="2003"/>
      <c r="JNU2" s="2003"/>
      <c r="JNV2" s="2003"/>
      <c r="JNW2" s="2003"/>
      <c r="JNX2" s="2003"/>
      <c r="JNY2" s="2003"/>
      <c r="JNZ2" s="2003"/>
      <c r="JOA2" s="2003"/>
      <c r="JOB2" s="2003"/>
      <c r="JOC2" s="2003"/>
      <c r="JOD2" s="2003"/>
      <c r="JOE2" s="2003"/>
      <c r="JOF2" s="2003"/>
      <c r="JOG2" s="2003"/>
      <c r="JOH2" s="2003"/>
      <c r="JOI2" s="2003"/>
      <c r="JOJ2" s="2003"/>
      <c r="JOK2" s="2003"/>
      <c r="JOL2" s="2003"/>
      <c r="JOM2" s="2003"/>
      <c r="JON2" s="2003"/>
      <c r="JOO2" s="2003"/>
      <c r="JOP2" s="2003"/>
      <c r="JOQ2" s="2003"/>
      <c r="JOR2" s="2003"/>
      <c r="JOS2" s="2003"/>
      <c r="JOT2" s="2003"/>
      <c r="JOU2" s="2003"/>
      <c r="JOV2" s="2003"/>
      <c r="JOW2" s="2003"/>
      <c r="JOX2" s="2003"/>
      <c r="JOY2" s="2003"/>
      <c r="JOZ2" s="2003"/>
      <c r="JPA2" s="2003"/>
      <c r="JPB2" s="2003"/>
      <c r="JPC2" s="2003"/>
      <c r="JPD2" s="2003"/>
      <c r="JPE2" s="2003"/>
      <c r="JPF2" s="2003"/>
      <c r="JPG2" s="2003"/>
      <c r="JPH2" s="2003"/>
      <c r="JPI2" s="2003"/>
      <c r="JPJ2" s="2003"/>
      <c r="JPK2" s="2003"/>
      <c r="JPL2" s="2003"/>
      <c r="JPM2" s="2003"/>
      <c r="JPN2" s="2003"/>
      <c r="JPO2" s="2003"/>
      <c r="JPP2" s="2003"/>
      <c r="JPQ2" s="2003"/>
      <c r="JPR2" s="2003"/>
      <c r="JPS2" s="2003"/>
      <c r="JPT2" s="2003"/>
      <c r="JPU2" s="2003"/>
      <c r="JPV2" s="2003"/>
      <c r="JPW2" s="2003"/>
      <c r="JPX2" s="2003"/>
      <c r="JPY2" s="2003"/>
      <c r="JPZ2" s="2003"/>
      <c r="JQA2" s="2003"/>
      <c r="JQB2" s="2003"/>
      <c r="JQC2" s="2003"/>
      <c r="JQD2" s="2003"/>
      <c r="JQE2" s="2003"/>
      <c r="JQF2" s="2003"/>
      <c r="JQG2" s="2003"/>
      <c r="JQH2" s="2003"/>
      <c r="JQI2" s="2003"/>
      <c r="JQJ2" s="2003"/>
      <c r="JQK2" s="2003"/>
      <c r="JQL2" s="2003"/>
      <c r="JQM2" s="2003"/>
      <c r="JQN2" s="2003"/>
      <c r="JQO2" s="2003"/>
      <c r="JQP2" s="2003"/>
      <c r="JQQ2" s="2003"/>
      <c r="JQR2" s="2003"/>
      <c r="JQS2" s="2003"/>
      <c r="JQT2" s="2003"/>
      <c r="JQU2" s="2003"/>
      <c r="JQV2" s="2003"/>
      <c r="JQW2" s="2003"/>
      <c r="JQX2" s="2003"/>
      <c r="JQY2" s="2003"/>
      <c r="JQZ2" s="2003"/>
      <c r="JRA2" s="2003"/>
      <c r="JRB2" s="2003"/>
      <c r="JRC2" s="2003"/>
      <c r="JRD2" s="2003"/>
      <c r="JRE2" s="2003"/>
      <c r="JRF2" s="2003"/>
      <c r="JRG2" s="2003"/>
      <c r="JRH2" s="2003"/>
      <c r="JRI2" s="2003"/>
      <c r="JRJ2" s="2003"/>
      <c r="JRK2" s="2003"/>
      <c r="JRL2" s="2003"/>
      <c r="JRM2" s="2003"/>
      <c r="JRN2" s="2003"/>
      <c r="JRO2" s="2003"/>
      <c r="JRP2" s="2003"/>
      <c r="JRQ2" s="2003"/>
      <c r="JRR2" s="2003"/>
      <c r="JRS2" s="2003"/>
      <c r="JRT2" s="2003"/>
      <c r="JRU2" s="2003"/>
      <c r="JRV2" s="2003"/>
      <c r="JRW2" s="2003"/>
      <c r="JRX2" s="2003"/>
      <c r="JRY2" s="2003"/>
      <c r="JRZ2" s="2003"/>
      <c r="JSA2" s="2003"/>
      <c r="JSB2" s="2003"/>
      <c r="JSC2" s="2003"/>
      <c r="JSD2" s="2003"/>
      <c r="JSE2" s="2003"/>
      <c r="JSF2" s="2003"/>
      <c r="JSG2" s="2003"/>
      <c r="JSH2" s="2003"/>
      <c r="JSI2" s="2003"/>
      <c r="JSJ2" s="2003"/>
      <c r="JSK2" s="2003"/>
      <c r="JSL2" s="2003"/>
      <c r="JSM2" s="2003"/>
      <c r="JSN2" s="2003"/>
      <c r="JSO2" s="2003"/>
      <c r="JSP2" s="2003"/>
      <c r="JSQ2" s="2003"/>
      <c r="JSR2" s="2003"/>
      <c r="JSS2" s="2003"/>
      <c r="JST2" s="2003"/>
      <c r="JSU2" s="2003"/>
      <c r="JSV2" s="2003"/>
      <c r="JSW2" s="2003"/>
      <c r="JSX2" s="2003"/>
      <c r="JSY2" s="2003"/>
      <c r="JSZ2" s="2003"/>
      <c r="JTA2" s="2003"/>
      <c r="JTB2" s="2003"/>
      <c r="JTC2" s="2003"/>
      <c r="JTD2" s="2003"/>
      <c r="JTE2" s="2003"/>
      <c r="JTF2" s="2003"/>
      <c r="JTG2" s="2003"/>
      <c r="JTH2" s="2003"/>
      <c r="JTI2" s="2003"/>
      <c r="JTJ2" s="2003"/>
      <c r="JTK2" s="2003"/>
      <c r="JTL2" s="2003"/>
      <c r="JTM2" s="2003"/>
      <c r="JTN2" s="2003"/>
      <c r="JTO2" s="2003"/>
      <c r="JTP2" s="2003"/>
      <c r="JTQ2" s="2003"/>
      <c r="JTR2" s="2003"/>
      <c r="JTS2" s="2003"/>
      <c r="JTT2" s="2003"/>
      <c r="JTU2" s="2003"/>
      <c r="JTV2" s="2003"/>
      <c r="JTW2" s="2003"/>
      <c r="JTX2" s="2003"/>
      <c r="JTY2" s="2003"/>
      <c r="JTZ2" s="2003"/>
      <c r="JUA2" s="2003"/>
      <c r="JUB2" s="2003"/>
      <c r="JUC2" s="2003"/>
      <c r="JUD2" s="2003"/>
      <c r="JUE2" s="2003"/>
      <c r="JUF2" s="2003"/>
      <c r="JUG2" s="2003"/>
      <c r="JUH2" s="2003"/>
      <c r="JUI2" s="2003"/>
      <c r="JUJ2" s="2003"/>
      <c r="JUK2" s="2003"/>
      <c r="JUL2" s="2003"/>
      <c r="JUM2" s="2003"/>
      <c r="JUN2" s="2003"/>
      <c r="JUO2" s="2003"/>
      <c r="JUP2" s="2003"/>
      <c r="JUQ2" s="2003"/>
      <c r="JUR2" s="2003"/>
      <c r="JUS2" s="2003"/>
      <c r="JUT2" s="2003"/>
      <c r="JUU2" s="2003"/>
      <c r="JUV2" s="2003"/>
      <c r="JUW2" s="2003"/>
      <c r="JUX2" s="2003"/>
      <c r="JUY2" s="2003"/>
      <c r="JUZ2" s="2003"/>
      <c r="JVA2" s="2003"/>
      <c r="JVB2" s="2003"/>
      <c r="JVC2" s="2003"/>
      <c r="JVD2" s="2003"/>
      <c r="JVE2" s="2003"/>
      <c r="JVF2" s="2003"/>
      <c r="JVG2" s="2003"/>
      <c r="JVH2" s="2003"/>
      <c r="JVI2" s="2003"/>
      <c r="JVJ2" s="2003"/>
      <c r="JVK2" s="2003"/>
      <c r="JVL2" s="2003"/>
      <c r="JVM2" s="2003"/>
      <c r="JVN2" s="2003"/>
      <c r="JVO2" s="2003"/>
      <c r="JVP2" s="2003"/>
      <c r="JVQ2" s="2003"/>
      <c r="JVR2" s="2003"/>
      <c r="JVS2" s="2003"/>
      <c r="JVT2" s="2003"/>
      <c r="JVU2" s="2003"/>
      <c r="JVV2" s="2003"/>
      <c r="JVW2" s="2003"/>
      <c r="JVX2" s="2003"/>
      <c r="JVY2" s="2003"/>
      <c r="JVZ2" s="2003"/>
      <c r="JWA2" s="2003"/>
      <c r="JWB2" s="2003"/>
      <c r="JWC2" s="2003"/>
      <c r="JWD2" s="2003"/>
      <c r="JWE2" s="2003"/>
      <c r="JWF2" s="2003"/>
      <c r="JWG2" s="2003"/>
      <c r="JWH2" s="2003"/>
      <c r="JWI2" s="2003"/>
      <c r="JWJ2" s="2003"/>
      <c r="JWK2" s="2003"/>
      <c r="JWL2" s="2003"/>
      <c r="JWM2" s="2003"/>
      <c r="JWN2" s="2003"/>
      <c r="JWO2" s="2003"/>
      <c r="JWP2" s="2003"/>
      <c r="JWQ2" s="2003"/>
      <c r="JWR2" s="2003"/>
      <c r="JWS2" s="2003"/>
      <c r="JWT2" s="2003"/>
      <c r="JWU2" s="2003"/>
      <c r="JWV2" s="2003"/>
      <c r="JWW2" s="2003"/>
      <c r="JWX2" s="2003"/>
      <c r="JWY2" s="2003"/>
      <c r="JWZ2" s="2003"/>
      <c r="JXA2" s="2003"/>
      <c r="JXB2" s="2003"/>
      <c r="JXC2" s="2003"/>
      <c r="JXD2" s="2003"/>
      <c r="JXE2" s="2003"/>
      <c r="JXF2" s="2003"/>
      <c r="JXG2" s="2003"/>
      <c r="JXH2" s="2003"/>
      <c r="JXI2" s="2003"/>
      <c r="JXJ2" s="2003"/>
      <c r="JXK2" s="2003"/>
      <c r="JXL2" s="2003"/>
      <c r="JXM2" s="2003"/>
      <c r="JXN2" s="2003"/>
      <c r="JXO2" s="2003"/>
      <c r="JXP2" s="2003"/>
      <c r="JXQ2" s="2003"/>
      <c r="JXR2" s="2003"/>
      <c r="JXS2" s="2003"/>
      <c r="JXT2" s="2003"/>
      <c r="JXU2" s="2003"/>
      <c r="JXV2" s="2003"/>
      <c r="JXW2" s="2003"/>
      <c r="JXX2" s="2003"/>
      <c r="JXY2" s="2003"/>
      <c r="JXZ2" s="2003"/>
      <c r="JYA2" s="2003"/>
      <c r="JYB2" s="2003"/>
      <c r="JYC2" s="2003"/>
      <c r="JYD2" s="2003"/>
      <c r="JYE2" s="2003"/>
      <c r="JYF2" s="2003"/>
      <c r="JYG2" s="2003"/>
      <c r="JYH2" s="2003"/>
      <c r="JYI2" s="2003"/>
      <c r="JYJ2" s="2003"/>
      <c r="JYK2" s="2003"/>
      <c r="JYL2" s="2003"/>
      <c r="JYM2" s="2003"/>
      <c r="JYN2" s="2003"/>
      <c r="JYO2" s="2003"/>
      <c r="JYP2" s="2003"/>
      <c r="JYQ2" s="2003"/>
      <c r="JYR2" s="2003"/>
      <c r="JYS2" s="2003"/>
      <c r="JYT2" s="2003"/>
      <c r="JYU2" s="2003"/>
      <c r="JYV2" s="2003"/>
      <c r="JYW2" s="2003"/>
      <c r="JYX2" s="2003"/>
      <c r="JYY2" s="2003"/>
      <c r="JYZ2" s="2003"/>
      <c r="JZA2" s="2003"/>
      <c r="JZB2" s="2003"/>
      <c r="JZC2" s="2003"/>
      <c r="JZD2" s="2003"/>
      <c r="JZE2" s="2003"/>
      <c r="JZF2" s="2003"/>
      <c r="JZG2" s="2003"/>
      <c r="JZH2" s="2003"/>
      <c r="JZI2" s="2003"/>
      <c r="JZJ2" s="2003"/>
      <c r="JZK2" s="2003"/>
      <c r="JZL2" s="2003"/>
      <c r="JZM2" s="2003"/>
      <c r="JZN2" s="2003"/>
      <c r="JZO2" s="2003"/>
      <c r="JZP2" s="2003"/>
      <c r="JZQ2" s="2003"/>
      <c r="JZR2" s="2003"/>
      <c r="JZS2" s="2003"/>
      <c r="JZT2" s="2003"/>
      <c r="JZU2" s="2003"/>
      <c r="JZV2" s="2003"/>
      <c r="JZW2" s="2003"/>
      <c r="JZX2" s="2003"/>
      <c r="JZY2" s="2003"/>
      <c r="JZZ2" s="2003"/>
      <c r="KAA2" s="2003"/>
      <c r="KAB2" s="2003"/>
      <c r="KAC2" s="2003"/>
      <c r="KAD2" s="2003"/>
      <c r="KAE2" s="2003"/>
      <c r="KAF2" s="2003"/>
      <c r="KAG2" s="2003"/>
      <c r="KAH2" s="2003"/>
      <c r="KAI2" s="2003"/>
      <c r="KAJ2" s="2003"/>
      <c r="KAK2" s="2003"/>
      <c r="KAL2" s="2003"/>
      <c r="KAM2" s="2003"/>
      <c r="KAN2" s="2003"/>
      <c r="KAO2" s="2003"/>
      <c r="KAP2" s="2003"/>
      <c r="KAQ2" s="2003"/>
      <c r="KAR2" s="2003"/>
      <c r="KAS2" s="2003"/>
      <c r="KAT2" s="2003"/>
      <c r="KAU2" s="2003"/>
      <c r="KAV2" s="2003"/>
      <c r="KAW2" s="2003"/>
      <c r="KAX2" s="2003"/>
      <c r="KAY2" s="2003"/>
      <c r="KAZ2" s="2003"/>
      <c r="KBA2" s="2003"/>
      <c r="KBB2" s="2003"/>
      <c r="KBC2" s="2003"/>
      <c r="KBD2" s="2003"/>
      <c r="KBE2" s="2003"/>
      <c r="KBF2" s="2003"/>
      <c r="KBG2" s="2003"/>
      <c r="KBH2" s="2003"/>
      <c r="KBI2" s="2003"/>
      <c r="KBJ2" s="2003"/>
      <c r="KBK2" s="2003"/>
      <c r="KBL2" s="2003"/>
      <c r="KBM2" s="2003"/>
      <c r="KBN2" s="2003"/>
      <c r="KBO2" s="2003"/>
      <c r="KBP2" s="2003"/>
      <c r="KBQ2" s="2003"/>
      <c r="KBR2" s="2003"/>
      <c r="KBS2" s="2003"/>
      <c r="KBT2" s="2003"/>
      <c r="KBU2" s="2003"/>
      <c r="KBV2" s="2003"/>
      <c r="KBW2" s="2003"/>
      <c r="KBX2" s="2003"/>
      <c r="KBY2" s="2003"/>
      <c r="KBZ2" s="2003"/>
      <c r="KCA2" s="2003"/>
      <c r="KCB2" s="2003"/>
      <c r="KCC2" s="2003"/>
      <c r="KCD2" s="2003"/>
      <c r="KCE2" s="2003"/>
      <c r="KCF2" s="2003"/>
      <c r="KCG2" s="2003"/>
      <c r="KCH2" s="2003"/>
      <c r="KCI2" s="2003"/>
      <c r="KCJ2" s="2003"/>
      <c r="KCK2" s="2003"/>
      <c r="KCL2" s="2003"/>
      <c r="KCM2" s="2003"/>
      <c r="KCN2" s="2003"/>
      <c r="KCO2" s="2003"/>
      <c r="KCP2" s="2003"/>
      <c r="KCQ2" s="2003"/>
      <c r="KCR2" s="2003"/>
      <c r="KCS2" s="2003"/>
      <c r="KCT2" s="2003"/>
      <c r="KCU2" s="2003"/>
      <c r="KCV2" s="2003"/>
      <c r="KCW2" s="2003"/>
      <c r="KCX2" s="2003"/>
      <c r="KCY2" s="2003"/>
      <c r="KCZ2" s="2003"/>
      <c r="KDA2" s="2003"/>
      <c r="KDB2" s="2003"/>
      <c r="KDC2" s="2003"/>
      <c r="KDD2" s="2003"/>
      <c r="KDE2" s="2003"/>
      <c r="KDF2" s="2003"/>
      <c r="KDG2" s="2003"/>
      <c r="KDH2" s="2003"/>
      <c r="KDI2" s="2003"/>
      <c r="KDJ2" s="2003"/>
      <c r="KDK2" s="2003"/>
      <c r="KDL2" s="2003"/>
      <c r="KDM2" s="2003"/>
      <c r="KDN2" s="2003"/>
      <c r="KDO2" s="2003"/>
      <c r="KDP2" s="2003"/>
      <c r="KDQ2" s="2003"/>
      <c r="KDR2" s="2003"/>
      <c r="KDS2" s="2003"/>
      <c r="KDT2" s="2003"/>
      <c r="KDU2" s="2003"/>
      <c r="KDV2" s="2003"/>
      <c r="KDW2" s="2003"/>
      <c r="KDX2" s="2003"/>
      <c r="KDY2" s="2003"/>
      <c r="KDZ2" s="2003"/>
      <c r="KEA2" s="2003"/>
      <c r="KEB2" s="2003"/>
      <c r="KEC2" s="2003"/>
      <c r="KED2" s="2003"/>
      <c r="KEE2" s="2003"/>
      <c r="KEF2" s="2003"/>
      <c r="KEG2" s="2003"/>
      <c r="KEH2" s="2003"/>
      <c r="KEI2" s="2003"/>
      <c r="KEJ2" s="2003"/>
      <c r="KEK2" s="2003"/>
      <c r="KEL2" s="2003"/>
      <c r="KEM2" s="2003"/>
      <c r="KEN2" s="2003"/>
      <c r="KEO2" s="2003"/>
      <c r="KEP2" s="2003"/>
      <c r="KEQ2" s="2003"/>
      <c r="KER2" s="2003"/>
      <c r="KES2" s="2003"/>
      <c r="KET2" s="2003"/>
      <c r="KEU2" s="2003"/>
      <c r="KEV2" s="2003"/>
      <c r="KEW2" s="2003"/>
      <c r="KEX2" s="2003"/>
      <c r="KEY2" s="2003"/>
      <c r="KEZ2" s="2003"/>
      <c r="KFA2" s="2003"/>
      <c r="KFB2" s="2003"/>
      <c r="KFC2" s="2003"/>
      <c r="KFD2" s="2003"/>
      <c r="KFE2" s="2003"/>
      <c r="KFF2" s="2003"/>
      <c r="KFG2" s="2003"/>
      <c r="KFH2" s="2003"/>
      <c r="KFI2" s="2003"/>
      <c r="KFJ2" s="2003"/>
      <c r="KFK2" s="2003"/>
      <c r="KFL2" s="2003"/>
      <c r="KFM2" s="2003"/>
      <c r="KFN2" s="2003"/>
      <c r="KFO2" s="2003"/>
      <c r="KFP2" s="2003"/>
      <c r="KFQ2" s="2003"/>
      <c r="KFR2" s="2003"/>
      <c r="KFS2" s="2003"/>
      <c r="KFT2" s="2003"/>
      <c r="KFU2" s="2003"/>
      <c r="KFV2" s="2003"/>
      <c r="KFW2" s="2003"/>
      <c r="KFX2" s="2003"/>
      <c r="KFY2" s="2003"/>
      <c r="KFZ2" s="2003"/>
      <c r="KGA2" s="2003"/>
      <c r="KGB2" s="2003"/>
      <c r="KGC2" s="2003"/>
      <c r="KGD2" s="2003"/>
      <c r="KGE2" s="2003"/>
      <c r="KGF2" s="2003"/>
      <c r="KGG2" s="2003"/>
      <c r="KGH2" s="2003"/>
      <c r="KGI2" s="2003"/>
      <c r="KGJ2" s="2003"/>
      <c r="KGK2" s="2003"/>
      <c r="KGL2" s="2003"/>
      <c r="KGM2" s="2003"/>
      <c r="KGN2" s="2003"/>
      <c r="KGO2" s="2003"/>
      <c r="KGP2" s="2003"/>
      <c r="KGQ2" s="2003"/>
      <c r="KGR2" s="2003"/>
      <c r="KGS2" s="2003"/>
      <c r="KGT2" s="2003"/>
      <c r="KGU2" s="2003"/>
      <c r="KGV2" s="2003"/>
      <c r="KGW2" s="2003"/>
      <c r="KGX2" s="2003"/>
      <c r="KGY2" s="2003"/>
      <c r="KGZ2" s="2003"/>
      <c r="KHA2" s="2003"/>
      <c r="KHB2" s="2003"/>
      <c r="KHC2" s="2003"/>
      <c r="KHD2" s="2003"/>
      <c r="KHE2" s="2003"/>
      <c r="KHF2" s="2003"/>
      <c r="KHG2" s="2003"/>
      <c r="KHH2" s="2003"/>
      <c r="KHI2" s="2003"/>
      <c r="KHJ2" s="2003"/>
      <c r="KHK2" s="2003"/>
      <c r="KHL2" s="2003"/>
      <c r="KHM2" s="2003"/>
      <c r="KHN2" s="2003"/>
      <c r="KHO2" s="2003"/>
      <c r="KHP2" s="2003"/>
      <c r="KHQ2" s="2003"/>
      <c r="KHR2" s="2003"/>
      <c r="KHS2" s="2003"/>
      <c r="KHT2" s="2003"/>
      <c r="KHU2" s="2003"/>
      <c r="KHV2" s="2003"/>
      <c r="KHW2" s="2003"/>
      <c r="KHX2" s="2003"/>
      <c r="KHY2" s="2003"/>
      <c r="KHZ2" s="2003"/>
      <c r="KIA2" s="2003"/>
      <c r="KIB2" s="2003"/>
      <c r="KIC2" s="2003"/>
      <c r="KID2" s="2003"/>
      <c r="KIE2" s="2003"/>
      <c r="KIF2" s="2003"/>
      <c r="KIG2" s="2003"/>
      <c r="KIH2" s="2003"/>
      <c r="KII2" s="2003"/>
      <c r="KIJ2" s="2003"/>
      <c r="KIK2" s="2003"/>
      <c r="KIL2" s="2003"/>
      <c r="KIM2" s="2003"/>
      <c r="KIN2" s="2003"/>
      <c r="KIO2" s="2003"/>
      <c r="KIP2" s="2003"/>
      <c r="KIQ2" s="2003"/>
      <c r="KIR2" s="2003"/>
      <c r="KIS2" s="2003"/>
      <c r="KIT2" s="2003"/>
      <c r="KIU2" s="2003"/>
      <c r="KIV2" s="2003"/>
      <c r="KIW2" s="2003"/>
      <c r="KIX2" s="2003"/>
      <c r="KIY2" s="2003"/>
      <c r="KIZ2" s="2003"/>
      <c r="KJA2" s="2003"/>
      <c r="KJB2" s="2003"/>
      <c r="KJC2" s="2003"/>
      <c r="KJD2" s="2003"/>
      <c r="KJE2" s="2003"/>
      <c r="KJF2" s="2003"/>
      <c r="KJG2" s="2003"/>
      <c r="KJH2" s="2003"/>
      <c r="KJI2" s="2003"/>
      <c r="KJJ2" s="2003"/>
      <c r="KJK2" s="2003"/>
      <c r="KJL2" s="2003"/>
      <c r="KJM2" s="2003"/>
      <c r="KJN2" s="2003"/>
      <c r="KJO2" s="2003"/>
      <c r="KJP2" s="2003"/>
      <c r="KJQ2" s="2003"/>
      <c r="KJR2" s="2003"/>
      <c r="KJS2" s="2003"/>
      <c r="KJT2" s="2003"/>
      <c r="KJU2" s="2003"/>
      <c r="KJV2" s="2003"/>
      <c r="KJW2" s="2003"/>
      <c r="KJX2" s="2003"/>
      <c r="KJY2" s="2003"/>
      <c r="KJZ2" s="2003"/>
      <c r="KKA2" s="2003"/>
      <c r="KKB2" s="2003"/>
      <c r="KKC2" s="2003"/>
      <c r="KKD2" s="2003"/>
      <c r="KKE2" s="2003"/>
      <c r="KKF2" s="2003"/>
      <c r="KKG2" s="2003"/>
      <c r="KKH2" s="2003"/>
      <c r="KKI2" s="2003"/>
      <c r="KKJ2" s="2003"/>
      <c r="KKK2" s="2003"/>
      <c r="KKL2" s="2003"/>
      <c r="KKM2" s="2003"/>
      <c r="KKN2" s="2003"/>
      <c r="KKO2" s="2003"/>
      <c r="KKP2" s="2003"/>
      <c r="KKQ2" s="2003"/>
      <c r="KKR2" s="2003"/>
      <c r="KKS2" s="2003"/>
      <c r="KKT2" s="2003"/>
      <c r="KKU2" s="2003"/>
      <c r="KKV2" s="2003"/>
      <c r="KKW2" s="2003"/>
      <c r="KKX2" s="2003"/>
      <c r="KKY2" s="2003"/>
      <c r="KKZ2" s="2003"/>
      <c r="KLA2" s="2003"/>
      <c r="KLB2" s="2003"/>
      <c r="KLC2" s="2003"/>
      <c r="KLD2" s="2003"/>
      <c r="KLE2" s="2003"/>
      <c r="KLF2" s="2003"/>
      <c r="KLG2" s="2003"/>
      <c r="KLH2" s="2003"/>
      <c r="KLI2" s="2003"/>
      <c r="KLJ2" s="2003"/>
      <c r="KLK2" s="2003"/>
      <c r="KLL2" s="2003"/>
      <c r="KLM2" s="2003"/>
      <c r="KLN2" s="2003"/>
      <c r="KLO2" s="2003"/>
      <c r="KLP2" s="2003"/>
      <c r="KLQ2" s="2003"/>
      <c r="KLR2" s="2003"/>
      <c r="KLS2" s="2003"/>
      <c r="KLT2" s="2003"/>
      <c r="KLU2" s="2003"/>
      <c r="KLV2" s="2003"/>
      <c r="KLW2" s="2003"/>
      <c r="KLX2" s="2003"/>
      <c r="KLY2" s="2003"/>
      <c r="KLZ2" s="2003"/>
      <c r="KMA2" s="2003"/>
      <c r="KMB2" s="2003"/>
      <c r="KMC2" s="2003"/>
      <c r="KMD2" s="2003"/>
      <c r="KME2" s="2003"/>
      <c r="KMF2" s="2003"/>
      <c r="KMG2" s="2003"/>
      <c r="KMH2" s="2003"/>
      <c r="KMI2" s="2003"/>
      <c r="KMJ2" s="2003"/>
      <c r="KMK2" s="2003"/>
      <c r="KML2" s="2003"/>
      <c r="KMM2" s="2003"/>
      <c r="KMN2" s="2003"/>
      <c r="KMO2" s="2003"/>
      <c r="KMP2" s="2003"/>
      <c r="KMQ2" s="2003"/>
      <c r="KMR2" s="2003"/>
      <c r="KMS2" s="2003"/>
      <c r="KMT2" s="2003"/>
      <c r="KMU2" s="2003"/>
      <c r="KMV2" s="2003"/>
      <c r="KMW2" s="2003"/>
      <c r="KMX2" s="2003"/>
      <c r="KMY2" s="2003"/>
      <c r="KMZ2" s="2003"/>
      <c r="KNA2" s="2003"/>
      <c r="KNB2" s="2003"/>
      <c r="KNC2" s="2003"/>
      <c r="KND2" s="2003"/>
      <c r="KNE2" s="2003"/>
      <c r="KNF2" s="2003"/>
      <c r="KNG2" s="2003"/>
      <c r="KNH2" s="2003"/>
      <c r="KNI2" s="2003"/>
      <c r="KNJ2" s="2003"/>
      <c r="KNK2" s="2003"/>
      <c r="KNL2" s="2003"/>
      <c r="KNM2" s="2003"/>
      <c r="KNN2" s="2003"/>
      <c r="KNO2" s="2003"/>
      <c r="KNP2" s="2003"/>
      <c r="KNQ2" s="2003"/>
      <c r="KNR2" s="2003"/>
      <c r="KNS2" s="2003"/>
      <c r="KNT2" s="2003"/>
      <c r="KNU2" s="2003"/>
      <c r="KNV2" s="2003"/>
      <c r="KNW2" s="2003"/>
      <c r="KNX2" s="2003"/>
      <c r="KNY2" s="2003"/>
      <c r="KNZ2" s="2003"/>
      <c r="KOA2" s="2003"/>
      <c r="KOB2" s="2003"/>
      <c r="KOC2" s="2003"/>
      <c r="KOD2" s="2003"/>
      <c r="KOE2" s="2003"/>
      <c r="KOF2" s="2003"/>
      <c r="KOG2" s="2003"/>
      <c r="KOH2" s="2003"/>
      <c r="KOI2" s="2003"/>
      <c r="KOJ2" s="2003"/>
      <c r="KOK2" s="2003"/>
      <c r="KOL2" s="2003"/>
      <c r="KOM2" s="2003"/>
      <c r="KON2" s="2003"/>
      <c r="KOO2" s="2003"/>
      <c r="KOP2" s="2003"/>
      <c r="KOQ2" s="2003"/>
      <c r="KOR2" s="2003"/>
      <c r="KOS2" s="2003"/>
      <c r="KOT2" s="2003"/>
      <c r="KOU2" s="2003"/>
      <c r="KOV2" s="2003"/>
      <c r="KOW2" s="2003"/>
      <c r="KOX2" s="2003"/>
      <c r="KOY2" s="2003"/>
      <c r="KOZ2" s="2003"/>
      <c r="KPA2" s="2003"/>
      <c r="KPB2" s="2003"/>
      <c r="KPC2" s="2003"/>
      <c r="KPD2" s="2003"/>
      <c r="KPE2" s="2003"/>
      <c r="KPF2" s="2003"/>
      <c r="KPG2" s="2003"/>
      <c r="KPH2" s="2003"/>
      <c r="KPI2" s="2003"/>
      <c r="KPJ2" s="2003"/>
      <c r="KPK2" s="2003"/>
      <c r="KPL2" s="2003"/>
      <c r="KPM2" s="2003"/>
      <c r="KPN2" s="2003"/>
      <c r="KPO2" s="2003"/>
      <c r="KPP2" s="2003"/>
      <c r="KPQ2" s="2003"/>
      <c r="KPR2" s="2003"/>
      <c r="KPS2" s="2003"/>
      <c r="KPT2" s="2003"/>
      <c r="KPU2" s="2003"/>
      <c r="KPV2" s="2003"/>
      <c r="KPW2" s="2003"/>
      <c r="KPX2" s="2003"/>
      <c r="KPY2" s="2003"/>
      <c r="KPZ2" s="2003"/>
      <c r="KQA2" s="2003"/>
      <c r="KQB2" s="2003"/>
      <c r="KQC2" s="2003"/>
      <c r="KQD2" s="2003"/>
      <c r="KQE2" s="2003"/>
      <c r="KQF2" s="2003"/>
      <c r="KQG2" s="2003"/>
      <c r="KQH2" s="2003"/>
      <c r="KQI2" s="2003"/>
      <c r="KQJ2" s="2003"/>
      <c r="KQK2" s="2003"/>
      <c r="KQL2" s="2003"/>
      <c r="KQM2" s="2003"/>
      <c r="KQN2" s="2003"/>
      <c r="KQO2" s="2003"/>
      <c r="KQP2" s="2003"/>
      <c r="KQQ2" s="2003"/>
      <c r="KQR2" s="2003"/>
      <c r="KQS2" s="2003"/>
      <c r="KQT2" s="2003"/>
      <c r="KQU2" s="2003"/>
      <c r="KQV2" s="2003"/>
      <c r="KQW2" s="2003"/>
      <c r="KQX2" s="2003"/>
      <c r="KQY2" s="2003"/>
      <c r="KQZ2" s="2003"/>
      <c r="KRA2" s="2003"/>
      <c r="KRB2" s="2003"/>
      <c r="KRC2" s="2003"/>
      <c r="KRD2" s="2003"/>
      <c r="KRE2" s="2003"/>
      <c r="KRF2" s="2003"/>
      <c r="KRG2" s="2003"/>
      <c r="KRH2" s="2003"/>
      <c r="KRI2" s="2003"/>
      <c r="KRJ2" s="2003"/>
      <c r="KRK2" s="2003"/>
      <c r="KRL2" s="2003"/>
      <c r="KRM2" s="2003"/>
      <c r="KRN2" s="2003"/>
      <c r="KRO2" s="2003"/>
      <c r="KRP2" s="2003"/>
      <c r="KRQ2" s="2003"/>
      <c r="KRR2" s="2003"/>
      <c r="KRS2" s="2003"/>
      <c r="KRT2" s="2003"/>
      <c r="KRU2" s="2003"/>
      <c r="KRV2" s="2003"/>
      <c r="KRW2" s="2003"/>
      <c r="KRX2" s="2003"/>
      <c r="KRY2" s="2003"/>
      <c r="KRZ2" s="2003"/>
      <c r="KSA2" s="2003"/>
      <c r="KSB2" s="2003"/>
      <c r="KSC2" s="2003"/>
      <c r="KSD2" s="2003"/>
      <c r="KSE2" s="2003"/>
      <c r="KSF2" s="2003"/>
      <c r="KSG2" s="2003"/>
      <c r="KSH2" s="2003"/>
      <c r="KSI2" s="2003"/>
      <c r="KSJ2" s="2003"/>
      <c r="KSK2" s="2003"/>
      <c r="KSL2" s="2003"/>
      <c r="KSM2" s="2003"/>
      <c r="KSN2" s="2003"/>
      <c r="KSO2" s="2003"/>
      <c r="KSP2" s="2003"/>
      <c r="KSQ2" s="2003"/>
      <c r="KSR2" s="2003"/>
      <c r="KSS2" s="2003"/>
      <c r="KST2" s="2003"/>
      <c r="KSU2" s="2003"/>
      <c r="KSV2" s="2003"/>
      <c r="KSW2" s="2003"/>
      <c r="KSX2" s="2003"/>
      <c r="KSY2" s="2003"/>
      <c r="KSZ2" s="2003"/>
      <c r="KTA2" s="2003"/>
      <c r="KTB2" s="2003"/>
      <c r="KTC2" s="2003"/>
      <c r="KTD2" s="2003"/>
      <c r="KTE2" s="2003"/>
      <c r="KTF2" s="2003"/>
      <c r="KTG2" s="2003"/>
      <c r="KTH2" s="2003"/>
      <c r="KTI2" s="2003"/>
      <c r="KTJ2" s="2003"/>
      <c r="KTK2" s="2003"/>
      <c r="KTL2" s="2003"/>
      <c r="KTM2" s="2003"/>
      <c r="KTN2" s="2003"/>
      <c r="KTO2" s="2003"/>
      <c r="KTP2" s="2003"/>
      <c r="KTQ2" s="2003"/>
      <c r="KTR2" s="2003"/>
      <c r="KTS2" s="2003"/>
      <c r="KTT2" s="2003"/>
      <c r="KTU2" s="2003"/>
      <c r="KTV2" s="2003"/>
      <c r="KTW2" s="2003"/>
      <c r="KTX2" s="2003"/>
      <c r="KTY2" s="2003"/>
      <c r="KTZ2" s="2003"/>
      <c r="KUA2" s="2003"/>
      <c r="KUB2" s="2003"/>
      <c r="KUC2" s="2003"/>
      <c r="KUD2" s="2003"/>
      <c r="KUE2" s="2003"/>
      <c r="KUF2" s="2003"/>
      <c r="KUG2" s="2003"/>
      <c r="KUH2" s="2003"/>
      <c r="KUI2" s="2003"/>
      <c r="KUJ2" s="2003"/>
      <c r="KUK2" s="2003"/>
      <c r="KUL2" s="2003"/>
      <c r="KUM2" s="2003"/>
      <c r="KUN2" s="2003"/>
      <c r="KUO2" s="2003"/>
      <c r="KUP2" s="2003"/>
      <c r="KUQ2" s="2003"/>
      <c r="KUR2" s="2003"/>
      <c r="KUS2" s="2003"/>
      <c r="KUT2" s="2003"/>
      <c r="KUU2" s="2003"/>
      <c r="KUV2" s="2003"/>
      <c r="KUW2" s="2003"/>
      <c r="KUX2" s="2003"/>
      <c r="KUY2" s="2003"/>
      <c r="KUZ2" s="2003"/>
      <c r="KVA2" s="2003"/>
      <c r="KVB2" s="2003"/>
      <c r="KVC2" s="2003"/>
      <c r="KVD2" s="2003"/>
      <c r="KVE2" s="2003"/>
      <c r="KVF2" s="2003"/>
      <c r="KVG2" s="2003"/>
      <c r="KVH2" s="2003"/>
      <c r="KVI2" s="2003"/>
      <c r="KVJ2" s="2003"/>
      <c r="KVK2" s="2003"/>
      <c r="KVL2" s="2003"/>
      <c r="KVM2" s="2003"/>
      <c r="KVN2" s="2003"/>
      <c r="KVO2" s="2003"/>
      <c r="KVP2" s="2003"/>
      <c r="KVQ2" s="2003"/>
      <c r="KVR2" s="2003"/>
      <c r="KVS2" s="2003"/>
      <c r="KVT2" s="2003"/>
      <c r="KVU2" s="2003"/>
      <c r="KVV2" s="2003"/>
      <c r="KVW2" s="2003"/>
      <c r="KVX2" s="2003"/>
      <c r="KVY2" s="2003"/>
      <c r="KVZ2" s="2003"/>
      <c r="KWA2" s="2003"/>
      <c r="KWB2" s="2003"/>
      <c r="KWC2" s="2003"/>
      <c r="KWD2" s="2003"/>
      <c r="KWE2" s="2003"/>
      <c r="KWF2" s="2003"/>
      <c r="KWG2" s="2003"/>
      <c r="KWH2" s="2003"/>
      <c r="KWI2" s="2003"/>
      <c r="KWJ2" s="2003"/>
      <c r="KWK2" s="2003"/>
      <c r="KWL2" s="2003"/>
      <c r="KWM2" s="2003"/>
      <c r="KWN2" s="2003"/>
      <c r="KWO2" s="2003"/>
      <c r="KWP2" s="2003"/>
      <c r="KWQ2" s="2003"/>
      <c r="KWR2" s="2003"/>
      <c r="KWS2" s="2003"/>
      <c r="KWT2" s="2003"/>
      <c r="KWU2" s="2003"/>
      <c r="KWV2" s="2003"/>
      <c r="KWW2" s="2003"/>
      <c r="KWX2" s="2003"/>
      <c r="KWY2" s="2003"/>
      <c r="KWZ2" s="2003"/>
      <c r="KXA2" s="2003"/>
      <c r="KXB2" s="2003"/>
      <c r="KXC2" s="2003"/>
      <c r="KXD2" s="2003"/>
      <c r="KXE2" s="2003"/>
      <c r="KXF2" s="2003"/>
      <c r="KXG2" s="2003"/>
      <c r="KXH2" s="2003"/>
      <c r="KXI2" s="2003"/>
      <c r="KXJ2" s="2003"/>
      <c r="KXK2" s="2003"/>
      <c r="KXL2" s="2003"/>
      <c r="KXM2" s="2003"/>
      <c r="KXN2" s="2003"/>
      <c r="KXO2" s="2003"/>
      <c r="KXP2" s="2003"/>
      <c r="KXQ2" s="2003"/>
      <c r="KXR2" s="2003"/>
      <c r="KXS2" s="2003"/>
      <c r="KXT2" s="2003"/>
      <c r="KXU2" s="2003"/>
      <c r="KXV2" s="2003"/>
      <c r="KXW2" s="2003"/>
      <c r="KXX2" s="2003"/>
      <c r="KXY2" s="2003"/>
      <c r="KXZ2" s="2003"/>
      <c r="KYA2" s="2003"/>
      <c r="KYB2" s="2003"/>
      <c r="KYC2" s="2003"/>
      <c r="KYD2" s="2003"/>
      <c r="KYE2" s="2003"/>
      <c r="KYF2" s="2003"/>
      <c r="KYG2" s="2003"/>
      <c r="KYH2" s="2003"/>
      <c r="KYI2" s="2003"/>
      <c r="KYJ2" s="2003"/>
      <c r="KYK2" s="2003"/>
      <c r="KYL2" s="2003"/>
      <c r="KYM2" s="2003"/>
      <c r="KYN2" s="2003"/>
      <c r="KYO2" s="2003"/>
      <c r="KYP2" s="2003"/>
      <c r="KYQ2" s="2003"/>
      <c r="KYR2" s="2003"/>
      <c r="KYS2" s="2003"/>
      <c r="KYT2" s="2003"/>
      <c r="KYU2" s="2003"/>
      <c r="KYV2" s="2003"/>
      <c r="KYW2" s="2003"/>
      <c r="KYX2" s="2003"/>
      <c r="KYY2" s="2003"/>
      <c r="KYZ2" s="2003"/>
      <c r="KZA2" s="2003"/>
      <c r="KZB2" s="2003"/>
      <c r="KZC2" s="2003"/>
      <c r="KZD2" s="2003"/>
      <c r="KZE2" s="2003"/>
      <c r="KZF2" s="2003"/>
      <c r="KZG2" s="2003"/>
      <c r="KZH2" s="2003"/>
      <c r="KZI2" s="2003"/>
      <c r="KZJ2" s="2003"/>
      <c r="KZK2" s="2003"/>
      <c r="KZL2" s="2003"/>
      <c r="KZM2" s="2003"/>
      <c r="KZN2" s="2003"/>
      <c r="KZO2" s="2003"/>
      <c r="KZP2" s="2003"/>
      <c r="KZQ2" s="2003"/>
      <c r="KZR2" s="2003"/>
      <c r="KZS2" s="2003"/>
      <c r="KZT2" s="2003"/>
      <c r="KZU2" s="2003"/>
      <c r="KZV2" s="2003"/>
      <c r="KZW2" s="2003"/>
      <c r="KZX2" s="2003"/>
      <c r="KZY2" s="2003"/>
      <c r="KZZ2" s="2003"/>
      <c r="LAA2" s="2003"/>
      <c r="LAB2" s="2003"/>
      <c r="LAC2" s="2003"/>
      <c r="LAD2" s="2003"/>
      <c r="LAE2" s="2003"/>
      <c r="LAF2" s="2003"/>
      <c r="LAG2" s="2003"/>
      <c r="LAH2" s="2003"/>
      <c r="LAI2" s="2003"/>
      <c r="LAJ2" s="2003"/>
      <c r="LAK2" s="2003"/>
      <c r="LAL2" s="2003"/>
      <c r="LAM2" s="2003"/>
      <c r="LAN2" s="2003"/>
      <c r="LAO2" s="2003"/>
      <c r="LAP2" s="2003"/>
      <c r="LAQ2" s="2003"/>
      <c r="LAR2" s="2003"/>
      <c r="LAS2" s="2003"/>
      <c r="LAT2" s="2003"/>
      <c r="LAU2" s="2003"/>
      <c r="LAV2" s="2003"/>
      <c r="LAW2" s="2003"/>
      <c r="LAX2" s="2003"/>
      <c r="LAY2" s="2003"/>
      <c r="LAZ2" s="2003"/>
      <c r="LBA2" s="2003"/>
      <c r="LBB2" s="2003"/>
      <c r="LBC2" s="2003"/>
      <c r="LBD2" s="2003"/>
      <c r="LBE2" s="2003"/>
      <c r="LBF2" s="2003"/>
      <c r="LBG2" s="2003"/>
      <c r="LBH2" s="2003"/>
      <c r="LBI2" s="2003"/>
      <c r="LBJ2" s="2003"/>
      <c r="LBK2" s="2003"/>
      <c r="LBL2" s="2003"/>
      <c r="LBM2" s="2003"/>
      <c r="LBN2" s="2003"/>
      <c r="LBO2" s="2003"/>
      <c r="LBP2" s="2003"/>
      <c r="LBQ2" s="2003"/>
      <c r="LBR2" s="2003"/>
      <c r="LBS2" s="2003"/>
      <c r="LBT2" s="2003"/>
      <c r="LBU2" s="2003"/>
      <c r="LBV2" s="2003"/>
      <c r="LBW2" s="2003"/>
      <c r="LBX2" s="2003"/>
      <c r="LBY2" s="2003"/>
      <c r="LBZ2" s="2003"/>
      <c r="LCA2" s="2003"/>
      <c r="LCB2" s="2003"/>
      <c r="LCC2" s="2003"/>
      <c r="LCD2" s="2003"/>
      <c r="LCE2" s="2003"/>
      <c r="LCF2" s="2003"/>
      <c r="LCG2" s="2003"/>
      <c r="LCH2" s="2003"/>
      <c r="LCI2" s="2003"/>
      <c r="LCJ2" s="2003"/>
      <c r="LCK2" s="2003"/>
      <c r="LCL2" s="2003"/>
      <c r="LCM2" s="2003"/>
      <c r="LCN2" s="2003"/>
      <c r="LCO2" s="2003"/>
      <c r="LCP2" s="2003"/>
      <c r="LCQ2" s="2003"/>
      <c r="LCR2" s="2003"/>
      <c r="LCS2" s="2003"/>
      <c r="LCT2" s="2003"/>
      <c r="LCU2" s="2003"/>
      <c r="LCV2" s="2003"/>
      <c r="LCW2" s="2003"/>
      <c r="LCX2" s="2003"/>
      <c r="LCY2" s="2003"/>
      <c r="LCZ2" s="2003"/>
      <c r="LDA2" s="2003"/>
      <c r="LDB2" s="2003"/>
      <c r="LDC2" s="2003"/>
      <c r="LDD2" s="2003"/>
      <c r="LDE2" s="2003"/>
      <c r="LDF2" s="2003"/>
      <c r="LDG2" s="2003"/>
      <c r="LDH2" s="2003"/>
      <c r="LDI2" s="2003"/>
      <c r="LDJ2" s="2003"/>
      <c r="LDK2" s="2003"/>
      <c r="LDL2" s="2003"/>
      <c r="LDM2" s="2003"/>
      <c r="LDN2" s="2003"/>
      <c r="LDO2" s="2003"/>
      <c r="LDP2" s="2003"/>
      <c r="LDQ2" s="2003"/>
      <c r="LDR2" s="2003"/>
      <c r="LDS2" s="2003"/>
      <c r="LDT2" s="2003"/>
      <c r="LDU2" s="2003"/>
      <c r="LDV2" s="2003"/>
      <c r="LDW2" s="2003"/>
      <c r="LDX2" s="2003"/>
      <c r="LDY2" s="2003"/>
      <c r="LDZ2" s="2003"/>
      <c r="LEA2" s="2003"/>
      <c r="LEB2" s="2003"/>
      <c r="LEC2" s="2003"/>
      <c r="LED2" s="2003"/>
      <c r="LEE2" s="2003"/>
      <c r="LEF2" s="2003"/>
      <c r="LEG2" s="2003"/>
      <c r="LEH2" s="2003"/>
      <c r="LEI2" s="2003"/>
      <c r="LEJ2" s="2003"/>
      <c r="LEK2" s="2003"/>
      <c r="LEL2" s="2003"/>
      <c r="LEM2" s="2003"/>
      <c r="LEN2" s="2003"/>
      <c r="LEO2" s="2003"/>
      <c r="LEP2" s="2003"/>
      <c r="LEQ2" s="2003"/>
      <c r="LER2" s="2003"/>
      <c r="LES2" s="2003"/>
      <c r="LET2" s="2003"/>
      <c r="LEU2" s="2003"/>
      <c r="LEV2" s="2003"/>
      <c r="LEW2" s="2003"/>
      <c r="LEX2" s="2003"/>
      <c r="LEY2" s="2003"/>
      <c r="LEZ2" s="2003"/>
      <c r="LFA2" s="2003"/>
      <c r="LFB2" s="2003"/>
      <c r="LFC2" s="2003"/>
      <c r="LFD2" s="2003"/>
      <c r="LFE2" s="2003"/>
      <c r="LFF2" s="2003"/>
      <c r="LFG2" s="2003"/>
      <c r="LFH2" s="2003"/>
      <c r="LFI2" s="2003"/>
      <c r="LFJ2" s="2003"/>
      <c r="LFK2" s="2003"/>
      <c r="LFL2" s="2003"/>
      <c r="LFM2" s="2003"/>
      <c r="LFN2" s="2003"/>
      <c r="LFO2" s="2003"/>
      <c r="LFP2" s="2003"/>
      <c r="LFQ2" s="2003"/>
      <c r="LFR2" s="2003"/>
      <c r="LFS2" s="2003"/>
      <c r="LFT2" s="2003"/>
      <c r="LFU2" s="2003"/>
      <c r="LFV2" s="2003"/>
      <c r="LFW2" s="2003"/>
      <c r="LFX2" s="2003"/>
      <c r="LFY2" s="2003"/>
      <c r="LFZ2" s="2003"/>
      <c r="LGA2" s="2003"/>
      <c r="LGB2" s="2003"/>
      <c r="LGC2" s="2003"/>
      <c r="LGD2" s="2003"/>
      <c r="LGE2" s="2003"/>
      <c r="LGF2" s="2003"/>
      <c r="LGG2" s="2003"/>
      <c r="LGH2" s="2003"/>
      <c r="LGI2" s="2003"/>
      <c r="LGJ2" s="2003"/>
      <c r="LGK2" s="2003"/>
      <c r="LGL2" s="2003"/>
      <c r="LGM2" s="2003"/>
      <c r="LGN2" s="2003"/>
      <c r="LGO2" s="2003"/>
      <c r="LGP2" s="2003"/>
      <c r="LGQ2" s="2003"/>
      <c r="LGR2" s="2003"/>
      <c r="LGS2" s="2003"/>
      <c r="LGT2" s="2003"/>
      <c r="LGU2" s="2003"/>
      <c r="LGV2" s="2003"/>
      <c r="LGW2" s="2003"/>
      <c r="LGX2" s="2003"/>
      <c r="LGY2" s="2003"/>
      <c r="LGZ2" s="2003"/>
      <c r="LHA2" s="2003"/>
      <c r="LHB2" s="2003"/>
      <c r="LHC2" s="2003"/>
      <c r="LHD2" s="2003"/>
      <c r="LHE2" s="2003"/>
      <c r="LHF2" s="2003"/>
      <c r="LHG2" s="2003"/>
      <c r="LHH2" s="2003"/>
      <c r="LHI2" s="2003"/>
      <c r="LHJ2" s="2003"/>
      <c r="LHK2" s="2003"/>
      <c r="LHL2" s="2003"/>
      <c r="LHM2" s="2003"/>
      <c r="LHN2" s="2003"/>
      <c r="LHO2" s="2003"/>
      <c r="LHP2" s="2003"/>
      <c r="LHQ2" s="2003"/>
      <c r="LHR2" s="2003"/>
      <c r="LHS2" s="2003"/>
      <c r="LHT2" s="2003"/>
      <c r="LHU2" s="2003"/>
      <c r="LHV2" s="2003"/>
      <c r="LHW2" s="2003"/>
      <c r="LHX2" s="2003"/>
      <c r="LHY2" s="2003"/>
      <c r="LHZ2" s="2003"/>
      <c r="LIA2" s="2003"/>
      <c r="LIB2" s="2003"/>
      <c r="LIC2" s="2003"/>
      <c r="LID2" s="2003"/>
      <c r="LIE2" s="2003"/>
      <c r="LIF2" s="2003"/>
      <c r="LIG2" s="2003"/>
      <c r="LIH2" s="2003"/>
      <c r="LII2" s="2003"/>
      <c r="LIJ2" s="2003"/>
      <c r="LIK2" s="2003"/>
      <c r="LIL2" s="2003"/>
      <c r="LIM2" s="2003"/>
      <c r="LIN2" s="2003"/>
      <c r="LIO2" s="2003"/>
      <c r="LIP2" s="2003"/>
      <c r="LIQ2" s="2003"/>
      <c r="LIR2" s="2003"/>
      <c r="LIS2" s="2003"/>
      <c r="LIT2" s="2003"/>
      <c r="LIU2" s="2003"/>
      <c r="LIV2" s="2003"/>
      <c r="LIW2" s="2003"/>
      <c r="LIX2" s="2003"/>
      <c r="LIY2" s="2003"/>
      <c r="LIZ2" s="2003"/>
      <c r="LJA2" s="2003"/>
      <c r="LJB2" s="2003"/>
      <c r="LJC2" s="2003"/>
      <c r="LJD2" s="2003"/>
      <c r="LJE2" s="2003"/>
      <c r="LJF2" s="2003"/>
      <c r="LJG2" s="2003"/>
      <c r="LJH2" s="2003"/>
      <c r="LJI2" s="2003"/>
      <c r="LJJ2" s="2003"/>
      <c r="LJK2" s="2003"/>
      <c r="LJL2" s="2003"/>
      <c r="LJM2" s="2003"/>
      <c r="LJN2" s="2003"/>
      <c r="LJO2" s="2003"/>
      <c r="LJP2" s="2003"/>
      <c r="LJQ2" s="2003"/>
      <c r="LJR2" s="2003"/>
      <c r="LJS2" s="2003"/>
      <c r="LJT2" s="2003"/>
      <c r="LJU2" s="2003"/>
      <c r="LJV2" s="2003"/>
      <c r="LJW2" s="2003"/>
      <c r="LJX2" s="2003"/>
      <c r="LJY2" s="2003"/>
      <c r="LJZ2" s="2003"/>
      <c r="LKA2" s="2003"/>
      <c r="LKB2" s="2003"/>
      <c r="LKC2" s="2003"/>
      <c r="LKD2" s="2003"/>
      <c r="LKE2" s="2003"/>
      <c r="LKF2" s="2003"/>
      <c r="LKG2" s="2003"/>
      <c r="LKH2" s="2003"/>
      <c r="LKI2" s="2003"/>
      <c r="LKJ2" s="2003"/>
      <c r="LKK2" s="2003"/>
      <c r="LKL2" s="2003"/>
      <c r="LKM2" s="2003"/>
      <c r="LKN2" s="2003"/>
      <c r="LKO2" s="2003"/>
      <c r="LKP2" s="2003"/>
      <c r="LKQ2" s="2003"/>
      <c r="LKR2" s="2003"/>
      <c r="LKS2" s="2003"/>
      <c r="LKT2" s="2003"/>
      <c r="LKU2" s="2003"/>
      <c r="LKV2" s="2003"/>
      <c r="LKW2" s="2003"/>
      <c r="LKX2" s="2003"/>
      <c r="LKY2" s="2003"/>
      <c r="LKZ2" s="2003"/>
      <c r="LLA2" s="2003"/>
      <c r="LLB2" s="2003"/>
      <c r="LLC2" s="2003"/>
      <c r="LLD2" s="2003"/>
      <c r="LLE2" s="2003"/>
      <c r="LLF2" s="2003"/>
      <c r="LLG2" s="2003"/>
      <c r="LLH2" s="2003"/>
      <c r="LLI2" s="2003"/>
      <c r="LLJ2" s="2003"/>
      <c r="LLK2" s="2003"/>
      <c r="LLL2" s="2003"/>
      <c r="LLM2" s="2003"/>
      <c r="LLN2" s="2003"/>
      <c r="LLO2" s="2003"/>
      <c r="LLP2" s="2003"/>
      <c r="LLQ2" s="2003"/>
      <c r="LLR2" s="2003"/>
      <c r="LLS2" s="2003"/>
      <c r="LLT2" s="2003"/>
      <c r="LLU2" s="2003"/>
      <c r="LLV2" s="2003"/>
      <c r="LLW2" s="2003"/>
      <c r="LLX2" s="2003"/>
      <c r="LLY2" s="2003"/>
      <c r="LLZ2" s="2003"/>
      <c r="LMA2" s="2003"/>
      <c r="LMB2" s="2003"/>
      <c r="LMC2" s="2003"/>
      <c r="LMD2" s="2003"/>
      <c r="LME2" s="2003"/>
      <c r="LMF2" s="2003"/>
      <c r="LMG2" s="2003"/>
      <c r="LMH2" s="2003"/>
      <c r="LMI2" s="2003"/>
      <c r="LMJ2" s="2003"/>
      <c r="LMK2" s="2003"/>
      <c r="LML2" s="2003"/>
      <c r="LMM2" s="2003"/>
      <c r="LMN2" s="2003"/>
      <c r="LMO2" s="2003"/>
      <c r="LMP2" s="2003"/>
      <c r="LMQ2" s="2003"/>
      <c r="LMR2" s="2003"/>
      <c r="LMS2" s="2003"/>
      <c r="LMT2" s="2003"/>
      <c r="LMU2" s="2003"/>
      <c r="LMV2" s="2003"/>
      <c r="LMW2" s="2003"/>
      <c r="LMX2" s="2003"/>
      <c r="LMY2" s="2003"/>
      <c r="LMZ2" s="2003"/>
      <c r="LNA2" s="2003"/>
      <c r="LNB2" s="2003"/>
      <c r="LNC2" s="2003"/>
      <c r="LND2" s="2003"/>
      <c r="LNE2" s="2003"/>
      <c r="LNF2" s="2003"/>
      <c r="LNG2" s="2003"/>
      <c r="LNH2" s="2003"/>
      <c r="LNI2" s="2003"/>
      <c r="LNJ2" s="2003"/>
      <c r="LNK2" s="2003"/>
      <c r="LNL2" s="2003"/>
      <c r="LNM2" s="2003"/>
      <c r="LNN2" s="2003"/>
      <c r="LNO2" s="2003"/>
      <c r="LNP2" s="2003"/>
      <c r="LNQ2" s="2003"/>
      <c r="LNR2" s="2003"/>
      <c r="LNS2" s="2003"/>
      <c r="LNT2" s="2003"/>
      <c r="LNU2" s="2003"/>
      <c r="LNV2" s="2003"/>
      <c r="LNW2" s="2003"/>
      <c r="LNX2" s="2003"/>
      <c r="LNY2" s="2003"/>
      <c r="LNZ2" s="2003"/>
      <c r="LOA2" s="2003"/>
      <c r="LOB2" s="2003"/>
      <c r="LOC2" s="2003"/>
      <c r="LOD2" s="2003"/>
      <c r="LOE2" s="2003"/>
      <c r="LOF2" s="2003"/>
      <c r="LOG2" s="2003"/>
      <c r="LOH2" s="2003"/>
      <c r="LOI2" s="2003"/>
      <c r="LOJ2" s="2003"/>
      <c r="LOK2" s="2003"/>
      <c r="LOL2" s="2003"/>
      <c r="LOM2" s="2003"/>
      <c r="LON2" s="2003"/>
      <c r="LOO2" s="2003"/>
      <c r="LOP2" s="2003"/>
      <c r="LOQ2" s="2003"/>
      <c r="LOR2" s="2003"/>
      <c r="LOS2" s="2003"/>
      <c r="LOT2" s="2003"/>
      <c r="LOU2" s="2003"/>
      <c r="LOV2" s="2003"/>
      <c r="LOW2" s="2003"/>
      <c r="LOX2" s="2003"/>
      <c r="LOY2" s="2003"/>
      <c r="LOZ2" s="2003"/>
      <c r="LPA2" s="2003"/>
      <c r="LPB2" s="2003"/>
      <c r="LPC2" s="2003"/>
      <c r="LPD2" s="2003"/>
      <c r="LPE2" s="2003"/>
      <c r="LPF2" s="2003"/>
      <c r="LPG2" s="2003"/>
      <c r="LPH2" s="2003"/>
      <c r="LPI2" s="2003"/>
      <c r="LPJ2" s="2003"/>
      <c r="LPK2" s="2003"/>
      <c r="LPL2" s="2003"/>
      <c r="LPM2" s="2003"/>
      <c r="LPN2" s="2003"/>
      <c r="LPO2" s="2003"/>
      <c r="LPP2" s="2003"/>
      <c r="LPQ2" s="2003"/>
      <c r="LPR2" s="2003"/>
      <c r="LPS2" s="2003"/>
      <c r="LPT2" s="2003"/>
      <c r="LPU2" s="2003"/>
      <c r="LPV2" s="2003"/>
      <c r="LPW2" s="2003"/>
      <c r="LPX2" s="2003"/>
      <c r="LPY2" s="2003"/>
      <c r="LPZ2" s="2003"/>
      <c r="LQA2" s="2003"/>
      <c r="LQB2" s="2003"/>
      <c r="LQC2" s="2003"/>
      <c r="LQD2" s="2003"/>
      <c r="LQE2" s="2003"/>
      <c r="LQF2" s="2003"/>
      <c r="LQG2" s="2003"/>
      <c r="LQH2" s="2003"/>
      <c r="LQI2" s="2003"/>
      <c r="LQJ2" s="2003"/>
      <c r="LQK2" s="2003"/>
      <c r="LQL2" s="2003"/>
      <c r="LQM2" s="2003"/>
      <c r="LQN2" s="2003"/>
      <c r="LQO2" s="2003"/>
      <c r="LQP2" s="2003"/>
      <c r="LQQ2" s="2003"/>
      <c r="LQR2" s="2003"/>
      <c r="LQS2" s="2003"/>
      <c r="LQT2" s="2003"/>
      <c r="LQU2" s="2003"/>
      <c r="LQV2" s="2003"/>
      <c r="LQW2" s="2003"/>
      <c r="LQX2" s="2003"/>
      <c r="LQY2" s="2003"/>
      <c r="LQZ2" s="2003"/>
      <c r="LRA2" s="2003"/>
      <c r="LRB2" s="2003"/>
      <c r="LRC2" s="2003"/>
      <c r="LRD2" s="2003"/>
      <c r="LRE2" s="2003"/>
      <c r="LRF2" s="2003"/>
      <c r="LRG2" s="2003"/>
      <c r="LRH2" s="2003"/>
      <c r="LRI2" s="2003"/>
      <c r="LRJ2" s="2003"/>
      <c r="LRK2" s="2003"/>
      <c r="LRL2" s="2003"/>
      <c r="LRM2" s="2003"/>
      <c r="LRN2" s="2003"/>
      <c r="LRO2" s="2003"/>
      <c r="LRP2" s="2003"/>
      <c r="LRQ2" s="2003"/>
      <c r="LRR2" s="2003"/>
      <c r="LRS2" s="2003"/>
      <c r="LRT2" s="2003"/>
      <c r="LRU2" s="2003"/>
      <c r="LRV2" s="2003"/>
      <c r="LRW2" s="2003"/>
      <c r="LRX2" s="2003"/>
      <c r="LRY2" s="2003"/>
      <c r="LRZ2" s="2003"/>
      <c r="LSA2" s="2003"/>
      <c r="LSB2" s="2003"/>
      <c r="LSC2" s="2003"/>
      <c r="LSD2" s="2003"/>
      <c r="LSE2" s="2003"/>
      <c r="LSF2" s="2003"/>
      <c r="LSG2" s="2003"/>
      <c r="LSH2" s="2003"/>
      <c r="LSI2" s="2003"/>
      <c r="LSJ2" s="2003"/>
      <c r="LSK2" s="2003"/>
      <c r="LSL2" s="2003"/>
      <c r="LSM2" s="2003"/>
      <c r="LSN2" s="2003"/>
      <c r="LSO2" s="2003"/>
      <c r="LSP2" s="2003"/>
      <c r="LSQ2" s="2003"/>
      <c r="LSR2" s="2003"/>
      <c r="LSS2" s="2003"/>
      <c r="LST2" s="2003"/>
      <c r="LSU2" s="2003"/>
      <c r="LSV2" s="2003"/>
      <c r="LSW2" s="2003"/>
      <c r="LSX2" s="2003"/>
      <c r="LSY2" s="2003"/>
      <c r="LSZ2" s="2003"/>
      <c r="LTA2" s="2003"/>
      <c r="LTB2" s="2003"/>
      <c r="LTC2" s="2003"/>
      <c r="LTD2" s="2003"/>
      <c r="LTE2" s="2003"/>
      <c r="LTF2" s="2003"/>
      <c r="LTG2" s="2003"/>
      <c r="LTH2" s="2003"/>
      <c r="LTI2" s="2003"/>
      <c r="LTJ2" s="2003"/>
      <c r="LTK2" s="2003"/>
      <c r="LTL2" s="2003"/>
      <c r="LTM2" s="2003"/>
      <c r="LTN2" s="2003"/>
      <c r="LTO2" s="2003"/>
      <c r="LTP2" s="2003"/>
      <c r="LTQ2" s="2003"/>
      <c r="LTR2" s="2003"/>
      <c r="LTS2" s="2003"/>
      <c r="LTT2" s="2003"/>
      <c r="LTU2" s="2003"/>
      <c r="LTV2" s="2003"/>
      <c r="LTW2" s="2003"/>
      <c r="LTX2" s="2003"/>
      <c r="LTY2" s="2003"/>
      <c r="LTZ2" s="2003"/>
      <c r="LUA2" s="2003"/>
      <c r="LUB2" s="2003"/>
      <c r="LUC2" s="2003"/>
      <c r="LUD2" s="2003"/>
      <c r="LUE2" s="2003"/>
      <c r="LUF2" s="2003"/>
      <c r="LUG2" s="2003"/>
      <c r="LUH2" s="2003"/>
      <c r="LUI2" s="2003"/>
      <c r="LUJ2" s="2003"/>
      <c r="LUK2" s="2003"/>
      <c r="LUL2" s="2003"/>
      <c r="LUM2" s="2003"/>
      <c r="LUN2" s="2003"/>
      <c r="LUO2" s="2003"/>
      <c r="LUP2" s="2003"/>
      <c r="LUQ2" s="2003"/>
      <c r="LUR2" s="2003"/>
      <c r="LUS2" s="2003"/>
      <c r="LUT2" s="2003"/>
      <c r="LUU2" s="2003"/>
      <c r="LUV2" s="2003"/>
      <c r="LUW2" s="2003"/>
      <c r="LUX2" s="2003"/>
      <c r="LUY2" s="2003"/>
      <c r="LUZ2" s="2003"/>
      <c r="LVA2" s="2003"/>
      <c r="LVB2" s="2003"/>
      <c r="LVC2" s="2003"/>
      <c r="LVD2" s="2003"/>
      <c r="LVE2" s="2003"/>
      <c r="LVF2" s="2003"/>
      <c r="LVG2" s="2003"/>
      <c r="LVH2" s="2003"/>
      <c r="LVI2" s="2003"/>
      <c r="LVJ2" s="2003"/>
      <c r="LVK2" s="2003"/>
      <c r="LVL2" s="2003"/>
      <c r="LVM2" s="2003"/>
      <c r="LVN2" s="2003"/>
      <c r="LVO2" s="2003"/>
      <c r="LVP2" s="2003"/>
      <c r="LVQ2" s="2003"/>
      <c r="LVR2" s="2003"/>
      <c r="LVS2" s="2003"/>
      <c r="LVT2" s="2003"/>
      <c r="LVU2" s="2003"/>
      <c r="LVV2" s="2003"/>
      <c r="LVW2" s="2003"/>
      <c r="LVX2" s="2003"/>
      <c r="LVY2" s="2003"/>
      <c r="LVZ2" s="2003"/>
      <c r="LWA2" s="2003"/>
      <c r="LWB2" s="2003"/>
      <c r="LWC2" s="2003"/>
      <c r="LWD2" s="2003"/>
      <c r="LWE2" s="2003"/>
      <c r="LWF2" s="2003"/>
      <c r="LWG2" s="2003"/>
      <c r="LWH2" s="2003"/>
      <c r="LWI2" s="2003"/>
      <c r="LWJ2" s="2003"/>
      <c r="LWK2" s="2003"/>
      <c r="LWL2" s="2003"/>
      <c r="LWM2" s="2003"/>
      <c r="LWN2" s="2003"/>
      <c r="LWO2" s="2003"/>
      <c r="LWP2" s="2003"/>
      <c r="LWQ2" s="2003"/>
      <c r="LWR2" s="2003"/>
      <c r="LWS2" s="2003"/>
      <c r="LWT2" s="2003"/>
      <c r="LWU2" s="2003"/>
      <c r="LWV2" s="2003"/>
      <c r="LWW2" s="2003"/>
      <c r="LWX2" s="2003"/>
      <c r="LWY2" s="2003"/>
      <c r="LWZ2" s="2003"/>
      <c r="LXA2" s="2003"/>
      <c r="LXB2" s="2003"/>
      <c r="LXC2" s="2003"/>
      <c r="LXD2" s="2003"/>
      <c r="LXE2" s="2003"/>
      <c r="LXF2" s="2003"/>
      <c r="LXG2" s="2003"/>
      <c r="LXH2" s="2003"/>
      <c r="LXI2" s="2003"/>
      <c r="LXJ2" s="2003"/>
      <c r="LXK2" s="2003"/>
      <c r="LXL2" s="2003"/>
      <c r="LXM2" s="2003"/>
      <c r="LXN2" s="2003"/>
      <c r="LXO2" s="2003"/>
      <c r="LXP2" s="2003"/>
      <c r="LXQ2" s="2003"/>
      <c r="LXR2" s="2003"/>
      <c r="LXS2" s="2003"/>
      <c r="LXT2" s="2003"/>
      <c r="LXU2" s="2003"/>
      <c r="LXV2" s="2003"/>
      <c r="LXW2" s="2003"/>
      <c r="LXX2" s="2003"/>
      <c r="LXY2" s="2003"/>
      <c r="LXZ2" s="2003"/>
      <c r="LYA2" s="2003"/>
      <c r="LYB2" s="2003"/>
      <c r="LYC2" s="2003"/>
      <c r="LYD2" s="2003"/>
      <c r="LYE2" s="2003"/>
      <c r="LYF2" s="2003"/>
      <c r="LYG2" s="2003"/>
      <c r="LYH2" s="2003"/>
      <c r="LYI2" s="2003"/>
      <c r="LYJ2" s="2003"/>
      <c r="LYK2" s="2003"/>
      <c r="LYL2" s="2003"/>
      <c r="LYM2" s="2003"/>
      <c r="LYN2" s="2003"/>
      <c r="LYO2" s="2003"/>
      <c r="LYP2" s="2003"/>
      <c r="LYQ2" s="2003"/>
      <c r="LYR2" s="2003"/>
      <c r="LYS2" s="2003"/>
      <c r="LYT2" s="2003"/>
      <c r="LYU2" s="2003"/>
      <c r="LYV2" s="2003"/>
      <c r="LYW2" s="2003"/>
      <c r="LYX2" s="2003"/>
      <c r="LYY2" s="2003"/>
      <c r="LYZ2" s="2003"/>
      <c r="LZA2" s="2003"/>
      <c r="LZB2" s="2003"/>
      <c r="LZC2" s="2003"/>
      <c r="LZD2" s="2003"/>
      <c r="LZE2" s="2003"/>
      <c r="LZF2" s="2003"/>
      <c r="LZG2" s="2003"/>
      <c r="LZH2" s="2003"/>
      <c r="LZI2" s="2003"/>
      <c r="LZJ2" s="2003"/>
      <c r="LZK2" s="2003"/>
      <c r="LZL2" s="2003"/>
      <c r="LZM2" s="2003"/>
      <c r="LZN2" s="2003"/>
      <c r="LZO2" s="2003"/>
      <c r="LZP2" s="2003"/>
      <c r="LZQ2" s="2003"/>
      <c r="LZR2" s="2003"/>
      <c r="LZS2" s="2003"/>
      <c r="LZT2" s="2003"/>
      <c r="LZU2" s="2003"/>
      <c r="LZV2" s="2003"/>
      <c r="LZW2" s="2003"/>
      <c r="LZX2" s="2003"/>
      <c r="LZY2" s="2003"/>
      <c r="LZZ2" s="2003"/>
      <c r="MAA2" s="2003"/>
      <c r="MAB2" s="2003"/>
      <c r="MAC2" s="2003"/>
      <c r="MAD2" s="2003"/>
      <c r="MAE2" s="2003"/>
      <c r="MAF2" s="2003"/>
      <c r="MAG2" s="2003"/>
      <c r="MAH2" s="2003"/>
      <c r="MAI2" s="2003"/>
      <c r="MAJ2" s="2003"/>
      <c r="MAK2" s="2003"/>
      <c r="MAL2" s="2003"/>
      <c r="MAM2" s="2003"/>
      <c r="MAN2" s="2003"/>
      <c r="MAO2" s="2003"/>
      <c r="MAP2" s="2003"/>
      <c r="MAQ2" s="2003"/>
      <c r="MAR2" s="2003"/>
      <c r="MAS2" s="2003"/>
      <c r="MAT2" s="2003"/>
      <c r="MAU2" s="2003"/>
      <c r="MAV2" s="2003"/>
      <c r="MAW2" s="2003"/>
      <c r="MAX2" s="2003"/>
      <c r="MAY2" s="2003"/>
      <c r="MAZ2" s="2003"/>
      <c r="MBA2" s="2003"/>
      <c r="MBB2" s="2003"/>
      <c r="MBC2" s="2003"/>
      <c r="MBD2" s="2003"/>
      <c r="MBE2" s="2003"/>
      <c r="MBF2" s="2003"/>
      <c r="MBG2" s="2003"/>
      <c r="MBH2" s="2003"/>
      <c r="MBI2" s="2003"/>
      <c r="MBJ2" s="2003"/>
      <c r="MBK2" s="2003"/>
      <c r="MBL2" s="2003"/>
      <c r="MBM2" s="2003"/>
      <c r="MBN2" s="2003"/>
      <c r="MBO2" s="2003"/>
      <c r="MBP2" s="2003"/>
      <c r="MBQ2" s="2003"/>
      <c r="MBR2" s="2003"/>
      <c r="MBS2" s="2003"/>
      <c r="MBT2" s="2003"/>
      <c r="MBU2" s="2003"/>
      <c r="MBV2" s="2003"/>
      <c r="MBW2" s="2003"/>
      <c r="MBX2" s="2003"/>
      <c r="MBY2" s="2003"/>
      <c r="MBZ2" s="2003"/>
      <c r="MCA2" s="2003"/>
      <c r="MCB2" s="2003"/>
      <c r="MCC2" s="2003"/>
      <c r="MCD2" s="2003"/>
      <c r="MCE2" s="2003"/>
      <c r="MCF2" s="2003"/>
      <c r="MCG2" s="2003"/>
      <c r="MCH2" s="2003"/>
      <c r="MCI2" s="2003"/>
      <c r="MCJ2" s="2003"/>
      <c r="MCK2" s="2003"/>
      <c r="MCL2" s="2003"/>
      <c r="MCM2" s="2003"/>
      <c r="MCN2" s="2003"/>
      <c r="MCO2" s="2003"/>
      <c r="MCP2" s="2003"/>
      <c r="MCQ2" s="2003"/>
      <c r="MCR2" s="2003"/>
      <c r="MCS2" s="2003"/>
      <c r="MCT2" s="2003"/>
      <c r="MCU2" s="2003"/>
      <c r="MCV2" s="2003"/>
      <c r="MCW2" s="2003"/>
      <c r="MCX2" s="2003"/>
      <c r="MCY2" s="2003"/>
      <c r="MCZ2" s="2003"/>
      <c r="MDA2" s="2003"/>
      <c r="MDB2" s="2003"/>
      <c r="MDC2" s="2003"/>
      <c r="MDD2" s="2003"/>
      <c r="MDE2" s="2003"/>
      <c r="MDF2" s="2003"/>
      <c r="MDG2" s="2003"/>
      <c r="MDH2" s="2003"/>
      <c r="MDI2" s="2003"/>
      <c r="MDJ2" s="2003"/>
      <c r="MDK2" s="2003"/>
      <c r="MDL2" s="2003"/>
      <c r="MDM2" s="2003"/>
      <c r="MDN2" s="2003"/>
      <c r="MDO2" s="2003"/>
      <c r="MDP2" s="2003"/>
      <c r="MDQ2" s="2003"/>
      <c r="MDR2" s="2003"/>
      <c r="MDS2" s="2003"/>
      <c r="MDT2" s="2003"/>
      <c r="MDU2" s="2003"/>
      <c r="MDV2" s="2003"/>
      <c r="MDW2" s="2003"/>
      <c r="MDX2" s="2003"/>
      <c r="MDY2" s="2003"/>
      <c r="MDZ2" s="2003"/>
      <c r="MEA2" s="2003"/>
      <c r="MEB2" s="2003"/>
      <c r="MEC2" s="2003"/>
      <c r="MED2" s="2003"/>
      <c r="MEE2" s="2003"/>
      <c r="MEF2" s="2003"/>
      <c r="MEG2" s="2003"/>
      <c r="MEH2" s="2003"/>
      <c r="MEI2" s="2003"/>
      <c r="MEJ2" s="2003"/>
      <c r="MEK2" s="2003"/>
      <c r="MEL2" s="2003"/>
      <c r="MEM2" s="2003"/>
      <c r="MEN2" s="2003"/>
      <c r="MEO2" s="2003"/>
      <c r="MEP2" s="2003"/>
      <c r="MEQ2" s="2003"/>
      <c r="MER2" s="2003"/>
      <c r="MES2" s="2003"/>
      <c r="MET2" s="2003"/>
      <c r="MEU2" s="2003"/>
      <c r="MEV2" s="2003"/>
      <c r="MEW2" s="2003"/>
      <c r="MEX2" s="2003"/>
      <c r="MEY2" s="2003"/>
      <c r="MEZ2" s="2003"/>
      <c r="MFA2" s="2003"/>
      <c r="MFB2" s="2003"/>
      <c r="MFC2" s="2003"/>
      <c r="MFD2" s="2003"/>
      <c r="MFE2" s="2003"/>
      <c r="MFF2" s="2003"/>
      <c r="MFG2" s="2003"/>
      <c r="MFH2" s="2003"/>
      <c r="MFI2" s="2003"/>
      <c r="MFJ2" s="2003"/>
      <c r="MFK2" s="2003"/>
      <c r="MFL2" s="2003"/>
      <c r="MFM2" s="2003"/>
      <c r="MFN2" s="2003"/>
      <c r="MFO2" s="2003"/>
      <c r="MFP2" s="2003"/>
      <c r="MFQ2" s="2003"/>
      <c r="MFR2" s="2003"/>
      <c r="MFS2" s="2003"/>
      <c r="MFT2" s="2003"/>
      <c r="MFU2" s="2003"/>
      <c r="MFV2" s="2003"/>
      <c r="MFW2" s="2003"/>
      <c r="MFX2" s="2003"/>
      <c r="MFY2" s="2003"/>
      <c r="MFZ2" s="2003"/>
      <c r="MGA2" s="2003"/>
      <c r="MGB2" s="2003"/>
      <c r="MGC2" s="2003"/>
      <c r="MGD2" s="2003"/>
      <c r="MGE2" s="2003"/>
      <c r="MGF2" s="2003"/>
      <c r="MGG2" s="2003"/>
      <c r="MGH2" s="2003"/>
      <c r="MGI2" s="2003"/>
      <c r="MGJ2" s="2003"/>
      <c r="MGK2" s="2003"/>
      <c r="MGL2" s="2003"/>
      <c r="MGM2" s="2003"/>
      <c r="MGN2" s="2003"/>
      <c r="MGO2" s="2003"/>
      <c r="MGP2" s="2003"/>
      <c r="MGQ2" s="2003"/>
      <c r="MGR2" s="2003"/>
      <c r="MGS2" s="2003"/>
      <c r="MGT2" s="2003"/>
      <c r="MGU2" s="2003"/>
      <c r="MGV2" s="2003"/>
      <c r="MGW2" s="2003"/>
      <c r="MGX2" s="2003"/>
      <c r="MGY2" s="2003"/>
      <c r="MGZ2" s="2003"/>
      <c r="MHA2" s="2003"/>
      <c r="MHB2" s="2003"/>
      <c r="MHC2" s="2003"/>
      <c r="MHD2" s="2003"/>
      <c r="MHE2" s="2003"/>
      <c r="MHF2" s="2003"/>
      <c r="MHG2" s="2003"/>
      <c r="MHH2" s="2003"/>
      <c r="MHI2" s="2003"/>
      <c r="MHJ2" s="2003"/>
      <c r="MHK2" s="2003"/>
      <c r="MHL2" s="2003"/>
      <c r="MHM2" s="2003"/>
      <c r="MHN2" s="2003"/>
      <c r="MHO2" s="2003"/>
      <c r="MHP2" s="2003"/>
      <c r="MHQ2" s="2003"/>
      <c r="MHR2" s="2003"/>
      <c r="MHS2" s="2003"/>
      <c r="MHT2" s="2003"/>
      <c r="MHU2" s="2003"/>
      <c r="MHV2" s="2003"/>
      <c r="MHW2" s="2003"/>
      <c r="MHX2" s="2003"/>
      <c r="MHY2" s="2003"/>
      <c r="MHZ2" s="2003"/>
      <c r="MIA2" s="2003"/>
      <c r="MIB2" s="2003"/>
      <c r="MIC2" s="2003"/>
      <c r="MID2" s="2003"/>
      <c r="MIE2" s="2003"/>
      <c r="MIF2" s="2003"/>
      <c r="MIG2" s="2003"/>
      <c r="MIH2" s="2003"/>
      <c r="MII2" s="2003"/>
      <c r="MIJ2" s="2003"/>
      <c r="MIK2" s="2003"/>
      <c r="MIL2" s="2003"/>
      <c r="MIM2" s="2003"/>
      <c r="MIN2" s="2003"/>
      <c r="MIO2" s="2003"/>
      <c r="MIP2" s="2003"/>
      <c r="MIQ2" s="2003"/>
      <c r="MIR2" s="2003"/>
      <c r="MIS2" s="2003"/>
      <c r="MIT2" s="2003"/>
      <c r="MIU2" s="2003"/>
      <c r="MIV2" s="2003"/>
      <c r="MIW2" s="2003"/>
      <c r="MIX2" s="2003"/>
      <c r="MIY2" s="2003"/>
      <c r="MIZ2" s="2003"/>
      <c r="MJA2" s="2003"/>
      <c r="MJB2" s="2003"/>
      <c r="MJC2" s="2003"/>
      <c r="MJD2" s="2003"/>
      <c r="MJE2" s="2003"/>
      <c r="MJF2" s="2003"/>
      <c r="MJG2" s="2003"/>
      <c r="MJH2" s="2003"/>
      <c r="MJI2" s="2003"/>
      <c r="MJJ2" s="2003"/>
      <c r="MJK2" s="2003"/>
      <c r="MJL2" s="2003"/>
      <c r="MJM2" s="2003"/>
      <c r="MJN2" s="2003"/>
      <c r="MJO2" s="2003"/>
      <c r="MJP2" s="2003"/>
      <c r="MJQ2" s="2003"/>
      <c r="MJR2" s="2003"/>
      <c r="MJS2" s="2003"/>
      <c r="MJT2" s="2003"/>
      <c r="MJU2" s="2003"/>
      <c r="MJV2" s="2003"/>
      <c r="MJW2" s="2003"/>
      <c r="MJX2" s="2003"/>
      <c r="MJY2" s="2003"/>
      <c r="MJZ2" s="2003"/>
      <c r="MKA2" s="2003"/>
      <c r="MKB2" s="2003"/>
      <c r="MKC2" s="2003"/>
      <c r="MKD2" s="2003"/>
      <c r="MKE2" s="2003"/>
      <c r="MKF2" s="2003"/>
      <c r="MKG2" s="2003"/>
      <c r="MKH2" s="2003"/>
      <c r="MKI2" s="2003"/>
      <c r="MKJ2" s="2003"/>
      <c r="MKK2" s="2003"/>
      <c r="MKL2" s="2003"/>
      <c r="MKM2" s="2003"/>
      <c r="MKN2" s="2003"/>
      <c r="MKO2" s="2003"/>
      <c r="MKP2" s="2003"/>
      <c r="MKQ2" s="2003"/>
      <c r="MKR2" s="2003"/>
      <c r="MKS2" s="2003"/>
      <c r="MKT2" s="2003"/>
      <c r="MKU2" s="2003"/>
      <c r="MKV2" s="2003"/>
      <c r="MKW2" s="2003"/>
      <c r="MKX2" s="2003"/>
      <c r="MKY2" s="2003"/>
      <c r="MKZ2" s="2003"/>
      <c r="MLA2" s="2003"/>
      <c r="MLB2" s="2003"/>
      <c r="MLC2" s="2003"/>
      <c r="MLD2" s="2003"/>
      <c r="MLE2" s="2003"/>
      <c r="MLF2" s="2003"/>
      <c r="MLG2" s="2003"/>
      <c r="MLH2" s="2003"/>
      <c r="MLI2" s="2003"/>
      <c r="MLJ2" s="2003"/>
      <c r="MLK2" s="2003"/>
      <c r="MLL2" s="2003"/>
      <c r="MLM2" s="2003"/>
      <c r="MLN2" s="2003"/>
      <c r="MLO2" s="2003"/>
      <c r="MLP2" s="2003"/>
      <c r="MLQ2" s="2003"/>
      <c r="MLR2" s="2003"/>
      <c r="MLS2" s="2003"/>
      <c r="MLT2" s="2003"/>
      <c r="MLU2" s="2003"/>
      <c r="MLV2" s="2003"/>
      <c r="MLW2" s="2003"/>
      <c r="MLX2" s="2003"/>
      <c r="MLY2" s="2003"/>
      <c r="MLZ2" s="2003"/>
      <c r="MMA2" s="2003"/>
      <c r="MMB2" s="2003"/>
      <c r="MMC2" s="2003"/>
      <c r="MMD2" s="2003"/>
      <c r="MME2" s="2003"/>
      <c r="MMF2" s="2003"/>
      <c r="MMG2" s="2003"/>
      <c r="MMH2" s="2003"/>
      <c r="MMI2" s="2003"/>
      <c r="MMJ2" s="2003"/>
      <c r="MMK2" s="2003"/>
      <c r="MML2" s="2003"/>
      <c r="MMM2" s="2003"/>
      <c r="MMN2" s="2003"/>
      <c r="MMO2" s="2003"/>
      <c r="MMP2" s="2003"/>
      <c r="MMQ2" s="2003"/>
      <c r="MMR2" s="2003"/>
      <c r="MMS2" s="2003"/>
      <c r="MMT2" s="2003"/>
      <c r="MMU2" s="2003"/>
      <c r="MMV2" s="2003"/>
      <c r="MMW2" s="2003"/>
      <c r="MMX2" s="2003"/>
      <c r="MMY2" s="2003"/>
      <c r="MMZ2" s="2003"/>
      <c r="MNA2" s="2003"/>
      <c r="MNB2" s="2003"/>
      <c r="MNC2" s="2003"/>
      <c r="MND2" s="2003"/>
      <c r="MNE2" s="2003"/>
      <c r="MNF2" s="2003"/>
      <c r="MNG2" s="2003"/>
      <c r="MNH2" s="2003"/>
      <c r="MNI2" s="2003"/>
      <c r="MNJ2" s="2003"/>
      <c r="MNK2" s="2003"/>
      <c r="MNL2" s="2003"/>
      <c r="MNM2" s="2003"/>
      <c r="MNN2" s="2003"/>
      <c r="MNO2" s="2003"/>
      <c r="MNP2" s="2003"/>
      <c r="MNQ2" s="2003"/>
      <c r="MNR2" s="2003"/>
      <c r="MNS2" s="2003"/>
      <c r="MNT2" s="2003"/>
      <c r="MNU2" s="2003"/>
      <c r="MNV2" s="2003"/>
      <c r="MNW2" s="2003"/>
      <c r="MNX2" s="2003"/>
      <c r="MNY2" s="2003"/>
      <c r="MNZ2" s="2003"/>
      <c r="MOA2" s="2003"/>
      <c r="MOB2" s="2003"/>
      <c r="MOC2" s="2003"/>
      <c r="MOD2" s="2003"/>
      <c r="MOE2" s="2003"/>
      <c r="MOF2" s="2003"/>
      <c r="MOG2" s="2003"/>
      <c r="MOH2" s="2003"/>
      <c r="MOI2" s="2003"/>
      <c r="MOJ2" s="2003"/>
      <c r="MOK2" s="2003"/>
      <c r="MOL2" s="2003"/>
      <c r="MOM2" s="2003"/>
      <c r="MON2" s="2003"/>
      <c r="MOO2" s="2003"/>
      <c r="MOP2" s="2003"/>
      <c r="MOQ2" s="2003"/>
      <c r="MOR2" s="2003"/>
      <c r="MOS2" s="2003"/>
      <c r="MOT2" s="2003"/>
      <c r="MOU2" s="2003"/>
      <c r="MOV2" s="2003"/>
      <c r="MOW2" s="2003"/>
      <c r="MOX2" s="2003"/>
      <c r="MOY2" s="2003"/>
      <c r="MOZ2" s="2003"/>
      <c r="MPA2" s="2003"/>
      <c r="MPB2" s="2003"/>
      <c r="MPC2" s="2003"/>
      <c r="MPD2" s="2003"/>
      <c r="MPE2" s="2003"/>
      <c r="MPF2" s="2003"/>
      <c r="MPG2" s="2003"/>
      <c r="MPH2" s="2003"/>
      <c r="MPI2" s="2003"/>
      <c r="MPJ2" s="2003"/>
      <c r="MPK2" s="2003"/>
      <c r="MPL2" s="2003"/>
      <c r="MPM2" s="2003"/>
      <c r="MPN2" s="2003"/>
      <c r="MPO2" s="2003"/>
      <c r="MPP2" s="2003"/>
      <c r="MPQ2" s="2003"/>
      <c r="MPR2" s="2003"/>
      <c r="MPS2" s="2003"/>
      <c r="MPT2" s="2003"/>
      <c r="MPU2" s="2003"/>
      <c r="MPV2" s="2003"/>
      <c r="MPW2" s="2003"/>
      <c r="MPX2" s="2003"/>
      <c r="MPY2" s="2003"/>
      <c r="MPZ2" s="2003"/>
      <c r="MQA2" s="2003"/>
      <c r="MQB2" s="2003"/>
      <c r="MQC2" s="2003"/>
      <c r="MQD2" s="2003"/>
      <c r="MQE2" s="2003"/>
      <c r="MQF2" s="2003"/>
      <c r="MQG2" s="2003"/>
      <c r="MQH2" s="2003"/>
      <c r="MQI2" s="2003"/>
      <c r="MQJ2" s="2003"/>
      <c r="MQK2" s="2003"/>
      <c r="MQL2" s="2003"/>
      <c r="MQM2" s="2003"/>
      <c r="MQN2" s="2003"/>
      <c r="MQO2" s="2003"/>
      <c r="MQP2" s="2003"/>
      <c r="MQQ2" s="2003"/>
      <c r="MQR2" s="2003"/>
      <c r="MQS2" s="2003"/>
      <c r="MQT2" s="2003"/>
      <c r="MQU2" s="2003"/>
      <c r="MQV2" s="2003"/>
      <c r="MQW2" s="2003"/>
      <c r="MQX2" s="2003"/>
      <c r="MQY2" s="2003"/>
      <c r="MQZ2" s="2003"/>
      <c r="MRA2" s="2003"/>
      <c r="MRB2" s="2003"/>
      <c r="MRC2" s="2003"/>
      <c r="MRD2" s="2003"/>
      <c r="MRE2" s="2003"/>
      <c r="MRF2" s="2003"/>
      <c r="MRG2" s="2003"/>
      <c r="MRH2" s="2003"/>
      <c r="MRI2" s="2003"/>
      <c r="MRJ2" s="2003"/>
      <c r="MRK2" s="2003"/>
      <c r="MRL2" s="2003"/>
      <c r="MRM2" s="2003"/>
      <c r="MRN2" s="2003"/>
      <c r="MRO2" s="2003"/>
      <c r="MRP2" s="2003"/>
      <c r="MRQ2" s="2003"/>
      <c r="MRR2" s="2003"/>
      <c r="MRS2" s="2003"/>
      <c r="MRT2" s="2003"/>
      <c r="MRU2" s="2003"/>
      <c r="MRV2" s="2003"/>
      <c r="MRW2" s="2003"/>
      <c r="MRX2" s="2003"/>
      <c r="MRY2" s="2003"/>
      <c r="MRZ2" s="2003"/>
      <c r="MSA2" s="2003"/>
      <c r="MSB2" s="2003"/>
      <c r="MSC2" s="2003"/>
      <c r="MSD2" s="2003"/>
      <c r="MSE2" s="2003"/>
      <c r="MSF2" s="2003"/>
      <c r="MSG2" s="2003"/>
      <c r="MSH2" s="2003"/>
      <c r="MSI2" s="2003"/>
      <c r="MSJ2" s="2003"/>
      <c r="MSK2" s="2003"/>
      <c r="MSL2" s="2003"/>
      <c r="MSM2" s="2003"/>
      <c r="MSN2" s="2003"/>
      <c r="MSO2" s="2003"/>
      <c r="MSP2" s="2003"/>
      <c r="MSQ2" s="2003"/>
      <c r="MSR2" s="2003"/>
      <c r="MSS2" s="2003"/>
      <c r="MST2" s="2003"/>
      <c r="MSU2" s="2003"/>
      <c r="MSV2" s="2003"/>
      <c r="MSW2" s="2003"/>
      <c r="MSX2" s="2003"/>
      <c r="MSY2" s="2003"/>
      <c r="MSZ2" s="2003"/>
      <c r="MTA2" s="2003"/>
      <c r="MTB2" s="2003"/>
      <c r="MTC2" s="2003"/>
      <c r="MTD2" s="2003"/>
      <c r="MTE2" s="2003"/>
      <c r="MTF2" s="2003"/>
      <c r="MTG2" s="2003"/>
      <c r="MTH2" s="2003"/>
      <c r="MTI2" s="2003"/>
      <c r="MTJ2" s="2003"/>
      <c r="MTK2" s="2003"/>
      <c r="MTL2" s="2003"/>
      <c r="MTM2" s="2003"/>
      <c r="MTN2" s="2003"/>
      <c r="MTO2" s="2003"/>
      <c r="MTP2" s="2003"/>
      <c r="MTQ2" s="2003"/>
      <c r="MTR2" s="2003"/>
      <c r="MTS2" s="2003"/>
      <c r="MTT2" s="2003"/>
      <c r="MTU2" s="2003"/>
      <c r="MTV2" s="2003"/>
      <c r="MTW2" s="2003"/>
      <c r="MTX2" s="2003"/>
      <c r="MTY2" s="2003"/>
      <c r="MTZ2" s="2003"/>
      <c r="MUA2" s="2003"/>
      <c r="MUB2" s="2003"/>
      <c r="MUC2" s="2003"/>
      <c r="MUD2" s="2003"/>
      <c r="MUE2" s="2003"/>
      <c r="MUF2" s="2003"/>
      <c r="MUG2" s="2003"/>
      <c r="MUH2" s="2003"/>
      <c r="MUI2" s="2003"/>
      <c r="MUJ2" s="2003"/>
      <c r="MUK2" s="2003"/>
      <c r="MUL2" s="2003"/>
      <c r="MUM2" s="2003"/>
      <c r="MUN2" s="2003"/>
      <c r="MUO2" s="2003"/>
      <c r="MUP2" s="2003"/>
      <c r="MUQ2" s="2003"/>
      <c r="MUR2" s="2003"/>
      <c r="MUS2" s="2003"/>
      <c r="MUT2" s="2003"/>
      <c r="MUU2" s="2003"/>
      <c r="MUV2" s="2003"/>
      <c r="MUW2" s="2003"/>
      <c r="MUX2" s="2003"/>
      <c r="MUY2" s="2003"/>
      <c r="MUZ2" s="2003"/>
      <c r="MVA2" s="2003"/>
      <c r="MVB2" s="2003"/>
      <c r="MVC2" s="2003"/>
      <c r="MVD2" s="2003"/>
      <c r="MVE2" s="2003"/>
      <c r="MVF2" s="2003"/>
      <c r="MVG2" s="2003"/>
      <c r="MVH2" s="2003"/>
      <c r="MVI2" s="2003"/>
      <c r="MVJ2" s="2003"/>
      <c r="MVK2" s="2003"/>
      <c r="MVL2" s="2003"/>
      <c r="MVM2" s="2003"/>
      <c r="MVN2" s="2003"/>
      <c r="MVO2" s="2003"/>
      <c r="MVP2" s="2003"/>
      <c r="MVQ2" s="2003"/>
      <c r="MVR2" s="2003"/>
      <c r="MVS2" s="2003"/>
      <c r="MVT2" s="2003"/>
      <c r="MVU2" s="2003"/>
      <c r="MVV2" s="2003"/>
      <c r="MVW2" s="2003"/>
      <c r="MVX2" s="2003"/>
      <c r="MVY2" s="2003"/>
      <c r="MVZ2" s="2003"/>
      <c r="MWA2" s="2003"/>
      <c r="MWB2" s="2003"/>
      <c r="MWC2" s="2003"/>
      <c r="MWD2" s="2003"/>
      <c r="MWE2" s="2003"/>
      <c r="MWF2" s="2003"/>
      <c r="MWG2" s="2003"/>
      <c r="MWH2" s="2003"/>
      <c r="MWI2" s="2003"/>
      <c r="MWJ2" s="2003"/>
      <c r="MWK2" s="2003"/>
      <c r="MWL2" s="2003"/>
      <c r="MWM2" s="2003"/>
      <c r="MWN2" s="2003"/>
      <c r="MWO2" s="2003"/>
      <c r="MWP2" s="2003"/>
      <c r="MWQ2" s="2003"/>
      <c r="MWR2" s="2003"/>
      <c r="MWS2" s="2003"/>
      <c r="MWT2" s="2003"/>
      <c r="MWU2" s="2003"/>
      <c r="MWV2" s="2003"/>
      <c r="MWW2" s="2003"/>
      <c r="MWX2" s="2003"/>
      <c r="MWY2" s="2003"/>
      <c r="MWZ2" s="2003"/>
      <c r="MXA2" s="2003"/>
      <c r="MXB2" s="2003"/>
      <c r="MXC2" s="2003"/>
      <c r="MXD2" s="2003"/>
      <c r="MXE2" s="2003"/>
      <c r="MXF2" s="2003"/>
      <c r="MXG2" s="2003"/>
      <c r="MXH2" s="2003"/>
      <c r="MXI2" s="2003"/>
      <c r="MXJ2" s="2003"/>
      <c r="MXK2" s="2003"/>
      <c r="MXL2" s="2003"/>
      <c r="MXM2" s="2003"/>
      <c r="MXN2" s="2003"/>
      <c r="MXO2" s="2003"/>
      <c r="MXP2" s="2003"/>
      <c r="MXQ2" s="2003"/>
      <c r="MXR2" s="2003"/>
      <c r="MXS2" s="2003"/>
      <c r="MXT2" s="2003"/>
      <c r="MXU2" s="2003"/>
      <c r="MXV2" s="2003"/>
      <c r="MXW2" s="2003"/>
      <c r="MXX2" s="2003"/>
      <c r="MXY2" s="2003"/>
      <c r="MXZ2" s="2003"/>
      <c r="MYA2" s="2003"/>
      <c r="MYB2" s="2003"/>
      <c r="MYC2" s="2003"/>
      <c r="MYD2" s="2003"/>
      <c r="MYE2" s="2003"/>
      <c r="MYF2" s="2003"/>
      <c r="MYG2" s="2003"/>
      <c r="MYH2" s="2003"/>
      <c r="MYI2" s="2003"/>
      <c r="MYJ2" s="2003"/>
      <c r="MYK2" s="2003"/>
      <c r="MYL2" s="2003"/>
      <c r="MYM2" s="2003"/>
      <c r="MYN2" s="2003"/>
      <c r="MYO2" s="2003"/>
      <c r="MYP2" s="2003"/>
      <c r="MYQ2" s="2003"/>
      <c r="MYR2" s="2003"/>
      <c r="MYS2" s="2003"/>
      <c r="MYT2" s="2003"/>
      <c r="MYU2" s="2003"/>
      <c r="MYV2" s="2003"/>
      <c r="MYW2" s="2003"/>
      <c r="MYX2" s="2003"/>
      <c r="MYY2" s="2003"/>
      <c r="MYZ2" s="2003"/>
      <c r="MZA2" s="2003"/>
      <c r="MZB2" s="2003"/>
      <c r="MZC2" s="2003"/>
      <c r="MZD2" s="2003"/>
      <c r="MZE2" s="2003"/>
      <c r="MZF2" s="2003"/>
      <c r="MZG2" s="2003"/>
      <c r="MZH2" s="2003"/>
      <c r="MZI2" s="2003"/>
      <c r="MZJ2" s="2003"/>
      <c r="MZK2" s="2003"/>
      <c r="MZL2" s="2003"/>
      <c r="MZM2" s="2003"/>
      <c r="MZN2" s="2003"/>
      <c r="MZO2" s="2003"/>
      <c r="MZP2" s="2003"/>
      <c r="MZQ2" s="2003"/>
      <c r="MZR2" s="2003"/>
      <c r="MZS2" s="2003"/>
      <c r="MZT2" s="2003"/>
      <c r="MZU2" s="2003"/>
      <c r="MZV2" s="2003"/>
      <c r="MZW2" s="2003"/>
      <c r="MZX2" s="2003"/>
      <c r="MZY2" s="2003"/>
      <c r="MZZ2" s="2003"/>
      <c r="NAA2" s="2003"/>
      <c r="NAB2" s="2003"/>
      <c r="NAC2" s="2003"/>
      <c r="NAD2" s="2003"/>
      <c r="NAE2" s="2003"/>
      <c r="NAF2" s="2003"/>
      <c r="NAG2" s="2003"/>
      <c r="NAH2" s="2003"/>
      <c r="NAI2" s="2003"/>
      <c r="NAJ2" s="2003"/>
      <c r="NAK2" s="2003"/>
      <c r="NAL2" s="2003"/>
      <c r="NAM2" s="2003"/>
      <c r="NAN2" s="2003"/>
      <c r="NAO2" s="2003"/>
      <c r="NAP2" s="2003"/>
      <c r="NAQ2" s="2003"/>
      <c r="NAR2" s="2003"/>
      <c r="NAS2" s="2003"/>
      <c r="NAT2" s="2003"/>
      <c r="NAU2" s="2003"/>
      <c r="NAV2" s="2003"/>
      <c r="NAW2" s="2003"/>
      <c r="NAX2" s="2003"/>
      <c r="NAY2" s="2003"/>
      <c r="NAZ2" s="2003"/>
      <c r="NBA2" s="2003"/>
      <c r="NBB2" s="2003"/>
      <c r="NBC2" s="2003"/>
      <c r="NBD2" s="2003"/>
      <c r="NBE2" s="2003"/>
      <c r="NBF2" s="2003"/>
      <c r="NBG2" s="2003"/>
      <c r="NBH2" s="2003"/>
      <c r="NBI2" s="2003"/>
      <c r="NBJ2" s="2003"/>
      <c r="NBK2" s="2003"/>
      <c r="NBL2" s="2003"/>
      <c r="NBM2" s="2003"/>
      <c r="NBN2" s="2003"/>
      <c r="NBO2" s="2003"/>
      <c r="NBP2" s="2003"/>
      <c r="NBQ2" s="2003"/>
      <c r="NBR2" s="2003"/>
      <c r="NBS2" s="2003"/>
      <c r="NBT2" s="2003"/>
      <c r="NBU2" s="2003"/>
      <c r="NBV2" s="2003"/>
      <c r="NBW2" s="2003"/>
      <c r="NBX2" s="2003"/>
      <c r="NBY2" s="2003"/>
      <c r="NBZ2" s="2003"/>
      <c r="NCA2" s="2003"/>
      <c r="NCB2" s="2003"/>
      <c r="NCC2" s="2003"/>
      <c r="NCD2" s="2003"/>
      <c r="NCE2" s="2003"/>
      <c r="NCF2" s="2003"/>
      <c r="NCG2" s="2003"/>
      <c r="NCH2" s="2003"/>
      <c r="NCI2" s="2003"/>
      <c r="NCJ2" s="2003"/>
      <c r="NCK2" s="2003"/>
      <c r="NCL2" s="2003"/>
      <c r="NCM2" s="2003"/>
      <c r="NCN2" s="2003"/>
      <c r="NCO2" s="2003"/>
      <c r="NCP2" s="2003"/>
      <c r="NCQ2" s="2003"/>
      <c r="NCR2" s="2003"/>
      <c r="NCS2" s="2003"/>
      <c r="NCT2" s="2003"/>
      <c r="NCU2" s="2003"/>
      <c r="NCV2" s="2003"/>
      <c r="NCW2" s="2003"/>
      <c r="NCX2" s="2003"/>
      <c r="NCY2" s="2003"/>
      <c r="NCZ2" s="2003"/>
      <c r="NDA2" s="2003"/>
      <c r="NDB2" s="2003"/>
      <c r="NDC2" s="2003"/>
      <c r="NDD2" s="2003"/>
      <c r="NDE2" s="2003"/>
      <c r="NDF2" s="2003"/>
      <c r="NDG2" s="2003"/>
      <c r="NDH2" s="2003"/>
      <c r="NDI2" s="2003"/>
      <c r="NDJ2" s="2003"/>
      <c r="NDK2" s="2003"/>
      <c r="NDL2" s="2003"/>
      <c r="NDM2" s="2003"/>
      <c r="NDN2" s="2003"/>
      <c r="NDO2" s="2003"/>
      <c r="NDP2" s="2003"/>
      <c r="NDQ2" s="2003"/>
      <c r="NDR2" s="2003"/>
      <c r="NDS2" s="2003"/>
      <c r="NDT2" s="2003"/>
      <c r="NDU2" s="2003"/>
      <c r="NDV2" s="2003"/>
      <c r="NDW2" s="2003"/>
      <c r="NDX2" s="2003"/>
      <c r="NDY2" s="2003"/>
      <c r="NDZ2" s="2003"/>
      <c r="NEA2" s="2003"/>
      <c r="NEB2" s="2003"/>
      <c r="NEC2" s="2003"/>
      <c r="NED2" s="2003"/>
      <c r="NEE2" s="2003"/>
      <c r="NEF2" s="2003"/>
      <c r="NEG2" s="2003"/>
      <c r="NEH2" s="2003"/>
      <c r="NEI2" s="2003"/>
      <c r="NEJ2" s="2003"/>
      <c r="NEK2" s="2003"/>
      <c r="NEL2" s="2003"/>
      <c r="NEM2" s="2003"/>
      <c r="NEN2" s="2003"/>
      <c r="NEO2" s="2003"/>
      <c r="NEP2" s="2003"/>
      <c r="NEQ2" s="2003"/>
      <c r="NER2" s="2003"/>
      <c r="NES2" s="2003"/>
      <c r="NET2" s="2003"/>
      <c r="NEU2" s="2003"/>
      <c r="NEV2" s="2003"/>
      <c r="NEW2" s="2003"/>
      <c r="NEX2" s="2003"/>
      <c r="NEY2" s="2003"/>
      <c r="NEZ2" s="2003"/>
      <c r="NFA2" s="2003"/>
      <c r="NFB2" s="2003"/>
      <c r="NFC2" s="2003"/>
      <c r="NFD2" s="2003"/>
      <c r="NFE2" s="2003"/>
      <c r="NFF2" s="2003"/>
      <c r="NFG2" s="2003"/>
      <c r="NFH2" s="2003"/>
      <c r="NFI2" s="2003"/>
      <c r="NFJ2" s="2003"/>
      <c r="NFK2" s="2003"/>
      <c r="NFL2" s="2003"/>
      <c r="NFM2" s="2003"/>
      <c r="NFN2" s="2003"/>
      <c r="NFO2" s="2003"/>
      <c r="NFP2" s="2003"/>
      <c r="NFQ2" s="2003"/>
      <c r="NFR2" s="2003"/>
      <c r="NFS2" s="2003"/>
      <c r="NFT2" s="2003"/>
      <c r="NFU2" s="2003"/>
      <c r="NFV2" s="2003"/>
      <c r="NFW2" s="2003"/>
      <c r="NFX2" s="2003"/>
      <c r="NFY2" s="2003"/>
      <c r="NFZ2" s="2003"/>
      <c r="NGA2" s="2003"/>
      <c r="NGB2" s="2003"/>
      <c r="NGC2" s="2003"/>
      <c r="NGD2" s="2003"/>
      <c r="NGE2" s="2003"/>
      <c r="NGF2" s="2003"/>
      <c r="NGG2" s="2003"/>
      <c r="NGH2" s="2003"/>
      <c r="NGI2" s="2003"/>
      <c r="NGJ2" s="2003"/>
      <c r="NGK2" s="2003"/>
      <c r="NGL2" s="2003"/>
      <c r="NGM2" s="2003"/>
      <c r="NGN2" s="2003"/>
      <c r="NGO2" s="2003"/>
      <c r="NGP2" s="2003"/>
      <c r="NGQ2" s="2003"/>
      <c r="NGR2" s="2003"/>
      <c r="NGS2" s="2003"/>
      <c r="NGT2" s="2003"/>
      <c r="NGU2" s="2003"/>
      <c r="NGV2" s="2003"/>
      <c r="NGW2" s="2003"/>
      <c r="NGX2" s="2003"/>
      <c r="NGY2" s="2003"/>
      <c r="NGZ2" s="2003"/>
      <c r="NHA2" s="2003"/>
      <c r="NHB2" s="2003"/>
      <c r="NHC2" s="2003"/>
      <c r="NHD2" s="2003"/>
      <c r="NHE2" s="2003"/>
      <c r="NHF2" s="2003"/>
      <c r="NHG2" s="2003"/>
      <c r="NHH2" s="2003"/>
      <c r="NHI2" s="2003"/>
      <c r="NHJ2" s="2003"/>
      <c r="NHK2" s="2003"/>
      <c r="NHL2" s="2003"/>
      <c r="NHM2" s="2003"/>
      <c r="NHN2" s="2003"/>
      <c r="NHO2" s="2003"/>
      <c r="NHP2" s="2003"/>
      <c r="NHQ2" s="2003"/>
      <c r="NHR2" s="2003"/>
      <c r="NHS2" s="2003"/>
      <c r="NHT2" s="2003"/>
      <c r="NHU2" s="2003"/>
      <c r="NHV2" s="2003"/>
      <c r="NHW2" s="2003"/>
      <c r="NHX2" s="2003"/>
      <c r="NHY2" s="2003"/>
      <c r="NHZ2" s="2003"/>
      <c r="NIA2" s="2003"/>
      <c r="NIB2" s="2003"/>
      <c r="NIC2" s="2003"/>
      <c r="NID2" s="2003"/>
      <c r="NIE2" s="2003"/>
      <c r="NIF2" s="2003"/>
      <c r="NIG2" s="2003"/>
      <c r="NIH2" s="2003"/>
      <c r="NII2" s="2003"/>
      <c r="NIJ2" s="2003"/>
      <c r="NIK2" s="2003"/>
      <c r="NIL2" s="2003"/>
      <c r="NIM2" s="2003"/>
      <c r="NIN2" s="2003"/>
      <c r="NIO2" s="2003"/>
      <c r="NIP2" s="2003"/>
      <c r="NIQ2" s="2003"/>
      <c r="NIR2" s="2003"/>
      <c r="NIS2" s="2003"/>
      <c r="NIT2" s="2003"/>
      <c r="NIU2" s="2003"/>
      <c r="NIV2" s="2003"/>
      <c r="NIW2" s="2003"/>
      <c r="NIX2" s="2003"/>
      <c r="NIY2" s="2003"/>
      <c r="NIZ2" s="2003"/>
      <c r="NJA2" s="2003"/>
      <c r="NJB2" s="2003"/>
      <c r="NJC2" s="2003"/>
      <c r="NJD2" s="2003"/>
      <c r="NJE2" s="2003"/>
      <c r="NJF2" s="2003"/>
      <c r="NJG2" s="2003"/>
      <c r="NJH2" s="2003"/>
      <c r="NJI2" s="2003"/>
      <c r="NJJ2" s="2003"/>
      <c r="NJK2" s="2003"/>
      <c r="NJL2" s="2003"/>
      <c r="NJM2" s="2003"/>
      <c r="NJN2" s="2003"/>
      <c r="NJO2" s="2003"/>
      <c r="NJP2" s="2003"/>
      <c r="NJQ2" s="2003"/>
      <c r="NJR2" s="2003"/>
      <c r="NJS2" s="2003"/>
      <c r="NJT2" s="2003"/>
      <c r="NJU2" s="2003"/>
      <c r="NJV2" s="2003"/>
      <c r="NJW2" s="2003"/>
      <c r="NJX2" s="2003"/>
      <c r="NJY2" s="2003"/>
      <c r="NJZ2" s="2003"/>
      <c r="NKA2" s="2003"/>
      <c r="NKB2" s="2003"/>
      <c r="NKC2" s="2003"/>
      <c r="NKD2" s="2003"/>
      <c r="NKE2" s="2003"/>
      <c r="NKF2" s="2003"/>
      <c r="NKG2" s="2003"/>
      <c r="NKH2" s="2003"/>
      <c r="NKI2" s="2003"/>
      <c r="NKJ2" s="2003"/>
      <c r="NKK2" s="2003"/>
      <c r="NKL2" s="2003"/>
      <c r="NKM2" s="2003"/>
      <c r="NKN2" s="2003"/>
      <c r="NKO2" s="2003"/>
      <c r="NKP2" s="2003"/>
      <c r="NKQ2" s="2003"/>
      <c r="NKR2" s="2003"/>
      <c r="NKS2" s="2003"/>
      <c r="NKT2" s="2003"/>
      <c r="NKU2" s="2003"/>
      <c r="NKV2" s="2003"/>
      <c r="NKW2" s="2003"/>
      <c r="NKX2" s="2003"/>
      <c r="NKY2" s="2003"/>
      <c r="NKZ2" s="2003"/>
      <c r="NLA2" s="2003"/>
      <c r="NLB2" s="2003"/>
      <c r="NLC2" s="2003"/>
      <c r="NLD2" s="2003"/>
      <c r="NLE2" s="2003"/>
      <c r="NLF2" s="2003"/>
      <c r="NLG2" s="2003"/>
      <c r="NLH2" s="2003"/>
      <c r="NLI2" s="2003"/>
      <c r="NLJ2" s="2003"/>
      <c r="NLK2" s="2003"/>
      <c r="NLL2" s="2003"/>
      <c r="NLM2" s="2003"/>
      <c r="NLN2" s="2003"/>
      <c r="NLO2" s="2003"/>
      <c r="NLP2" s="2003"/>
      <c r="NLQ2" s="2003"/>
      <c r="NLR2" s="2003"/>
      <c r="NLS2" s="2003"/>
      <c r="NLT2" s="2003"/>
      <c r="NLU2" s="2003"/>
      <c r="NLV2" s="2003"/>
      <c r="NLW2" s="2003"/>
      <c r="NLX2" s="2003"/>
      <c r="NLY2" s="2003"/>
      <c r="NLZ2" s="2003"/>
      <c r="NMA2" s="2003"/>
      <c r="NMB2" s="2003"/>
      <c r="NMC2" s="2003"/>
      <c r="NMD2" s="2003"/>
      <c r="NME2" s="2003"/>
      <c r="NMF2" s="2003"/>
      <c r="NMG2" s="2003"/>
      <c r="NMH2" s="2003"/>
      <c r="NMI2" s="2003"/>
      <c r="NMJ2" s="2003"/>
      <c r="NMK2" s="2003"/>
      <c r="NML2" s="2003"/>
      <c r="NMM2" s="2003"/>
      <c r="NMN2" s="2003"/>
      <c r="NMO2" s="2003"/>
      <c r="NMP2" s="2003"/>
      <c r="NMQ2" s="2003"/>
      <c r="NMR2" s="2003"/>
      <c r="NMS2" s="2003"/>
      <c r="NMT2" s="2003"/>
      <c r="NMU2" s="2003"/>
      <c r="NMV2" s="2003"/>
      <c r="NMW2" s="2003"/>
      <c r="NMX2" s="2003"/>
      <c r="NMY2" s="2003"/>
      <c r="NMZ2" s="2003"/>
      <c r="NNA2" s="2003"/>
      <c r="NNB2" s="2003"/>
      <c r="NNC2" s="2003"/>
      <c r="NND2" s="2003"/>
      <c r="NNE2" s="2003"/>
      <c r="NNF2" s="2003"/>
      <c r="NNG2" s="2003"/>
      <c r="NNH2" s="2003"/>
      <c r="NNI2" s="2003"/>
      <c r="NNJ2" s="2003"/>
      <c r="NNK2" s="2003"/>
      <c r="NNL2" s="2003"/>
      <c r="NNM2" s="2003"/>
      <c r="NNN2" s="2003"/>
      <c r="NNO2" s="2003"/>
      <c r="NNP2" s="2003"/>
      <c r="NNQ2" s="2003"/>
      <c r="NNR2" s="2003"/>
      <c r="NNS2" s="2003"/>
      <c r="NNT2" s="2003"/>
      <c r="NNU2" s="2003"/>
      <c r="NNV2" s="2003"/>
      <c r="NNW2" s="2003"/>
      <c r="NNX2" s="2003"/>
      <c r="NNY2" s="2003"/>
      <c r="NNZ2" s="2003"/>
      <c r="NOA2" s="2003"/>
      <c r="NOB2" s="2003"/>
      <c r="NOC2" s="2003"/>
      <c r="NOD2" s="2003"/>
      <c r="NOE2" s="2003"/>
      <c r="NOF2" s="2003"/>
      <c r="NOG2" s="2003"/>
      <c r="NOH2" s="2003"/>
      <c r="NOI2" s="2003"/>
      <c r="NOJ2" s="2003"/>
      <c r="NOK2" s="2003"/>
      <c r="NOL2" s="2003"/>
      <c r="NOM2" s="2003"/>
      <c r="NON2" s="2003"/>
      <c r="NOO2" s="2003"/>
      <c r="NOP2" s="2003"/>
      <c r="NOQ2" s="2003"/>
      <c r="NOR2" s="2003"/>
      <c r="NOS2" s="2003"/>
      <c r="NOT2" s="2003"/>
      <c r="NOU2" s="2003"/>
      <c r="NOV2" s="2003"/>
      <c r="NOW2" s="2003"/>
      <c r="NOX2" s="2003"/>
      <c r="NOY2" s="2003"/>
      <c r="NOZ2" s="2003"/>
      <c r="NPA2" s="2003"/>
      <c r="NPB2" s="2003"/>
      <c r="NPC2" s="2003"/>
      <c r="NPD2" s="2003"/>
      <c r="NPE2" s="2003"/>
      <c r="NPF2" s="2003"/>
      <c r="NPG2" s="2003"/>
      <c r="NPH2" s="2003"/>
      <c r="NPI2" s="2003"/>
      <c r="NPJ2" s="2003"/>
      <c r="NPK2" s="2003"/>
      <c r="NPL2" s="2003"/>
      <c r="NPM2" s="2003"/>
      <c r="NPN2" s="2003"/>
      <c r="NPO2" s="2003"/>
      <c r="NPP2" s="2003"/>
      <c r="NPQ2" s="2003"/>
      <c r="NPR2" s="2003"/>
      <c r="NPS2" s="2003"/>
      <c r="NPT2" s="2003"/>
      <c r="NPU2" s="2003"/>
      <c r="NPV2" s="2003"/>
      <c r="NPW2" s="2003"/>
      <c r="NPX2" s="2003"/>
      <c r="NPY2" s="2003"/>
      <c r="NPZ2" s="2003"/>
      <c r="NQA2" s="2003"/>
      <c r="NQB2" s="2003"/>
      <c r="NQC2" s="2003"/>
      <c r="NQD2" s="2003"/>
      <c r="NQE2" s="2003"/>
      <c r="NQF2" s="2003"/>
      <c r="NQG2" s="2003"/>
      <c r="NQH2" s="2003"/>
      <c r="NQI2" s="2003"/>
      <c r="NQJ2" s="2003"/>
      <c r="NQK2" s="2003"/>
      <c r="NQL2" s="2003"/>
      <c r="NQM2" s="2003"/>
      <c r="NQN2" s="2003"/>
      <c r="NQO2" s="2003"/>
      <c r="NQP2" s="2003"/>
      <c r="NQQ2" s="2003"/>
      <c r="NQR2" s="2003"/>
      <c r="NQS2" s="2003"/>
      <c r="NQT2" s="2003"/>
      <c r="NQU2" s="2003"/>
      <c r="NQV2" s="2003"/>
      <c r="NQW2" s="2003"/>
      <c r="NQX2" s="2003"/>
      <c r="NQY2" s="2003"/>
      <c r="NQZ2" s="2003"/>
      <c r="NRA2" s="2003"/>
      <c r="NRB2" s="2003"/>
      <c r="NRC2" s="2003"/>
      <c r="NRD2" s="2003"/>
      <c r="NRE2" s="2003"/>
      <c r="NRF2" s="2003"/>
      <c r="NRG2" s="2003"/>
      <c r="NRH2" s="2003"/>
      <c r="NRI2" s="2003"/>
      <c r="NRJ2" s="2003"/>
      <c r="NRK2" s="2003"/>
      <c r="NRL2" s="2003"/>
      <c r="NRM2" s="2003"/>
      <c r="NRN2" s="2003"/>
      <c r="NRO2" s="2003"/>
      <c r="NRP2" s="2003"/>
      <c r="NRQ2" s="2003"/>
      <c r="NRR2" s="2003"/>
      <c r="NRS2" s="2003"/>
      <c r="NRT2" s="2003"/>
      <c r="NRU2" s="2003"/>
      <c r="NRV2" s="2003"/>
      <c r="NRW2" s="2003"/>
      <c r="NRX2" s="2003"/>
      <c r="NRY2" s="2003"/>
      <c r="NRZ2" s="2003"/>
      <c r="NSA2" s="2003"/>
      <c r="NSB2" s="2003"/>
      <c r="NSC2" s="2003"/>
      <c r="NSD2" s="2003"/>
      <c r="NSE2" s="2003"/>
      <c r="NSF2" s="2003"/>
      <c r="NSG2" s="2003"/>
      <c r="NSH2" s="2003"/>
      <c r="NSI2" s="2003"/>
      <c r="NSJ2" s="2003"/>
      <c r="NSK2" s="2003"/>
      <c r="NSL2" s="2003"/>
      <c r="NSM2" s="2003"/>
      <c r="NSN2" s="2003"/>
      <c r="NSO2" s="2003"/>
      <c r="NSP2" s="2003"/>
      <c r="NSQ2" s="2003"/>
      <c r="NSR2" s="2003"/>
      <c r="NSS2" s="2003"/>
      <c r="NST2" s="2003"/>
      <c r="NSU2" s="2003"/>
      <c r="NSV2" s="2003"/>
      <c r="NSW2" s="2003"/>
      <c r="NSX2" s="2003"/>
      <c r="NSY2" s="2003"/>
      <c r="NSZ2" s="2003"/>
      <c r="NTA2" s="2003"/>
      <c r="NTB2" s="2003"/>
      <c r="NTC2" s="2003"/>
      <c r="NTD2" s="2003"/>
      <c r="NTE2" s="2003"/>
      <c r="NTF2" s="2003"/>
      <c r="NTG2" s="2003"/>
      <c r="NTH2" s="2003"/>
      <c r="NTI2" s="2003"/>
      <c r="NTJ2" s="2003"/>
      <c r="NTK2" s="2003"/>
      <c r="NTL2" s="2003"/>
      <c r="NTM2" s="2003"/>
      <c r="NTN2" s="2003"/>
      <c r="NTO2" s="2003"/>
      <c r="NTP2" s="2003"/>
      <c r="NTQ2" s="2003"/>
      <c r="NTR2" s="2003"/>
      <c r="NTS2" s="2003"/>
      <c r="NTT2" s="2003"/>
      <c r="NTU2" s="2003"/>
      <c r="NTV2" s="2003"/>
      <c r="NTW2" s="2003"/>
      <c r="NTX2" s="2003"/>
      <c r="NTY2" s="2003"/>
      <c r="NTZ2" s="2003"/>
      <c r="NUA2" s="2003"/>
      <c r="NUB2" s="2003"/>
      <c r="NUC2" s="2003"/>
      <c r="NUD2" s="2003"/>
      <c r="NUE2" s="2003"/>
      <c r="NUF2" s="2003"/>
      <c r="NUG2" s="2003"/>
      <c r="NUH2" s="2003"/>
      <c r="NUI2" s="2003"/>
      <c r="NUJ2" s="2003"/>
      <c r="NUK2" s="2003"/>
      <c r="NUL2" s="2003"/>
      <c r="NUM2" s="2003"/>
      <c r="NUN2" s="2003"/>
      <c r="NUO2" s="2003"/>
      <c r="NUP2" s="2003"/>
      <c r="NUQ2" s="2003"/>
      <c r="NUR2" s="2003"/>
      <c r="NUS2" s="2003"/>
      <c r="NUT2" s="2003"/>
      <c r="NUU2" s="2003"/>
      <c r="NUV2" s="2003"/>
      <c r="NUW2" s="2003"/>
      <c r="NUX2" s="2003"/>
      <c r="NUY2" s="2003"/>
      <c r="NUZ2" s="2003"/>
      <c r="NVA2" s="2003"/>
      <c r="NVB2" s="2003"/>
      <c r="NVC2" s="2003"/>
      <c r="NVD2" s="2003"/>
      <c r="NVE2" s="2003"/>
      <c r="NVF2" s="2003"/>
      <c r="NVG2" s="2003"/>
      <c r="NVH2" s="2003"/>
      <c r="NVI2" s="2003"/>
      <c r="NVJ2" s="2003"/>
      <c r="NVK2" s="2003"/>
      <c r="NVL2" s="2003"/>
      <c r="NVM2" s="2003"/>
      <c r="NVN2" s="2003"/>
      <c r="NVO2" s="2003"/>
      <c r="NVP2" s="2003"/>
      <c r="NVQ2" s="2003"/>
      <c r="NVR2" s="2003"/>
      <c r="NVS2" s="2003"/>
      <c r="NVT2" s="2003"/>
      <c r="NVU2" s="2003"/>
      <c r="NVV2" s="2003"/>
      <c r="NVW2" s="2003"/>
      <c r="NVX2" s="2003"/>
      <c r="NVY2" s="2003"/>
      <c r="NVZ2" s="2003"/>
      <c r="NWA2" s="2003"/>
      <c r="NWB2" s="2003"/>
      <c r="NWC2" s="2003"/>
      <c r="NWD2" s="2003"/>
      <c r="NWE2" s="2003"/>
      <c r="NWF2" s="2003"/>
      <c r="NWG2" s="2003"/>
      <c r="NWH2" s="2003"/>
      <c r="NWI2" s="2003"/>
      <c r="NWJ2" s="2003"/>
      <c r="NWK2" s="2003"/>
      <c r="NWL2" s="2003"/>
      <c r="NWM2" s="2003"/>
      <c r="NWN2" s="2003"/>
      <c r="NWO2" s="2003"/>
      <c r="NWP2" s="2003"/>
      <c r="NWQ2" s="2003"/>
      <c r="NWR2" s="2003"/>
      <c r="NWS2" s="2003"/>
      <c r="NWT2" s="2003"/>
      <c r="NWU2" s="2003"/>
      <c r="NWV2" s="2003"/>
      <c r="NWW2" s="2003"/>
      <c r="NWX2" s="2003"/>
      <c r="NWY2" s="2003"/>
      <c r="NWZ2" s="2003"/>
      <c r="NXA2" s="2003"/>
      <c r="NXB2" s="2003"/>
      <c r="NXC2" s="2003"/>
      <c r="NXD2" s="2003"/>
      <c r="NXE2" s="2003"/>
      <c r="NXF2" s="2003"/>
      <c r="NXG2" s="2003"/>
      <c r="NXH2" s="2003"/>
      <c r="NXI2" s="2003"/>
      <c r="NXJ2" s="2003"/>
      <c r="NXK2" s="2003"/>
      <c r="NXL2" s="2003"/>
      <c r="NXM2" s="2003"/>
      <c r="NXN2" s="2003"/>
      <c r="NXO2" s="2003"/>
      <c r="NXP2" s="2003"/>
      <c r="NXQ2" s="2003"/>
      <c r="NXR2" s="2003"/>
      <c r="NXS2" s="2003"/>
      <c r="NXT2" s="2003"/>
      <c r="NXU2" s="2003"/>
      <c r="NXV2" s="2003"/>
      <c r="NXW2" s="2003"/>
      <c r="NXX2" s="2003"/>
      <c r="NXY2" s="2003"/>
      <c r="NXZ2" s="2003"/>
      <c r="NYA2" s="2003"/>
      <c r="NYB2" s="2003"/>
      <c r="NYC2" s="2003"/>
      <c r="NYD2" s="2003"/>
      <c r="NYE2" s="2003"/>
      <c r="NYF2" s="2003"/>
      <c r="NYG2" s="2003"/>
      <c r="NYH2" s="2003"/>
      <c r="NYI2" s="2003"/>
      <c r="NYJ2" s="2003"/>
      <c r="NYK2" s="2003"/>
      <c r="NYL2" s="2003"/>
      <c r="NYM2" s="2003"/>
      <c r="NYN2" s="2003"/>
      <c r="NYO2" s="2003"/>
      <c r="NYP2" s="2003"/>
      <c r="NYQ2" s="2003"/>
      <c r="NYR2" s="2003"/>
      <c r="NYS2" s="2003"/>
      <c r="NYT2" s="2003"/>
      <c r="NYU2" s="2003"/>
      <c r="NYV2" s="2003"/>
      <c r="NYW2" s="2003"/>
      <c r="NYX2" s="2003"/>
      <c r="NYY2" s="2003"/>
      <c r="NYZ2" s="2003"/>
      <c r="NZA2" s="2003"/>
      <c r="NZB2" s="2003"/>
      <c r="NZC2" s="2003"/>
      <c r="NZD2" s="2003"/>
      <c r="NZE2" s="2003"/>
      <c r="NZF2" s="2003"/>
      <c r="NZG2" s="2003"/>
      <c r="NZH2" s="2003"/>
      <c r="NZI2" s="2003"/>
      <c r="NZJ2" s="2003"/>
      <c r="NZK2" s="2003"/>
      <c r="NZL2" s="2003"/>
      <c r="NZM2" s="2003"/>
      <c r="NZN2" s="2003"/>
      <c r="NZO2" s="2003"/>
      <c r="NZP2" s="2003"/>
      <c r="NZQ2" s="2003"/>
      <c r="NZR2" s="2003"/>
      <c r="NZS2" s="2003"/>
      <c r="NZT2" s="2003"/>
      <c r="NZU2" s="2003"/>
      <c r="NZV2" s="2003"/>
      <c r="NZW2" s="2003"/>
      <c r="NZX2" s="2003"/>
      <c r="NZY2" s="2003"/>
      <c r="NZZ2" s="2003"/>
      <c r="OAA2" s="2003"/>
      <c r="OAB2" s="2003"/>
      <c r="OAC2" s="2003"/>
      <c r="OAD2" s="2003"/>
      <c r="OAE2" s="2003"/>
      <c r="OAF2" s="2003"/>
      <c r="OAG2" s="2003"/>
      <c r="OAH2" s="2003"/>
      <c r="OAI2" s="2003"/>
      <c r="OAJ2" s="2003"/>
      <c r="OAK2" s="2003"/>
      <c r="OAL2" s="2003"/>
      <c r="OAM2" s="2003"/>
      <c r="OAN2" s="2003"/>
      <c r="OAO2" s="2003"/>
      <c r="OAP2" s="2003"/>
      <c r="OAQ2" s="2003"/>
      <c r="OAR2" s="2003"/>
      <c r="OAS2" s="2003"/>
      <c r="OAT2" s="2003"/>
      <c r="OAU2" s="2003"/>
      <c r="OAV2" s="2003"/>
      <c r="OAW2" s="2003"/>
      <c r="OAX2" s="2003"/>
      <c r="OAY2" s="2003"/>
      <c r="OAZ2" s="2003"/>
      <c r="OBA2" s="2003"/>
      <c r="OBB2" s="2003"/>
      <c r="OBC2" s="2003"/>
      <c r="OBD2" s="2003"/>
      <c r="OBE2" s="2003"/>
      <c r="OBF2" s="2003"/>
      <c r="OBG2" s="2003"/>
      <c r="OBH2" s="2003"/>
      <c r="OBI2" s="2003"/>
      <c r="OBJ2" s="2003"/>
      <c r="OBK2" s="2003"/>
      <c r="OBL2" s="2003"/>
      <c r="OBM2" s="2003"/>
      <c r="OBN2" s="2003"/>
      <c r="OBO2" s="2003"/>
      <c r="OBP2" s="2003"/>
      <c r="OBQ2" s="2003"/>
      <c r="OBR2" s="2003"/>
      <c r="OBS2" s="2003"/>
      <c r="OBT2" s="2003"/>
      <c r="OBU2" s="2003"/>
      <c r="OBV2" s="2003"/>
      <c r="OBW2" s="2003"/>
      <c r="OBX2" s="2003"/>
      <c r="OBY2" s="2003"/>
      <c r="OBZ2" s="2003"/>
      <c r="OCA2" s="2003"/>
      <c r="OCB2" s="2003"/>
      <c r="OCC2" s="2003"/>
      <c r="OCD2" s="2003"/>
      <c r="OCE2" s="2003"/>
      <c r="OCF2" s="2003"/>
      <c r="OCG2" s="2003"/>
      <c r="OCH2" s="2003"/>
      <c r="OCI2" s="2003"/>
      <c r="OCJ2" s="2003"/>
      <c r="OCK2" s="2003"/>
      <c r="OCL2" s="2003"/>
      <c r="OCM2" s="2003"/>
      <c r="OCN2" s="2003"/>
      <c r="OCO2" s="2003"/>
      <c r="OCP2" s="2003"/>
      <c r="OCQ2" s="2003"/>
      <c r="OCR2" s="2003"/>
      <c r="OCS2" s="2003"/>
      <c r="OCT2" s="2003"/>
      <c r="OCU2" s="2003"/>
      <c r="OCV2" s="2003"/>
      <c r="OCW2" s="2003"/>
      <c r="OCX2" s="2003"/>
      <c r="OCY2" s="2003"/>
      <c r="OCZ2" s="2003"/>
      <c r="ODA2" s="2003"/>
      <c r="ODB2" s="2003"/>
      <c r="ODC2" s="2003"/>
      <c r="ODD2" s="2003"/>
      <c r="ODE2" s="2003"/>
      <c r="ODF2" s="2003"/>
      <c r="ODG2" s="2003"/>
      <c r="ODH2" s="2003"/>
      <c r="ODI2" s="2003"/>
      <c r="ODJ2" s="2003"/>
      <c r="ODK2" s="2003"/>
      <c r="ODL2" s="2003"/>
      <c r="ODM2" s="2003"/>
      <c r="ODN2" s="2003"/>
      <c r="ODO2" s="2003"/>
      <c r="ODP2" s="2003"/>
      <c r="ODQ2" s="2003"/>
      <c r="ODR2" s="2003"/>
      <c r="ODS2" s="2003"/>
      <c r="ODT2" s="2003"/>
      <c r="ODU2" s="2003"/>
      <c r="ODV2" s="2003"/>
      <c r="ODW2" s="2003"/>
      <c r="ODX2" s="2003"/>
      <c r="ODY2" s="2003"/>
      <c r="ODZ2" s="2003"/>
      <c r="OEA2" s="2003"/>
      <c r="OEB2" s="2003"/>
      <c r="OEC2" s="2003"/>
      <c r="OED2" s="2003"/>
      <c r="OEE2" s="2003"/>
      <c r="OEF2" s="2003"/>
      <c r="OEG2" s="2003"/>
      <c r="OEH2" s="2003"/>
      <c r="OEI2" s="2003"/>
      <c r="OEJ2" s="2003"/>
      <c r="OEK2" s="2003"/>
      <c r="OEL2" s="2003"/>
      <c r="OEM2" s="2003"/>
      <c r="OEN2" s="2003"/>
      <c r="OEO2" s="2003"/>
      <c r="OEP2" s="2003"/>
      <c r="OEQ2" s="2003"/>
      <c r="OER2" s="2003"/>
      <c r="OES2" s="2003"/>
      <c r="OET2" s="2003"/>
      <c r="OEU2" s="2003"/>
      <c r="OEV2" s="2003"/>
      <c r="OEW2" s="2003"/>
      <c r="OEX2" s="2003"/>
      <c r="OEY2" s="2003"/>
      <c r="OEZ2" s="2003"/>
      <c r="OFA2" s="2003"/>
      <c r="OFB2" s="2003"/>
      <c r="OFC2" s="2003"/>
      <c r="OFD2" s="2003"/>
      <c r="OFE2" s="2003"/>
      <c r="OFF2" s="2003"/>
      <c r="OFG2" s="2003"/>
      <c r="OFH2" s="2003"/>
      <c r="OFI2" s="2003"/>
      <c r="OFJ2" s="2003"/>
      <c r="OFK2" s="2003"/>
      <c r="OFL2" s="2003"/>
      <c r="OFM2" s="2003"/>
      <c r="OFN2" s="2003"/>
      <c r="OFO2" s="2003"/>
      <c r="OFP2" s="2003"/>
      <c r="OFQ2" s="2003"/>
      <c r="OFR2" s="2003"/>
      <c r="OFS2" s="2003"/>
      <c r="OFT2" s="2003"/>
      <c r="OFU2" s="2003"/>
      <c r="OFV2" s="2003"/>
      <c r="OFW2" s="2003"/>
      <c r="OFX2" s="2003"/>
      <c r="OFY2" s="2003"/>
      <c r="OFZ2" s="2003"/>
      <c r="OGA2" s="2003"/>
      <c r="OGB2" s="2003"/>
      <c r="OGC2" s="2003"/>
      <c r="OGD2" s="2003"/>
      <c r="OGE2" s="2003"/>
      <c r="OGF2" s="2003"/>
      <c r="OGG2" s="2003"/>
      <c r="OGH2" s="2003"/>
      <c r="OGI2" s="2003"/>
      <c r="OGJ2" s="2003"/>
      <c r="OGK2" s="2003"/>
      <c r="OGL2" s="2003"/>
      <c r="OGM2" s="2003"/>
      <c r="OGN2" s="2003"/>
      <c r="OGO2" s="2003"/>
      <c r="OGP2" s="2003"/>
      <c r="OGQ2" s="2003"/>
      <c r="OGR2" s="2003"/>
      <c r="OGS2" s="2003"/>
      <c r="OGT2" s="2003"/>
      <c r="OGU2" s="2003"/>
      <c r="OGV2" s="2003"/>
      <c r="OGW2" s="2003"/>
      <c r="OGX2" s="2003"/>
      <c r="OGY2" s="2003"/>
      <c r="OGZ2" s="2003"/>
      <c r="OHA2" s="2003"/>
      <c r="OHB2" s="2003"/>
      <c r="OHC2" s="2003"/>
      <c r="OHD2" s="2003"/>
      <c r="OHE2" s="2003"/>
      <c r="OHF2" s="2003"/>
      <c r="OHG2" s="2003"/>
      <c r="OHH2" s="2003"/>
      <c r="OHI2" s="2003"/>
      <c r="OHJ2" s="2003"/>
      <c r="OHK2" s="2003"/>
      <c r="OHL2" s="2003"/>
      <c r="OHM2" s="2003"/>
      <c r="OHN2" s="2003"/>
      <c r="OHO2" s="2003"/>
      <c r="OHP2" s="2003"/>
      <c r="OHQ2" s="2003"/>
      <c r="OHR2" s="2003"/>
      <c r="OHS2" s="2003"/>
      <c r="OHT2" s="2003"/>
      <c r="OHU2" s="2003"/>
      <c r="OHV2" s="2003"/>
      <c r="OHW2" s="2003"/>
      <c r="OHX2" s="2003"/>
      <c r="OHY2" s="2003"/>
      <c r="OHZ2" s="2003"/>
      <c r="OIA2" s="2003"/>
      <c r="OIB2" s="2003"/>
      <c r="OIC2" s="2003"/>
      <c r="OID2" s="2003"/>
      <c r="OIE2" s="2003"/>
      <c r="OIF2" s="2003"/>
      <c r="OIG2" s="2003"/>
      <c r="OIH2" s="2003"/>
      <c r="OII2" s="2003"/>
      <c r="OIJ2" s="2003"/>
      <c r="OIK2" s="2003"/>
      <c r="OIL2" s="2003"/>
      <c r="OIM2" s="2003"/>
      <c r="OIN2" s="2003"/>
      <c r="OIO2" s="2003"/>
      <c r="OIP2" s="2003"/>
      <c r="OIQ2" s="2003"/>
      <c r="OIR2" s="2003"/>
      <c r="OIS2" s="2003"/>
      <c r="OIT2" s="2003"/>
      <c r="OIU2" s="2003"/>
      <c r="OIV2" s="2003"/>
      <c r="OIW2" s="2003"/>
      <c r="OIX2" s="2003"/>
      <c r="OIY2" s="2003"/>
      <c r="OIZ2" s="2003"/>
      <c r="OJA2" s="2003"/>
      <c r="OJB2" s="2003"/>
      <c r="OJC2" s="2003"/>
      <c r="OJD2" s="2003"/>
      <c r="OJE2" s="2003"/>
      <c r="OJF2" s="2003"/>
      <c r="OJG2" s="2003"/>
      <c r="OJH2" s="2003"/>
      <c r="OJI2" s="2003"/>
      <c r="OJJ2" s="2003"/>
      <c r="OJK2" s="2003"/>
      <c r="OJL2" s="2003"/>
      <c r="OJM2" s="2003"/>
      <c r="OJN2" s="2003"/>
      <c r="OJO2" s="2003"/>
      <c r="OJP2" s="2003"/>
      <c r="OJQ2" s="2003"/>
      <c r="OJR2" s="2003"/>
      <c r="OJS2" s="2003"/>
      <c r="OJT2" s="2003"/>
      <c r="OJU2" s="2003"/>
      <c r="OJV2" s="2003"/>
      <c r="OJW2" s="2003"/>
      <c r="OJX2" s="2003"/>
      <c r="OJY2" s="2003"/>
      <c r="OJZ2" s="2003"/>
      <c r="OKA2" s="2003"/>
      <c r="OKB2" s="2003"/>
      <c r="OKC2" s="2003"/>
      <c r="OKD2" s="2003"/>
      <c r="OKE2" s="2003"/>
      <c r="OKF2" s="2003"/>
      <c r="OKG2" s="2003"/>
      <c r="OKH2" s="2003"/>
      <c r="OKI2" s="2003"/>
      <c r="OKJ2" s="2003"/>
      <c r="OKK2" s="2003"/>
      <c r="OKL2" s="2003"/>
      <c r="OKM2" s="2003"/>
      <c r="OKN2" s="2003"/>
      <c r="OKO2" s="2003"/>
      <c r="OKP2" s="2003"/>
      <c r="OKQ2" s="2003"/>
      <c r="OKR2" s="2003"/>
      <c r="OKS2" s="2003"/>
      <c r="OKT2" s="2003"/>
      <c r="OKU2" s="2003"/>
      <c r="OKV2" s="2003"/>
      <c r="OKW2" s="2003"/>
      <c r="OKX2" s="2003"/>
      <c r="OKY2" s="2003"/>
      <c r="OKZ2" s="2003"/>
      <c r="OLA2" s="2003"/>
      <c r="OLB2" s="2003"/>
      <c r="OLC2" s="2003"/>
      <c r="OLD2" s="2003"/>
      <c r="OLE2" s="2003"/>
      <c r="OLF2" s="2003"/>
      <c r="OLG2" s="2003"/>
      <c r="OLH2" s="2003"/>
      <c r="OLI2" s="2003"/>
      <c r="OLJ2" s="2003"/>
      <c r="OLK2" s="2003"/>
      <c r="OLL2" s="2003"/>
      <c r="OLM2" s="2003"/>
      <c r="OLN2" s="2003"/>
      <c r="OLO2" s="2003"/>
      <c r="OLP2" s="2003"/>
      <c r="OLQ2" s="2003"/>
      <c r="OLR2" s="2003"/>
      <c r="OLS2" s="2003"/>
      <c r="OLT2" s="2003"/>
      <c r="OLU2" s="2003"/>
      <c r="OLV2" s="2003"/>
      <c r="OLW2" s="2003"/>
      <c r="OLX2" s="2003"/>
      <c r="OLY2" s="2003"/>
      <c r="OLZ2" s="2003"/>
      <c r="OMA2" s="2003"/>
      <c r="OMB2" s="2003"/>
      <c r="OMC2" s="2003"/>
      <c r="OMD2" s="2003"/>
      <c r="OME2" s="2003"/>
      <c r="OMF2" s="2003"/>
      <c r="OMG2" s="2003"/>
      <c r="OMH2" s="2003"/>
      <c r="OMI2" s="2003"/>
      <c r="OMJ2" s="2003"/>
      <c r="OMK2" s="2003"/>
      <c r="OML2" s="2003"/>
      <c r="OMM2" s="2003"/>
      <c r="OMN2" s="2003"/>
      <c r="OMO2" s="2003"/>
      <c r="OMP2" s="2003"/>
      <c r="OMQ2" s="2003"/>
      <c r="OMR2" s="2003"/>
      <c r="OMS2" s="2003"/>
      <c r="OMT2" s="2003"/>
      <c r="OMU2" s="2003"/>
      <c r="OMV2" s="2003"/>
      <c r="OMW2" s="2003"/>
      <c r="OMX2" s="2003"/>
      <c r="OMY2" s="2003"/>
      <c r="OMZ2" s="2003"/>
      <c r="ONA2" s="2003"/>
      <c r="ONB2" s="2003"/>
      <c r="ONC2" s="2003"/>
      <c r="OND2" s="2003"/>
      <c r="ONE2" s="2003"/>
      <c r="ONF2" s="2003"/>
      <c r="ONG2" s="2003"/>
      <c r="ONH2" s="2003"/>
      <c r="ONI2" s="2003"/>
      <c r="ONJ2" s="2003"/>
      <c r="ONK2" s="2003"/>
      <c r="ONL2" s="2003"/>
      <c r="ONM2" s="2003"/>
      <c r="ONN2" s="2003"/>
      <c r="ONO2" s="2003"/>
      <c r="ONP2" s="2003"/>
      <c r="ONQ2" s="2003"/>
      <c r="ONR2" s="2003"/>
      <c r="ONS2" s="2003"/>
      <c r="ONT2" s="2003"/>
      <c r="ONU2" s="2003"/>
      <c r="ONV2" s="2003"/>
      <c r="ONW2" s="2003"/>
      <c r="ONX2" s="2003"/>
      <c r="ONY2" s="2003"/>
      <c r="ONZ2" s="2003"/>
      <c r="OOA2" s="2003"/>
      <c r="OOB2" s="2003"/>
      <c r="OOC2" s="2003"/>
      <c r="OOD2" s="2003"/>
      <c r="OOE2" s="2003"/>
      <c r="OOF2" s="2003"/>
      <c r="OOG2" s="2003"/>
      <c r="OOH2" s="2003"/>
      <c r="OOI2" s="2003"/>
      <c r="OOJ2" s="2003"/>
      <c r="OOK2" s="2003"/>
      <c r="OOL2" s="2003"/>
      <c r="OOM2" s="2003"/>
      <c r="OON2" s="2003"/>
      <c r="OOO2" s="2003"/>
      <c r="OOP2" s="2003"/>
      <c r="OOQ2" s="2003"/>
      <c r="OOR2" s="2003"/>
      <c r="OOS2" s="2003"/>
      <c r="OOT2" s="2003"/>
      <c r="OOU2" s="2003"/>
      <c r="OOV2" s="2003"/>
      <c r="OOW2" s="2003"/>
      <c r="OOX2" s="2003"/>
      <c r="OOY2" s="2003"/>
      <c r="OOZ2" s="2003"/>
      <c r="OPA2" s="2003"/>
      <c r="OPB2" s="2003"/>
      <c r="OPC2" s="2003"/>
      <c r="OPD2" s="2003"/>
      <c r="OPE2" s="2003"/>
      <c r="OPF2" s="2003"/>
      <c r="OPG2" s="2003"/>
      <c r="OPH2" s="2003"/>
      <c r="OPI2" s="2003"/>
      <c r="OPJ2" s="2003"/>
      <c r="OPK2" s="2003"/>
      <c r="OPL2" s="2003"/>
      <c r="OPM2" s="2003"/>
      <c r="OPN2" s="2003"/>
      <c r="OPO2" s="2003"/>
      <c r="OPP2" s="2003"/>
      <c r="OPQ2" s="2003"/>
      <c r="OPR2" s="2003"/>
      <c r="OPS2" s="2003"/>
      <c r="OPT2" s="2003"/>
      <c r="OPU2" s="2003"/>
      <c r="OPV2" s="2003"/>
      <c r="OPW2" s="2003"/>
      <c r="OPX2" s="2003"/>
      <c r="OPY2" s="2003"/>
      <c r="OPZ2" s="2003"/>
      <c r="OQA2" s="2003"/>
      <c r="OQB2" s="2003"/>
      <c r="OQC2" s="2003"/>
      <c r="OQD2" s="2003"/>
      <c r="OQE2" s="2003"/>
      <c r="OQF2" s="2003"/>
      <c r="OQG2" s="2003"/>
      <c r="OQH2" s="2003"/>
      <c r="OQI2" s="2003"/>
      <c r="OQJ2" s="2003"/>
      <c r="OQK2" s="2003"/>
      <c r="OQL2" s="2003"/>
      <c r="OQM2" s="2003"/>
      <c r="OQN2" s="2003"/>
      <c r="OQO2" s="2003"/>
      <c r="OQP2" s="2003"/>
      <c r="OQQ2" s="2003"/>
      <c r="OQR2" s="2003"/>
      <c r="OQS2" s="2003"/>
      <c r="OQT2" s="2003"/>
      <c r="OQU2" s="2003"/>
      <c r="OQV2" s="2003"/>
      <c r="OQW2" s="2003"/>
      <c r="OQX2" s="2003"/>
      <c r="OQY2" s="2003"/>
      <c r="OQZ2" s="2003"/>
      <c r="ORA2" s="2003"/>
      <c r="ORB2" s="2003"/>
      <c r="ORC2" s="2003"/>
      <c r="ORD2" s="2003"/>
      <c r="ORE2" s="2003"/>
      <c r="ORF2" s="2003"/>
      <c r="ORG2" s="2003"/>
      <c r="ORH2" s="2003"/>
      <c r="ORI2" s="2003"/>
      <c r="ORJ2" s="2003"/>
      <c r="ORK2" s="2003"/>
      <c r="ORL2" s="2003"/>
      <c r="ORM2" s="2003"/>
      <c r="ORN2" s="2003"/>
      <c r="ORO2" s="2003"/>
      <c r="ORP2" s="2003"/>
      <c r="ORQ2" s="2003"/>
      <c r="ORR2" s="2003"/>
      <c r="ORS2" s="2003"/>
      <c r="ORT2" s="2003"/>
      <c r="ORU2" s="2003"/>
      <c r="ORV2" s="2003"/>
      <c r="ORW2" s="2003"/>
      <c r="ORX2" s="2003"/>
      <c r="ORY2" s="2003"/>
      <c r="ORZ2" s="2003"/>
      <c r="OSA2" s="2003"/>
      <c r="OSB2" s="2003"/>
      <c r="OSC2" s="2003"/>
      <c r="OSD2" s="2003"/>
      <c r="OSE2" s="2003"/>
      <c r="OSF2" s="2003"/>
      <c r="OSG2" s="2003"/>
      <c r="OSH2" s="2003"/>
      <c r="OSI2" s="2003"/>
      <c r="OSJ2" s="2003"/>
      <c r="OSK2" s="2003"/>
      <c r="OSL2" s="2003"/>
      <c r="OSM2" s="2003"/>
      <c r="OSN2" s="2003"/>
      <c r="OSO2" s="2003"/>
      <c r="OSP2" s="2003"/>
      <c r="OSQ2" s="2003"/>
      <c r="OSR2" s="2003"/>
      <c r="OSS2" s="2003"/>
      <c r="OST2" s="2003"/>
      <c r="OSU2" s="2003"/>
      <c r="OSV2" s="2003"/>
      <c r="OSW2" s="2003"/>
      <c r="OSX2" s="2003"/>
      <c r="OSY2" s="2003"/>
      <c r="OSZ2" s="2003"/>
      <c r="OTA2" s="2003"/>
      <c r="OTB2" s="2003"/>
      <c r="OTC2" s="2003"/>
      <c r="OTD2" s="2003"/>
      <c r="OTE2" s="2003"/>
      <c r="OTF2" s="2003"/>
      <c r="OTG2" s="2003"/>
      <c r="OTH2" s="2003"/>
      <c r="OTI2" s="2003"/>
      <c r="OTJ2" s="2003"/>
      <c r="OTK2" s="2003"/>
      <c r="OTL2" s="2003"/>
      <c r="OTM2" s="2003"/>
      <c r="OTN2" s="2003"/>
      <c r="OTO2" s="2003"/>
      <c r="OTP2" s="2003"/>
      <c r="OTQ2" s="2003"/>
      <c r="OTR2" s="2003"/>
      <c r="OTS2" s="2003"/>
      <c r="OTT2" s="2003"/>
      <c r="OTU2" s="2003"/>
      <c r="OTV2" s="2003"/>
      <c r="OTW2" s="2003"/>
      <c r="OTX2" s="2003"/>
      <c r="OTY2" s="2003"/>
      <c r="OTZ2" s="2003"/>
      <c r="OUA2" s="2003"/>
      <c r="OUB2" s="2003"/>
      <c r="OUC2" s="2003"/>
      <c r="OUD2" s="2003"/>
      <c r="OUE2" s="2003"/>
      <c r="OUF2" s="2003"/>
      <c r="OUG2" s="2003"/>
      <c r="OUH2" s="2003"/>
      <c r="OUI2" s="2003"/>
      <c r="OUJ2" s="2003"/>
      <c r="OUK2" s="2003"/>
      <c r="OUL2" s="2003"/>
      <c r="OUM2" s="2003"/>
      <c r="OUN2" s="2003"/>
      <c r="OUO2" s="2003"/>
      <c r="OUP2" s="2003"/>
      <c r="OUQ2" s="2003"/>
      <c r="OUR2" s="2003"/>
      <c r="OUS2" s="2003"/>
      <c r="OUT2" s="2003"/>
      <c r="OUU2" s="2003"/>
      <c r="OUV2" s="2003"/>
      <c r="OUW2" s="2003"/>
      <c r="OUX2" s="2003"/>
      <c r="OUY2" s="2003"/>
      <c r="OUZ2" s="2003"/>
      <c r="OVA2" s="2003"/>
      <c r="OVB2" s="2003"/>
      <c r="OVC2" s="2003"/>
      <c r="OVD2" s="2003"/>
      <c r="OVE2" s="2003"/>
      <c r="OVF2" s="2003"/>
      <c r="OVG2" s="2003"/>
      <c r="OVH2" s="2003"/>
      <c r="OVI2" s="2003"/>
      <c r="OVJ2" s="2003"/>
      <c r="OVK2" s="2003"/>
      <c r="OVL2" s="2003"/>
      <c r="OVM2" s="2003"/>
      <c r="OVN2" s="2003"/>
      <c r="OVO2" s="2003"/>
      <c r="OVP2" s="2003"/>
      <c r="OVQ2" s="2003"/>
      <c r="OVR2" s="2003"/>
      <c r="OVS2" s="2003"/>
      <c r="OVT2" s="2003"/>
      <c r="OVU2" s="2003"/>
      <c r="OVV2" s="2003"/>
      <c r="OVW2" s="2003"/>
      <c r="OVX2" s="2003"/>
      <c r="OVY2" s="2003"/>
      <c r="OVZ2" s="2003"/>
      <c r="OWA2" s="2003"/>
      <c r="OWB2" s="2003"/>
      <c r="OWC2" s="2003"/>
      <c r="OWD2" s="2003"/>
      <c r="OWE2" s="2003"/>
      <c r="OWF2" s="2003"/>
      <c r="OWG2" s="2003"/>
      <c r="OWH2" s="2003"/>
      <c r="OWI2" s="2003"/>
      <c r="OWJ2" s="2003"/>
      <c r="OWK2" s="2003"/>
      <c r="OWL2" s="2003"/>
      <c r="OWM2" s="2003"/>
      <c r="OWN2" s="2003"/>
      <c r="OWO2" s="2003"/>
      <c r="OWP2" s="2003"/>
      <c r="OWQ2" s="2003"/>
      <c r="OWR2" s="2003"/>
      <c r="OWS2" s="2003"/>
      <c r="OWT2" s="2003"/>
      <c r="OWU2" s="2003"/>
      <c r="OWV2" s="2003"/>
      <c r="OWW2" s="2003"/>
      <c r="OWX2" s="2003"/>
      <c r="OWY2" s="2003"/>
      <c r="OWZ2" s="2003"/>
      <c r="OXA2" s="2003"/>
      <c r="OXB2" s="2003"/>
      <c r="OXC2" s="2003"/>
      <c r="OXD2" s="2003"/>
      <c r="OXE2" s="2003"/>
      <c r="OXF2" s="2003"/>
      <c r="OXG2" s="2003"/>
      <c r="OXH2" s="2003"/>
      <c r="OXI2" s="2003"/>
      <c r="OXJ2" s="2003"/>
      <c r="OXK2" s="2003"/>
      <c r="OXL2" s="2003"/>
      <c r="OXM2" s="2003"/>
      <c r="OXN2" s="2003"/>
      <c r="OXO2" s="2003"/>
      <c r="OXP2" s="2003"/>
      <c r="OXQ2" s="2003"/>
      <c r="OXR2" s="2003"/>
      <c r="OXS2" s="2003"/>
      <c r="OXT2" s="2003"/>
      <c r="OXU2" s="2003"/>
      <c r="OXV2" s="2003"/>
      <c r="OXW2" s="2003"/>
      <c r="OXX2" s="2003"/>
      <c r="OXY2" s="2003"/>
      <c r="OXZ2" s="2003"/>
      <c r="OYA2" s="2003"/>
      <c r="OYB2" s="2003"/>
      <c r="OYC2" s="2003"/>
      <c r="OYD2" s="2003"/>
      <c r="OYE2" s="2003"/>
      <c r="OYF2" s="2003"/>
      <c r="OYG2" s="2003"/>
      <c r="OYH2" s="2003"/>
      <c r="OYI2" s="2003"/>
      <c r="OYJ2" s="2003"/>
      <c r="OYK2" s="2003"/>
      <c r="OYL2" s="2003"/>
      <c r="OYM2" s="2003"/>
      <c r="OYN2" s="2003"/>
      <c r="OYO2" s="2003"/>
      <c r="OYP2" s="2003"/>
      <c r="OYQ2" s="2003"/>
      <c r="OYR2" s="2003"/>
      <c r="OYS2" s="2003"/>
      <c r="OYT2" s="2003"/>
      <c r="OYU2" s="2003"/>
      <c r="OYV2" s="2003"/>
      <c r="OYW2" s="2003"/>
      <c r="OYX2" s="2003"/>
      <c r="OYY2" s="2003"/>
      <c r="OYZ2" s="2003"/>
      <c r="OZA2" s="2003"/>
      <c r="OZB2" s="2003"/>
      <c r="OZC2" s="2003"/>
      <c r="OZD2" s="2003"/>
      <c r="OZE2" s="2003"/>
      <c r="OZF2" s="2003"/>
      <c r="OZG2" s="2003"/>
      <c r="OZH2" s="2003"/>
      <c r="OZI2" s="2003"/>
      <c r="OZJ2" s="2003"/>
      <c r="OZK2" s="2003"/>
      <c r="OZL2" s="2003"/>
      <c r="OZM2" s="2003"/>
      <c r="OZN2" s="2003"/>
      <c r="OZO2" s="2003"/>
      <c r="OZP2" s="2003"/>
      <c r="OZQ2" s="2003"/>
      <c r="OZR2" s="2003"/>
      <c r="OZS2" s="2003"/>
      <c r="OZT2" s="2003"/>
      <c r="OZU2" s="2003"/>
      <c r="OZV2" s="2003"/>
      <c r="OZW2" s="2003"/>
      <c r="OZX2" s="2003"/>
      <c r="OZY2" s="2003"/>
      <c r="OZZ2" s="2003"/>
      <c r="PAA2" s="2003"/>
      <c r="PAB2" s="2003"/>
      <c r="PAC2" s="2003"/>
      <c r="PAD2" s="2003"/>
      <c r="PAE2" s="2003"/>
      <c r="PAF2" s="2003"/>
      <c r="PAG2" s="2003"/>
      <c r="PAH2" s="2003"/>
      <c r="PAI2" s="2003"/>
      <c r="PAJ2" s="2003"/>
      <c r="PAK2" s="2003"/>
      <c r="PAL2" s="2003"/>
      <c r="PAM2" s="2003"/>
      <c r="PAN2" s="2003"/>
      <c r="PAO2" s="2003"/>
      <c r="PAP2" s="2003"/>
      <c r="PAQ2" s="2003"/>
      <c r="PAR2" s="2003"/>
      <c r="PAS2" s="2003"/>
      <c r="PAT2" s="2003"/>
      <c r="PAU2" s="2003"/>
      <c r="PAV2" s="2003"/>
      <c r="PAW2" s="2003"/>
      <c r="PAX2" s="2003"/>
      <c r="PAY2" s="2003"/>
      <c r="PAZ2" s="2003"/>
      <c r="PBA2" s="2003"/>
      <c r="PBB2" s="2003"/>
      <c r="PBC2" s="2003"/>
      <c r="PBD2" s="2003"/>
      <c r="PBE2" s="2003"/>
      <c r="PBF2" s="2003"/>
      <c r="PBG2" s="2003"/>
      <c r="PBH2" s="2003"/>
      <c r="PBI2" s="2003"/>
      <c r="PBJ2" s="2003"/>
      <c r="PBK2" s="2003"/>
      <c r="PBL2" s="2003"/>
      <c r="PBM2" s="2003"/>
      <c r="PBN2" s="2003"/>
      <c r="PBO2" s="2003"/>
      <c r="PBP2" s="2003"/>
      <c r="PBQ2" s="2003"/>
      <c r="PBR2" s="2003"/>
      <c r="PBS2" s="2003"/>
      <c r="PBT2" s="2003"/>
      <c r="PBU2" s="2003"/>
      <c r="PBV2" s="2003"/>
      <c r="PBW2" s="2003"/>
      <c r="PBX2" s="2003"/>
      <c r="PBY2" s="2003"/>
      <c r="PBZ2" s="2003"/>
      <c r="PCA2" s="2003"/>
      <c r="PCB2" s="2003"/>
      <c r="PCC2" s="2003"/>
      <c r="PCD2" s="2003"/>
      <c r="PCE2" s="2003"/>
      <c r="PCF2" s="2003"/>
      <c r="PCG2" s="2003"/>
      <c r="PCH2" s="2003"/>
      <c r="PCI2" s="2003"/>
      <c r="PCJ2" s="2003"/>
      <c r="PCK2" s="2003"/>
      <c r="PCL2" s="2003"/>
      <c r="PCM2" s="2003"/>
      <c r="PCN2" s="2003"/>
      <c r="PCO2" s="2003"/>
      <c r="PCP2" s="2003"/>
      <c r="PCQ2" s="2003"/>
      <c r="PCR2" s="2003"/>
      <c r="PCS2" s="2003"/>
      <c r="PCT2" s="2003"/>
      <c r="PCU2" s="2003"/>
      <c r="PCV2" s="2003"/>
      <c r="PCW2" s="2003"/>
      <c r="PCX2" s="2003"/>
      <c r="PCY2" s="2003"/>
      <c r="PCZ2" s="2003"/>
      <c r="PDA2" s="2003"/>
      <c r="PDB2" s="2003"/>
      <c r="PDC2" s="2003"/>
      <c r="PDD2" s="2003"/>
      <c r="PDE2" s="2003"/>
      <c r="PDF2" s="2003"/>
      <c r="PDG2" s="2003"/>
      <c r="PDH2" s="2003"/>
      <c r="PDI2" s="2003"/>
      <c r="PDJ2" s="2003"/>
      <c r="PDK2" s="2003"/>
      <c r="PDL2" s="2003"/>
      <c r="PDM2" s="2003"/>
      <c r="PDN2" s="2003"/>
      <c r="PDO2" s="2003"/>
      <c r="PDP2" s="2003"/>
      <c r="PDQ2" s="2003"/>
      <c r="PDR2" s="2003"/>
      <c r="PDS2" s="2003"/>
      <c r="PDT2" s="2003"/>
      <c r="PDU2" s="2003"/>
      <c r="PDV2" s="2003"/>
      <c r="PDW2" s="2003"/>
      <c r="PDX2" s="2003"/>
      <c r="PDY2" s="2003"/>
      <c r="PDZ2" s="2003"/>
      <c r="PEA2" s="2003"/>
      <c r="PEB2" s="2003"/>
      <c r="PEC2" s="2003"/>
      <c r="PED2" s="2003"/>
      <c r="PEE2" s="2003"/>
      <c r="PEF2" s="2003"/>
      <c r="PEG2" s="2003"/>
      <c r="PEH2" s="2003"/>
      <c r="PEI2" s="2003"/>
      <c r="PEJ2" s="2003"/>
      <c r="PEK2" s="2003"/>
      <c r="PEL2" s="2003"/>
      <c r="PEM2" s="2003"/>
      <c r="PEN2" s="2003"/>
      <c r="PEO2" s="2003"/>
      <c r="PEP2" s="2003"/>
      <c r="PEQ2" s="2003"/>
      <c r="PER2" s="2003"/>
      <c r="PES2" s="2003"/>
      <c r="PET2" s="2003"/>
      <c r="PEU2" s="2003"/>
      <c r="PEV2" s="2003"/>
      <c r="PEW2" s="2003"/>
      <c r="PEX2" s="2003"/>
      <c r="PEY2" s="2003"/>
      <c r="PEZ2" s="2003"/>
      <c r="PFA2" s="2003"/>
      <c r="PFB2" s="2003"/>
      <c r="PFC2" s="2003"/>
      <c r="PFD2" s="2003"/>
      <c r="PFE2" s="2003"/>
      <c r="PFF2" s="2003"/>
      <c r="PFG2" s="2003"/>
      <c r="PFH2" s="2003"/>
      <c r="PFI2" s="2003"/>
      <c r="PFJ2" s="2003"/>
      <c r="PFK2" s="2003"/>
      <c r="PFL2" s="2003"/>
      <c r="PFM2" s="2003"/>
      <c r="PFN2" s="2003"/>
      <c r="PFO2" s="2003"/>
      <c r="PFP2" s="2003"/>
      <c r="PFQ2" s="2003"/>
      <c r="PFR2" s="2003"/>
      <c r="PFS2" s="2003"/>
      <c r="PFT2" s="2003"/>
      <c r="PFU2" s="2003"/>
      <c r="PFV2" s="2003"/>
      <c r="PFW2" s="2003"/>
      <c r="PFX2" s="2003"/>
      <c r="PFY2" s="2003"/>
      <c r="PFZ2" s="2003"/>
      <c r="PGA2" s="2003"/>
      <c r="PGB2" s="2003"/>
      <c r="PGC2" s="2003"/>
      <c r="PGD2" s="2003"/>
      <c r="PGE2" s="2003"/>
      <c r="PGF2" s="2003"/>
      <c r="PGG2" s="2003"/>
      <c r="PGH2" s="2003"/>
      <c r="PGI2" s="2003"/>
      <c r="PGJ2" s="2003"/>
      <c r="PGK2" s="2003"/>
      <c r="PGL2" s="2003"/>
      <c r="PGM2" s="2003"/>
      <c r="PGN2" s="2003"/>
      <c r="PGO2" s="2003"/>
      <c r="PGP2" s="2003"/>
      <c r="PGQ2" s="2003"/>
      <c r="PGR2" s="2003"/>
      <c r="PGS2" s="2003"/>
      <c r="PGT2" s="2003"/>
      <c r="PGU2" s="2003"/>
      <c r="PGV2" s="2003"/>
      <c r="PGW2" s="2003"/>
      <c r="PGX2" s="2003"/>
      <c r="PGY2" s="2003"/>
      <c r="PGZ2" s="2003"/>
      <c r="PHA2" s="2003"/>
      <c r="PHB2" s="2003"/>
      <c r="PHC2" s="2003"/>
      <c r="PHD2" s="2003"/>
      <c r="PHE2" s="2003"/>
      <c r="PHF2" s="2003"/>
      <c r="PHG2" s="2003"/>
      <c r="PHH2" s="2003"/>
      <c r="PHI2" s="2003"/>
      <c r="PHJ2" s="2003"/>
      <c r="PHK2" s="2003"/>
      <c r="PHL2" s="2003"/>
      <c r="PHM2" s="2003"/>
      <c r="PHN2" s="2003"/>
      <c r="PHO2" s="2003"/>
      <c r="PHP2" s="2003"/>
      <c r="PHQ2" s="2003"/>
      <c r="PHR2" s="2003"/>
      <c r="PHS2" s="2003"/>
      <c r="PHT2" s="2003"/>
      <c r="PHU2" s="2003"/>
      <c r="PHV2" s="2003"/>
      <c r="PHW2" s="2003"/>
      <c r="PHX2" s="2003"/>
      <c r="PHY2" s="2003"/>
      <c r="PHZ2" s="2003"/>
      <c r="PIA2" s="2003"/>
      <c r="PIB2" s="2003"/>
      <c r="PIC2" s="2003"/>
      <c r="PID2" s="2003"/>
      <c r="PIE2" s="2003"/>
      <c r="PIF2" s="2003"/>
      <c r="PIG2" s="2003"/>
      <c r="PIH2" s="2003"/>
      <c r="PII2" s="2003"/>
      <c r="PIJ2" s="2003"/>
      <c r="PIK2" s="2003"/>
      <c r="PIL2" s="2003"/>
      <c r="PIM2" s="2003"/>
      <c r="PIN2" s="2003"/>
      <c r="PIO2" s="2003"/>
      <c r="PIP2" s="2003"/>
      <c r="PIQ2" s="2003"/>
      <c r="PIR2" s="2003"/>
      <c r="PIS2" s="2003"/>
      <c r="PIT2" s="2003"/>
      <c r="PIU2" s="2003"/>
      <c r="PIV2" s="2003"/>
      <c r="PIW2" s="2003"/>
      <c r="PIX2" s="2003"/>
      <c r="PIY2" s="2003"/>
      <c r="PIZ2" s="2003"/>
      <c r="PJA2" s="2003"/>
      <c r="PJB2" s="2003"/>
      <c r="PJC2" s="2003"/>
      <c r="PJD2" s="2003"/>
      <c r="PJE2" s="2003"/>
      <c r="PJF2" s="2003"/>
      <c r="PJG2" s="2003"/>
      <c r="PJH2" s="2003"/>
      <c r="PJI2" s="2003"/>
      <c r="PJJ2" s="2003"/>
      <c r="PJK2" s="2003"/>
      <c r="PJL2" s="2003"/>
      <c r="PJM2" s="2003"/>
      <c r="PJN2" s="2003"/>
      <c r="PJO2" s="2003"/>
      <c r="PJP2" s="2003"/>
      <c r="PJQ2" s="2003"/>
      <c r="PJR2" s="2003"/>
      <c r="PJS2" s="2003"/>
      <c r="PJT2" s="2003"/>
      <c r="PJU2" s="2003"/>
      <c r="PJV2" s="2003"/>
      <c r="PJW2" s="2003"/>
      <c r="PJX2" s="2003"/>
      <c r="PJY2" s="2003"/>
      <c r="PJZ2" s="2003"/>
      <c r="PKA2" s="2003"/>
      <c r="PKB2" s="2003"/>
      <c r="PKC2" s="2003"/>
      <c r="PKD2" s="2003"/>
      <c r="PKE2" s="2003"/>
      <c r="PKF2" s="2003"/>
      <c r="PKG2" s="2003"/>
      <c r="PKH2" s="2003"/>
      <c r="PKI2" s="2003"/>
      <c r="PKJ2" s="2003"/>
      <c r="PKK2" s="2003"/>
      <c r="PKL2" s="2003"/>
      <c r="PKM2" s="2003"/>
      <c r="PKN2" s="2003"/>
      <c r="PKO2" s="2003"/>
      <c r="PKP2" s="2003"/>
      <c r="PKQ2" s="2003"/>
      <c r="PKR2" s="2003"/>
      <c r="PKS2" s="2003"/>
      <c r="PKT2" s="2003"/>
      <c r="PKU2" s="2003"/>
      <c r="PKV2" s="2003"/>
      <c r="PKW2" s="2003"/>
      <c r="PKX2" s="2003"/>
      <c r="PKY2" s="2003"/>
      <c r="PKZ2" s="2003"/>
      <c r="PLA2" s="2003"/>
      <c r="PLB2" s="2003"/>
      <c r="PLC2" s="2003"/>
      <c r="PLD2" s="2003"/>
      <c r="PLE2" s="2003"/>
      <c r="PLF2" s="2003"/>
      <c r="PLG2" s="2003"/>
      <c r="PLH2" s="2003"/>
      <c r="PLI2" s="2003"/>
      <c r="PLJ2" s="2003"/>
      <c r="PLK2" s="2003"/>
      <c r="PLL2" s="2003"/>
      <c r="PLM2" s="2003"/>
      <c r="PLN2" s="2003"/>
      <c r="PLO2" s="2003"/>
      <c r="PLP2" s="2003"/>
      <c r="PLQ2" s="2003"/>
      <c r="PLR2" s="2003"/>
      <c r="PLS2" s="2003"/>
      <c r="PLT2" s="2003"/>
      <c r="PLU2" s="2003"/>
      <c r="PLV2" s="2003"/>
      <c r="PLW2" s="2003"/>
      <c r="PLX2" s="2003"/>
      <c r="PLY2" s="2003"/>
      <c r="PLZ2" s="2003"/>
      <c r="PMA2" s="2003"/>
      <c r="PMB2" s="2003"/>
      <c r="PMC2" s="2003"/>
      <c r="PMD2" s="2003"/>
      <c r="PME2" s="2003"/>
      <c r="PMF2" s="2003"/>
      <c r="PMG2" s="2003"/>
      <c r="PMH2" s="2003"/>
      <c r="PMI2" s="2003"/>
      <c r="PMJ2" s="2003"/>
      <c r="PMK2" s="2003"/>
      <c r="PML2" s="2003"/>
      <c r="PMM2" s="2003"/>
      <c r="PMN2" s="2003"/>
      <c r="PMO2" s="2003"/>
      <c r="PMP2" s="2003"/>
      <c r="PMQ2" s="2003"/>
      <c r="PMR2" s="2003"/>
      <c r="PMS2" s="2003"/>
      <c r="PMT2" s="2003"/>
      <c r="PMU2" s="2003"/>
      <c r="PMV2" s="2003"/>
      <c r="PMW2" s="2003"/>
      <c r="PMX2" s="2003"/>
      <c r="PMY2" s="2003"/>
      <c r="PMZ2" s="2003"/>
      <c r="PNA2" s="2003"/>
      <c r="PNB2" s="2003"/>
      <c r="PNC2" s="2003"/>
      <c r="PND2" s="2003"/>
      <c r="PNE2" s="2003"/>
      <c r="PNF2" s="2003"/>
      <c r="PNG2" s="2003"/>
      <c r="PNH2" s="2003"/>
      <c r="PNI2" s="2003"/>
      <c r="PNJ2" s="2003"/>
      <c r="PNK2" s="2003"/>
      <c r="PNL2" s="2003"/>
      <c r="PNM2" s="2003"/>
      <c r="PNN2" s="2003"/>
      <c r="PNO2" s="2003"/>
      <c r="PNP2" s="2003"/>
      <c r="PNQ2" s="2003"/>
      <c r="PNR2" s="2003"/>
      <c r="PNS2" s="2003"/>
      <c r="PNT2" s="2003"/>
      <c r="PNU2" s="2003"/>
      <c r="PNV2" s="2003"/>
      <c r="PNW2" s="2003"/>
      <c r="PNX2" s="2003"/>
      <c r="PNY2" s="2003"/>
      <c r="PNZ2" s="2003"/>
      <c r="POA2" s="2003"/>
      <c r="POB2" s="2003"/>
      <c r="POC2" s="2003"/>
      <c r="POD2" s="2003"/>
      <c r="POE2" s="2003"/>
      <c r="POF2" s="2003"/>
      <c r="POG2" s="2003"/>
      <c r="POH2" s="2003"/>
      <c r="POI2" s="2003"/>
      <c r="POJ2" s="2003"/>
      <c r="POK2" s="2003"/>
      <c r="POL2" s="2003"/>
      <c r="POM2" s="2003"/>
      <c r="PON2" s="2003"/>
      <c r="POO2" s="2003"/>
      <c r="POP2" s="2003"/>
      <c r="POQ2" s="2003"/>
      <c r="POR2" s="2003"/>
      <c r="POS2" s="2003"/>
      <c r="POT2" s="2003"/>
      <c r="POU2" s="2003"/>
      <c r="POV2" s="2003"/>
      <c r="POW2" s="2003"/>
      <c r="POX2" s="2003"/>
      <c r="POY2" s="2003"/>
      <c r="POZ2" s="2003"/>
      <c r="PPA2" s="2003"/>
      <c r="PPB2" s="2003"/>
      <c r="PPC2" s="2003"/>
      <c r="PPD2" s="2003"/>
      <c r="PPE2" s="2003"/>
      <c r="PPF2" s="2003"/>
      <c r="PPG2" s="2003"/>
      <c r="PPH2" s="2003"/>
      <c r="PPI2" s="2003"/>
      <c r="PPJ2" s="2003"/>
      <c r="PPK2" s="2003"/>
      <c r="PPL2" s="2003"/>
      <c r="PPM2" s="2003"/>
      <c r="PPN2" s="2003"/>
      <c r="PPO2" s="2003"/>
      <c r="PPP2" s="2003"/>
      <c r="PPQ2" s="2003"/>
      <c r="PPR2" s="2003"/>
      <c r="PPS2" s="2003"/>
      <c r="PPT2" s="2003"/>
      <c r="PPU2" s="2003"/>
      <c r="PPV2" s="2003"/>
      <c r="PPW2" s="2003"/>
      <c r="PPX2" s="2003"/>
      <c r="PPY2" s="2003"/>
      <c r="PPZ2" s="2003"/>
      <c r="PQA2" s="2003"/>
      <c r="PQB2" s="2003"/>
      <c r="PQC2" s="2003"/>
      <c r="PQD2" s="2003"/>
      <c r="PQE2" s="2003"/>
      <c r="PQF2" s="2003"/>
      <c r="PQG2" s="2003"/>
      <c r="PQH2" s="2003"/>
      <c r="PQI2" s="2003"/>
      <c r="PQJ2" s="2003"/>
      <c r="PQK2" s="2003"/>
      <c r="PQL2" s="2003"/>
      <c r="PQM2" s="2003"/>
      <c r="PQN2" s="2003"/>
      <c r="PQO2" s="2003"/>
      <c r="PQP2" s="2003"/>
      <c r="PQQ2" s="2003"/>
      <c r="PQR2" s="2003"/>
      <c r="PQS2" s="2003"/>
      <c r="PQT2" s="2003"/>
      <c r="PQU2" s="2003"/>
      <c r="PQV2" s="2003"/>
      <c r="PQW2" s="2003"/>
      <c r="PQX2" s="2003"/>
      <c r="PQY2" s="2003"/>
      <c r="PQZ2" s="2003"/>
      <c r="PRA2" s="2003"/>
      <c r="PRB2" s="2003"/>
      <c r="PRC2" s="2003"/>
      <c r="PRD2" s="2003"/>
      <c r="PRE2" s="2003"/>
      <c r="PRF2" s="2003"/>
      <c r="PRG2" s="2003"/>
      <c r="PRH2" s="2003"/>
      <c r="PRI2" s="2003"/>
      <c r="PRJ2" s="2003"/>
      <c r="PRK2" s="2003"/>
      <c r="PRL2" s="2003"/>
      <c r="PRM2" s="2003"/>
      <c r="PRN2" s="2003"/>
      <c r="PRO2" s="2003"/>
      <c r="PRP2" s="2003"/>
      <c r="PRQ2" s="2003"/>
      <c r="PRR2" s="2003"/>
      <c r="PRS2" s="2003"/>
      <c r="PRT2" s="2003"/>
      <c r="PRU2" s="2003"/>
      <c r="PRV2" s="2003"/>
      <c r="PRW2" s="2003"/>
      <c r="PRX2" s="2003"/>
      <c r="PRY2" s="2003"/>
      <c r="PRZ2" s="2003"/>
      <c r="PSA2" s="2003"/>
      <c r="PSB2" s="2003"/>
      <c r="PSC2" s="2003"/>
      <c r="PSD2" s="2003"/>
      <c r="PSE2" s="2003"/>
      <c r="PSF2" s="2003"/>
      <c r="PSG2" s="2003"/>
      <c r="PSH2" s="2003"/>
      <c r="PSI2" s="2003"/>
      <c r="PSJ2" s="2003"/>
      <c r="PSK2" s="2003"/>
      <c r="PSL2" s="2003"/>
      <c r="PSM2" s="2003"/>
      <c r="PSN2" s="2003"/>
      <c r="PSO2" s="2003"/>
      <c r="PSP2" s="2003"/>
      <c r="PSQ2" s="2003"/>
      <c r="PSR2" s="2003"/>
      <c r="PSS2" s="2003"/>
      <c r="PST2" s="2003"/>
      <c r="PSU2" s="2003"/>
      <c r="PSV2" s="2003"/>
      <c r="PSW2" s="2003"/>
      <c r="PSX2" s="2003"/>
      <c r="PSY2" s="2003"/>
      <c r="PSZ2" s="2003"/>
      <c r="PTA2" s="2003"/>
      <c r="PTB2" s="2003"/>
      <c r="PTC2" s="2003"/>
      <c r="PTD2" s="2003"/>
      <c r="PTE2" s="2003"/>
      <c r="PTF2" s="2003"/>
      <c r="PTG2" s="2003"/>
      <c r="PTH2" s="2003"/>
      <c r="PTI2" s="2003"/>
      <c r="PTJ2" s="2003"/>
      <c r="PTK2" s="2003"/>
      <c r="PTL2" s="2003"/>
      <c r="PTM2" s="2003"/>
      <c r="PTN2" s="2003"/>
      <c r="PTO2" s="2003"/>
      <c r="PTP2" s="2003"/>
      <c r="PTQ2" s="2003"/>
      <c r="PTR2" s="2003"/>
      <c r="PTS2" s="2003"/>
      <c r="PTT2" s="2003"/>
      <c r="PTU2" s="2003"/>
      <c r="PTV2" s="2003"/>
      <c r="PTW2" s="2003"/>
      <c r="PTX2" s="2003"/>
      <c r="PTY2" s="2003"/>
      <c r="PTZ2" s="2003"/>
      <c r="PUA2" s="2003"/>
      <c r="PUB2" s="2003"/>
      <c r="PUC2" s="2003"/>
      <c r="PUD2" s="2003"/>
      <c r="PUE2" s="2003"/>
      <c r="PUF2" s="2003"/>
      <c r="PUG2" s="2003"/>
      <c r="PUH2" s="2003"/>
      <c r="PUI2" s="2003"/>
      <c r="PUJ2" s="2003"/>
      <c r="PUK2" s="2003"/>
      <c r="PUL2" s="2003"/>
      <c r="PUM2" s="2003"/>
      <c r="PUN2" s="2003"/>
      <c r="PUO2" s="2003"/>
      <c r="PUP2" s="2003"/>
      <c r="PUQ2" s="2003"/>
      <c r="PUR2" s="2003"/>
      <c r="PUS2" s="2003"/>
      <c r="PUT2" s="2003"/>
      <c r="PUU2" s="2003"/>
      <c r="PUV2" s="2003"/>
      <c r="PUW2" s="2003"/>
      <c r="PUX2" s="2003"/>
      <c r="PUY2" s="2003"/>
      <c r="PUZ2" s="2003"/>
      <c r="PVA2" s="2003"/>
      <c r="PVB2" s="2003"/>
      <c r="PVC2" s="2003"/>
      <c r="PVD2" s="2003"/>
      <c r="PVE2" s="2003"/>
      <c r="PVF2" s="2003"/>
      <c r="PVG2" s="2003"/>
      <c r="PVH2" s="2003"/>
      <c r="PVI2" s="2003"/>
      <c r="PVJ2" s="2003"/>
      <c r="PVK2" s="2003"/>
      <c r="PVL2" s="2003"/>
      <c r="PVM2" s="2003"/>
      <c r="PVN2" s="2003"/>
      <c r="PVO2" s="2003"/>
      <c r="PVP2" s="2003"/>
      <c r="PVQ2" s="2003"/>
      <c r="PVR2" s="2003"/>
      <c r="PVS2" s="2003"/>
      <c r="PVT2" s="2003"/>
      <c r="PVU2" s="2003"/>
      <c r="PVV2" s="2003"/>
      <c r="PVW2" s="2003"/>
      <c r="PVX2" s="2003"/>
      <c r="PVY2" s="2003"/>
      <c r="PVZ2" s="2003"/>
      <c r="PWA2" s="2003"/>
      <c r="PWB2" s="2003"/>
      <c r="PWC2" s="2003"/>
      <c r="PWD2" s="2003"/>
      <c r="PWE2" s="2003"/>
      <c r="PWF2" s="2003"/>
      <c r="PWG2" s="2003"/>
      <c r="PWH2" s="2003"/>
      <c r="PWI2" s="2003"/>
      <c r="PWJ2" s="2003"/>
      <c r="PWK2" s="2003"/>
      <c r="PWL2" s="2003"/>
      <c r="PWM2" s="2003"/>
      <c r="PWN2" s="2003"/>
      <c r="PWO2" s="2003"/>
      <c r="PWP2" s="2003"/>
      <c r="PWQ2" s="2003"/>
      <c r="PWR2" s="2003"/>
      <c r="PWS2" s="2003"/>
      <c r="PWT2" s="2003"/>
      <c r="PWU2" s="2003"/>
      <c r="PWV2" s="2003"/>
      <c r="PWW2" s="2003"/>
      <c r="PWX2" s="2003"/>
      <c r="PWY2" s="2003"/>
      <c r="PWZ2" s="2003"/>
      <c r="PXA2" s="2003"/>
      <c r="PXB2" s="2003"/>
      <c r="PXC2" s="2003"/>
      <c r="PXD2" s="2003"/>
      <c r="PXE2" s="2003"/>
      <c r="PXF2" s="2003"/>
      <c r="PXG2" s="2003"/>
      <c r="PXH2" s="2003"/>
      <c r="PXI2" s="2003"/>
      <c r="PXJ2" s="2003"/>
      <c r="PXK2" s="2003"/>
      <c r="PXL2" s="2003"/>
      <c r="PXM2" s="2003"/>
      <c r="PXN2" s="2003"/>
      <c r="PXO2" s="2003"/>
      <c r="PXP2" s="2003"/>
      <c r="PXQ2" s="2003"/>
      <c r="PXR2" s="2003"/>
      <c r="PXS2" s="2003"/>
      <c r="PXT2" s="2003"/>
      <c r="PXU2" s="2003"/>
      <c r="PXV2" s="2003"/>
      <c r="PXW2" s="2003"/>
      <c r="PXX2" s="2003"/>
      <c r="PXY2" s="2003"/>
      <c r="PXZ2" s="2003"/>
      <c r="PYA2" s="2003"/>
      <c r="PYB2" s="2003"/>
      <c r="PYC2" s="2003"/>
      <c r="PYD2" s="2003"/>
      <c r="PYE2" s="2003"/>
      <c r="PYF2" s="2003"/>
      <c r="PYG2" s="2003"/>
      <c r="PYH2" s="2003"/>
      <c r="PYI2" s="2003"/>
      <c r="PYJ2" s="2003"/>
      <c r="PYK2" s="2003"/>
      <c r="PYL2" s="2003"/>
      <c r="PYM2" s="2003"/>
      <c r="PYN2" s="2003"/>
      <c r="PYO2" s="2003"/>
      <c r="PYP2" s="2003"/>
      <c r="PYQ2" s="2003"/>
      <c r="PYR2" s="2003"/>
      <c r="PYS2" s="2003"/>
      <c r="PYT2" s="2003"/>
      <c r="PYU2" s="2003"/>
      <c r="PYV2" s="2003"/>
      <c r="PYW2" s="2003"/>
      <c r="PYX2" s="2003"/>
      <c r="PYY2" s="2003"/>
      <c r="PYZ2" s="2003"/>
      <c r="PZA2" s="2003"/>
      <c r="PZB2" s="2003"/>
      <c r="PZC2" s="2003"/>
      <c r="PZD2" s="2003"/>
      <c r="PZE2" s="2003"/>
      <c r="PZF2" s="2003"/>
      <c r="PZG2" s="2003"/>
      <c r="PZH2" s="2003"/>
      <c r="PZI2" s="2003"/>
      <c r="PZJ2" s="2003"/>
      <c r="PZK2" s="2003"/>
      <c r="PZL2" s="2003"/>
      <c r="PZM2" s="2003"/>
      <c r="PZN2" s="2003"/>
      <c r="PZO2" s="2003"/>
      <c r="PZP2" s="2003"/>
      <c r="PZQ2" s="2003"/>
      <c r="PZR2" s="2003"/>
      <c r="PZS2" s="2003"/>
      <c r="PZT2" s="2003"/>
      <c r="PZU2" s="2003"/>
      <c r="PZV2" s="2003"/>
      <c r="PZW2" s="2003"/>
      <c r="PZX2" s="2003"/>
      <c r="PZY2" s="2003"/>
      <c r="PZZ2" s="2003"/>
      <c r="QAA2" s="2003"/>
      <c r="QAB2" s="2003"/>
      <c r="QAC2" s="2003"/>
      <c r="QAD2" s="2003"/>
      <c r="QAE2" s="2003"/>
      <c r="QAF2" s="2003"/>
      <c r="QAG2" s="2003"/>
      <c r="QAH2" s="2003"/>
      <c r="QAI2" s="2003"/>
      <c r="QAJ2" s="2003"/>
      <c r="QAK2" s="2003"/>
      <c r="QAL2" s="2003"/>
      <c r="QAM2" s="2003"/>
      <c r="QAN2" s="2003"/>
      <c r="QAO2" s="2003"/>
      <c r="QAP2" s="2003"/>
      <c r="QAQ2" s="2003"/>
      <c r="QAR2" s="2003"/>
      <c r="QAS2" s="2003"/>
      <c r="QAT2" s="2003"/>
      <c r="QAU2" s="2003"/>
      <c r="QAV2" s="2003"/>
      <c r="QAW2" s="2003"/>
      <c r="QAX2" s="2003"/>
      <c r="QAY2" s="2003"/>
      <c r="QAZ2" s="2003"/>
      <c r="QBA2" s="2003"/>
      <c r="QBB2" s="2003"/>
      <c r="QBC2" s="2003"/>
      <c r="QBD2" s="2003"/>
      <c r="QBE2" s="2003"/>
      <c r="QBF2" s="2003"/>
      <c r="QBG2" s="2003"/>
      <c r="QBH2" s="2003"/>
      <c r="QBI2" s="2003"/>
      <c r="QBJ2" s="2003"/>
      <c r="QBK2" s="2003"/>
      <c r="QBL2" s="2003"/>
      <c r="QBM2" s="2003"/>
      <c r="QBN2" s="2003"/>
      <c r="QBO2" s="2003"/>
      <c r="QBP2" s="2003"/>
      <c r="QBQ2" s="2003"/>
      <c r="QBR2" s="2003"/>
      <c r="QBS2" s="2003"/>
      <c r="QBT2" s="2003"/>
      <c r="QBU2" s="2003"/>
      <c r="QBV2" s="2003"/>
      <c r="QBW2" s="2003"/>
      <c r="QBX2" s="2003"/>
      <c r="QBY2" s="2003"/>
      <c r="QBZ2" s="2003"/>
      <c r="QCA2" s="2003"/>
      <c r="QCB2" s="2003"/>
      <c r="QCC2" s="2003"/>
      <c r="QCD2" s="2003"/>
      <c r="QCE2" s="2003"/>
      <c r="QCF2" s="2003"/>
      <c r="QCG2" s="2003"/>
      <c r="QCH2" s="2003"/>
      <c r="QCI2" s="2003"/>
      <c r="QCJ2" s="2003"/>
      <c r="QCK2" s="2003"/>
      <c r="QCL2" s="2003"/>
      <c r="QCM2" s="2003"/>
      <c r="QCN2" s="2003"/>
      <c r="QCO2" s="2003"/>
      <c r="QCP2" s="2003"/>
      <c r="QCQ2" s="2003"/>
      <c r="QCR2" s="2003"/>
      <c r="QCS2" s="2003"/>
      <c r="QCT2" s="2003"/>
      <c r="QCU2" s="2003"/>
      <c r="QCV2" s="2003"/>
      <c r="QCW2" s="2003"/>
      <c r="QCX2" s="2003"/>
      <c r="QCY2" s="2003"/>
      <c r="QCZ2" s="2003"/>
      <c r="QDA2" s="2003"/>
      <c r="QDB2" s="2003"/>
      <c r="QDC2" s="2003"/>
      <c r="QDD2" s="2003"/>
      <c r="QDE2" s="2003"/>
      <c r="QDF2" s="2003"/>
      <c r="QDG2" s="2003"/>
      <c r="QDH2" s="2003"/>
      <c r="QDI2" s="2003"/>
      <c r="QDJ2" s="2003"/>
      <c r="QDK2" s="2003"/>
      <c r="QDL2" s="2003"/>
      <c r="QDM2" s="2003"/>
      <c r="QDN2" s="2003"/>
      <c r="QDO2" s="2003"/>
      <c r="QDP2" s="2003"/>
      <c r="QDQ2" s="2003"/>
      <c r="QDR2" s="2003"/>
      <c r="QDS2" s="2003"/>
      <c r="QDT2" s="2003"/>
      <c r="QDU2" s="2003"/>
      <c r="QDV2" s="2003"/>
      <c r="QDW2" s="2003"/>
      <c r="QDX2" s="2003"/>
      <c r="QDY2" s="2003"/>
      <c r="QDZ2" s="2003"/>
      <c r="QEA2" s="2003"/>
      <c r="QEB2" s="2003"/>
      <c r="QEC2" s="2003"/>
      <c r="QED2" s="2003"/>
      <c r="QEE2" s="2003"/>
      <c r="QEF2" s="2003"/>
      <c r="QEG2" s="2003"/>
      <c r="QEH2" s="2003"/>
      <c r="QEI2" s="2003"/>
      <c r="QEJ2" s="2003"/>
      <c r="QEK2" s="2003"/>
      <c r="QEL2" s="2003"/>
      <c r="QEM2" s="2003"/>
      <c r="QEN2" s="2003"/>
      <c r="QEO2" s="2003"/>
      <c r="QEP2" s="2003"/>
      <c r="QEQ2" s="2003"/>
      <c r="QER2" s="2003"/>
      <c r="QES2" s="2003"/>
      <c r="QET2" s="2003"/>
      <c r="QEU2" s="2003"/>
      <c r="QEV2" s="2003"/>
      <c r="QEW2" s="2003"/>
      <c r="QEX2" s="2003"/>
      <c r="QEY2" s="2003"/>
      <c r="QEZ2" s="2003"/>
      <c r="QFA2" s="2003"/>
      <c r="QFB2" s="2003"/>
      <c r="QFC2" s="2003"/>
      <c r="QFD2" s="2003"/>
      <c r="QFE2" s="2003"/>
      <c r="QFF2" s="2003"/>
      <c r="QFG2" s="2003"/>
      <c r="QFH2" s="2003"/>
      <c r="QFI2" s="2003"/>
      <c r="QFJ2" s="2003"/>
      <c r="QFK2" s="2003"/>
      <c r="QFL2" s="2003"/>
      <c r="QFM2" s="2003"/>
      <c r="QFN2" s="2003"/>
      <c r="QFO2" s="2003"/>
      <c r="QFP2" s="2003"/>
      <c r="QFQ2" s="2003"/>
      <c r="QFR2" s="2003"/>
      <c r="QFS2" s="2003"/>
      <c r="QFT2" s="2003"/>
      <c r="QFU2" s="2003"/>
      <c r="QFV2" s="2003"/>
      <c r="QFW2" s="2003"/>
      <c r="QFX2" s="2003"/>
      <c r="QFY2" s="2003"/>
      <c r="QFZ2" s="2003"/>
      <c r="QGA2" s="2003"/>
      <c r="QGB2" s="2003"/>
      <c r="QGC2" s="2003"/>
      <c r="QGD2" s="2003"/>
      <c r="QGE2" s="2003"/>
      <c r="QGF2" s="2003"/>
      <c r="QGG2" s="2003"/>
      <c r="QGH2" s="2003"/>
      <c r="QGI2" s="2003"/>
      <c r="QGJ2" s="2003"/>
      <c r="QGK2" s="2003"/>
      <c r="QGL2" s="2003"/>
      <c r="QGM2" s="2003"/>
      <c r="QGN2" s="2003"/>
      <c r="QGO2" s="2003"/>
      <c r="QGP2" s="2003"/>
      <c r="QGQ2" s="2003"/>
      <c r="QGR2" s="2003"/>
      <c r="QGS2" s="2003"/>
      <c r="QGT2" s="2003"/>
      <c r="QGU2" s="2003"/>
      <c r="QGV2" s="2003"/>
      <c r="QGW2" s="2003"/>
      <c r="QGX2" s="2003"/>
      <c r="QGY2" s="2003"/>
      <c r="QGZ2" s="2003"/>
      <c r="QHA2" s="2003"/>
      <c r="QHB2" s="2003"/>
      <c r="QHC2" s="2003"/>
      <c r="QHD2" s="2003"/>
      <c r="QHE2" s="2003"/>
      <c r="QHF2" s="2003"/>
      <c r="QHG2" s="2003"/>
      <c r="QHH2" s="2003"/>
      <c r="QHI2" s="2003"/>
      <c r="QHJ2" s="2003"/>
      <c r="QHK2" s="2003"/>
      <c r="QHL2" s="2003"/>
      <c r="QHM2" s="2003"/>
      <c r="QHN2" s="2003"/>
      <c r="QHO2" s="2003"/>
      <c r="QHP2" s="2003"/>
      <c r="QHQ2" s="2003"/>
      <c r="QHR2" s="2003"/>
      <c r="QHS2" s="2003"/>
      <c r="QHT2" s="2003"/>
      <c r="QHU2" s="2003"/>
      <c r="QHV2" s="2003"/>
      <c r="QHW2" s="2003"/>
      <c r="QHX2" s="2003"/>
      <c r="QHY2" s="2003"/>
      <c r="QHZ2" s="2003"/>
      <c r="QIA2" s="2003"/>
      <c r="QIB2" s="2003"/>
      <c r="QIC2" s="2003"/>
      <c r="QID2" s="2003"/>
      <c r="QIE2" s="2003"/>
      <c r="QIF2" s="2003"/>
      <c r="QIG2" s="2003"/>
      <c r="QIH2" s="2003"/>
      <c r="QII2" s="2003"/>
      <c r="QIJ2" s="2003"/>
      <c r="QIK2" s="2003"/>
      <c r="QIL2" s="2003"/>
      <c r="QIM2" s="2003"/>
      <c r="QIN2" s="2003"/>
      <c r="QIO2" s="2003"/>
      <c r="QIP2" s="2003"/>
      <c r="QIQ2" s="2003"/>
      <c r="QIR2" s="2003"/>
      <c r="QIS2" s="2003"/>
      <c r="QIT2" s="2003"/>
      <c r="QIU2" s="2003"/>
      <c r="QIV2" s="2003"/>
      <c r="QIW2" s="2003"/>
      <c r="QIX2" s="2003"/>
      <c r="QIY2" s="2003"/>
      <c r="QIZ2" s="2003"/>
      <c r="QJA2" s="2003"/>
      <c r="QJB2" s="2003"/>
      <c r="QJC2" s="2003"/>
      <c r="QJD2" s="2003"/>
      <c r="QJE2" s="2003"/>
      <c r="QJF2" s="2003"/>
      <c r="QJG2" s="2003"/>
      <c r="QJH2" s="2003"/>
      <c r="QJI2" s="2003"/>
      <c r="QJJ2" s="2003"/>
      <c r="QJK2" s="2003"/>
      <c r="QJL2" s="2003"/>
      <c r="QJM2" s="2003"/>
      <c r="QJN2" s="2003"/>
      <c r="QJO2" s="2003"/>
      <c r="QJP2" s="2003"/>
      <c r="QJQ2" s="2003"/>
      <c r="QJR2" s="2003"/>
      <c r="QJS2" s="2003"/>
      <c r="QJT2" s="2003"/>
      <c r="QJU2" s="2003"/>
      <c r="QJV2" s="2003"/>
      <c r="QJW2" s="2003"/>
      <c r="QJX2" s="2003"/>
      <c r="QJY2" s="2003"/>
      <c r="QJZ2" s="2003"/>
      <c r="QKA2" s="2003"/>
      <c r="QKB2" s="2003"/>
      <c r="QKC2" s="2003"/>
      <c r="QKD2" s="2003"/>
      <c r="QKE2" s="2003"/>
      <c r="QKF2" s="2003"/>
      <c r="QKG2" s="2003"/>
      <c r="QKH2" s="2003"/>
      <c r="QKI2" s="2003"/>
      <c r="QKJ2" s="2003"/>
      <c r="QKK2" s="2003"/>
      <c r="QKL2" s="2003"/>
      <c r="QKM2" s="2003"/>
      <c r="QKN2" s="2003"/>
      <c r="QKO2" s="2003"/>
      <c r="QKP2" s="2003"/>
      <c r="QKQ2" s="2003"/>
      <c r="QKR2" s="2003"/>
      <c r="QKS2" s="2003"/>
      <c r="QKT2" s="2003"/>
      <c r="QKU2" s="2003"/>
      <c r="QKV2" s="2003"/>
      <c r="QKW2" s="2003"/>
      <c r="QKX2" s="2003"/>
      <c r="QKY2" s="2003"/>
      <c r="QKZ2" s="2003"/>
      <c r="QLA2" s="2003"/>
      <c r="QLB2" s="2003"/>
      <c r="QLC2" s="2003"/>
      <c r="QLD2" s="2003"/>
      <c r="QLE2" s="2003"/>
      <c r="QLF2" s="2003"/>
      <c r="QLG2" s="2003"/>
      <c r="QLH2" s="2003"/>
      <c r="QLI2" s="2003"/>
      <c r="QLJ2" s="2003"/>
      <c r="QLK2" s="2003"/>
      <c r="QLL2" s="2003"/>
      <c r="QLM2" s="2003"/>
      <c r="QLN2" s="2003"/>
      <c r="QLO2" s="2003"/>
      <c r="QLP2" s="2003"/>
      <c r="QLQ2" s="2003"/>
      <c r="QLR2" s="2003"/>
      <c r="QLS2" s="2003"/>
      <c r="QLT2" s="2003"/>
      <c r="QLU2" s="2003"/>
      <c r="QLV2" s="2003"/>
      <c r="QLW2" s="2003"/>
      <c r="QLX2" s="2003"/>
      <c r="QLY2" s="2003"/>
      <c r="QLZ2" s="2003"/>
      <c r="QMA2" s="2003"/>
      <c r="QMB2" s="2003"/>
      <c r="QMC2" s="2003"/>
      <c r="QMD2" s="2003"/>
      <c r="QME2" s="2003"/>
      <c r="QMF2" s="2003"/>
      <c r="QMG2" s="2003"/>
      <c r="QMH2" s="2003"/>
      <c r="QMI2" s="2003"/>
      <c r="QMJ2" s="2003"/>
      <c r="QMK2" s="2003"/>
      <c r="QML2" s="2003"/>
      <c r="QMM2" s="2003"/>
      <c r="QMN2" s="2003"/>
      <c r="QMO2" s="2003"/>
      <c r="QMP2" s="2003"/>
      <c r="QMQ2" s="2003"/>
      <c r="QMR2" s="2003"/>
      <c r="QMS2" s="2003"/>
      <c r="QMT2" s="2003"/>
      <c r="QMU2" s="2003"/>
      <c r="QMV2" s="2003"/>
      <c r="QMW2" s="2003"/>
      <c r="QMX2" s="2003"/>
      <c r="QMY2" s="2003"/>
      <c r="QMZ2" s="2003"/>
      <c r="QNA2" s="2003"/>
      <c r="QNB2" s="2003"/>
      <c r="QNC2" s="2003"/>
      <c r="QND2" s="2003"/>
      <c r="QNE2" s="2003"/>
      <c r="QNF2" s="2003"/>
      <c r="QNG2" s="2003"/>
      <c r="QNH2" s="2003"/>
      <c r="QNI2" s="2003"/>
      <c r="QNJ2" s="2003"/>
      <c r="QNK2" s="2003"/>
      <c r="QNL2" s="2003"/>
      <c r="QNM2" s="2003"/>
      <c r="QNN2" s="2003"/>
      <c r="QNO2" s="2003"/>
      <c r="QNP2" s="2003"/>
      <c r="QNQ2" s="2003"/>
      <c r="QNR2" s="2003"/>
      <c r="QNS2" s="2003"/>
      <c r="QNT2" s="2003"/>
      <c r="QNU2" s="2003"/>
      <c r="QNV2" s="2003"/>
      <c r="QNW2" s="2003"/>
      <c r="QNX2" s="2003"/>
      <c r="QNY2" s="2003"/>
      <c r="QNZ2" s="2003"/>
      <c r="QOA2" s="2003"/>
      <c r="QOB2" s="2003"/>
      <c r="QOC2" s="2003"/>
      <c r="QOD2" s="2003"/>
      <c r="QOE2" s="2003"/>
      <c r="QOF2" s="2003"/>
      <c r="QOG2" s="2003"/>
      <c r="QOH2" s="2003"/>
      <c r="QOI2" s="2003"/>
      <c r="QOJ2" s="2003"/>
      <c r="QOK2" s="2003"/>
      <c r="QOL2" s="2003"/>
      <c r="QOM2" s="2003"/>
      <c r="QON2" s="2003"/>
      <c r="QOO2" s="2003"/>
      <c r="QOP2" s="2003"/>
      <c r="QOQ2" s="2003"/>
      <c r="QOR2" s="2003"/>
      <c r="QOS2" s="2003"/>
      <c r="QOT2" s="2003"/>
      <c r="QOU2" s="2003"/>
      <c r="QOV2" s="2003"/>
      <c r="QOW2" s="2003"/>
      <c r="QOX2" s="2003"/>
      <c r="QOY2" s="2003"/>
      <c r="QOZ2" s="2003"/>
      <c r="QPA2" s="2003"/>
      <c r="QPB2" s="2003"/>
      <c r="QPC2" s="2003"/>
      <c r="QPD2" s="2003"/>
      <c r="QPE2" s="2003"/>
      <c r="QPF2" s="2003"/>
      <c r="QPG2" s="2003"/>
      <c r="QPH2" s="2003"/>
      <c r="QPI2" s="2003"/>
      <c r="QPJ2" s="2003"/>
      <c r="QPK2" s="2003"/>
      <c r="QPL2" s="2003"/>
      <c r="QPM2" s="2003"/>
      <c r="QPN2" s="2003"/>
      <c r="QPO2" s="2003"/>
      <c r="QPP2" s="2003"/>
      <c r="QPQ2" s="2003"/>
      <c r="QPR2" s="2003"/>
      <c r="QPS2" s="2003"/>
      <c r="QPT2" s="2003"/>
      <c r="QPU2" s="2003"/>
      <c r="QPV2" s="2003"/>
      <c r="QPW2" s="2003"/>
      <c r="QPX2" s="2003"/>
      <c r="QPY2" s="2003"/>
      <c r="QPZ2" s="2003"/>
      <c r="QQA2" s="2003"/>
      <c r="QQB2" s="2003"/>
      <c r="QQC2" s="2003"/>
      <c r="QQD2" s="2003"/>
      <c r="QQE2" s="2003"/>
      <c r="QQF2" s="2003"/>
      <c r="QQG2" s="2003"/>
      <c r="QQH2" s="2003"/>
      <c r="QQI2" s="2003"/>
      <c r="QQJ2" s="2003"/>
      <c r="QQK2" s="2003"/>
      <c r="QQL2" s="2003"/>
      <c r="QQM2" s="2003"/>
      <c r="QQN2" s="2003"/>
      <c r="QQO2" s="2003"/>
      <c r="QQP2" s="2003"/>
      <c r="QQQ2" s="2003"/>
      <c r="QQR2" s="2003"/>
      <c r="QQS2" s="2003"/>
      <c r="QQT2" s="2003"/>
      <c r="QQU2" s="2003"/>
      <c r="QQV2" s="2003"/>
      <c r="QQW2" s="2003"/>
      <c r="QQX2" s="2003"/>
      <c r="QQY2" s="2003"/>
      <c r="QQZ2" s="2003"/>
      <c r="QRA2" s="2003"/>
      <c r="QRB2" s="2003"/>
      <c r="QRC2" s="2003"/>
      <c r="QRD2" s="2003"/>
      <c r="QRE2" s="2003"/>
      <c r="QRF2" s="2003"/>
      <c r="QRG2" s="2003"/>
      <c r="QRH2" s="2003"/>
      <c r="QRI2" s="2003"/>
      <c r="QRJ2" s="2003"/>
      <c r="QRK2" s="2003"/>
      <c r="QRL2" s="2003"/>
      <c r="QRM2" s="2003"/>
      <c r="QRN2" s="2003"/>
      <c r="QRO2" s="2003"/>
      <c r="QRP2" s="2003"/>
      <c r="QRQ2" s="2003"/>
      <c r="QRR2" s="2003"/>
      <c r="QRS2" s="2003"/>
      <c r="QRT2" s="2003"/>
      <c r="QRU2" s="2003"/>
      <c r="QRV2" s="2003"/>
      <c r="QRW2" s="2003"/>
      <c r="QRX2" s="2003"/>
      <c r="QRY2" s="2003"/>
      <c r="QRZ2" s="2003"/>
      <c r="QSA2" s="2003"/>
      <c r="QSB2" s="2003"/>
      <c r="QSC2" s="2003"/>
      <c r="QSD2" s="2003"/>
      <c r="QSE2" s="2003"/>
      <c r="QSF2" s="2003"/>
      <c r="QSG2" s="2003"/>
      <c r="QSH2" s="2003"/>
      <c r="QSI2" s="2003"/>
      <c r="QSJ2" s="2003"/>
      <c r="QSK2" s="2003"/>
      <c r="QSL2" s="2003"/>
      <c r="QSM2" s="2003"/>
      <c r="QSN2" s="2003"/>
      <c r="QSO2" s="2003"/>
      <c r="QSP2" s="2003"/>
      <c r="QSQ2" s="2003"/>
      <c r="QSR2" s="2003"/>
      <c r="QSS2" s="2003"/>
      <c r="QST2" s="2003"/>
      <c r="QSU2" s="2003"/>
      <c r="QSV2" s="2003"/>
      <c r="QSW2" s="2003"/>
      <c r="QSX2" s="2003"/>
      <c r="QSY2" s="2003"/>
      <c r="QSZ2" s="2003"/>
      <c r="QTA2" s="2003"/>
      <c r="QTB2" s="2003"/>
      <c r="QTC2" s="2003"/>
      <c r="QTD2" s="2003"/>
      <c r="QTE2" s="2003"/>
      <c r="QTF2" s="2003"/>
      <c r="QTG2" s="2003"/>
      <c r="QTH2" s="2003"/>
      <c r="QTI2" s="2003"/>
      <c r="QTJ2" s="2003"/>
      <c r="QTK2" s="2003"/>
      <c r="QTL2" s="2003"/>
      <c r="QTM2" s="2003"/>
      <c r="QTN2" s="2003"/>
      <c r="QTO2" s="2003"/>
      <c r="QTP2" s="2003"/>
      <c r="QTQ2" s="2003"/>
      <c r="QTR2" s="2003"/>
      <c r="QTS2" s="2003"/>
      <c r="QTT2" s="2003"/>
      <c r="QTU2" s="2003"/>
      <c r="QTV2" s="2003"/>
      <c r="QTW2" s="2003"/>
      <c r="QTX2" s="2003"/>
      <c r="QTY2" s="2003"/>
      <c r="QTZ2" s="2003"/>
      <c r="QUA2" s="2003"/>
      <c r="QUB2" s="2003"/>
      <c r="QUC2" s="2003"/>
      <c r="QUD2" s="2003"/>
      <c r="QUE2" s="2003"/>
      <c r="QUF2" s="2003"/>
      <c r="QUG2" s="2003"/>
      <c r="QUH2" s="2003"/>
      <c r="QUI2" s="2003"/>
      <c r="QUJ2" s="2003"/>
      <c r="QUK2" s="2003"/>
      <c r="QUL2" s="2003"/>
      <c r="QUM2" s="2003"/>
      <c r="QUN2" s="2003"/>
      <c r="QUO2" s="2003"/>
      <c r="QUP2" s="2003"/>
      <c r="QUQ2" s="2003"/>
      <c r="QUR2" s="2003"/>
      <c r="QUS2" s="2003"/>
      <c r="QUT2" s="2003"/>
      <c r="QUU2" s="2003"/>
      <c r="QUV2" s="2003"/>
      <c r="QUW2" s="2003"/>
      <c r="QUX2" s="2003"/>
      <c r="QUY2" s="2003"/>
      <c r="QUZ2" s="2003"/>
      <c r="QVA2" s="2003"/>
      <c r="QVB2" s="2003"/>
      <c r="QVC2" s="2003"/>
      <c r="QVD2" s="2003"/>
      <c r="QVE2" s="2003"/>
      <c r="QVF2" s="2003"/>
      <c r="QVG2" s="2003"/>
      <c r="QVH2" s="2003"/>
      <c r="QVI2" s="2003"/>
      <c r="QVJ2" s="2003"/>
      <c r="QVK2" s="2003"/>
      <c r="QVL2" s="2003"/>
      <c r="QVM2" s="2003"/>
      <c r="QVN2" s="2003"/>
      <c r="QVO2" s="2003"/>
      <c r="QVP2" s="2003"/>
      <c r="QVQ2" s="2003"/>
      <c r="QVR2" s="2003"/>
      <c r="QVS2" s="2003"/>
      <c r="QVT2" s="2003"/>
      <c r="QVU2" s="2003"/>
      <c r="QVV2" s="2003"/>
      <c r="QVW2" s="2003"/>
      <c r="QVX2" s="2003"/>
      <c r="QVY2" s="2003"/>
      <c r="QVZ2" s="2003"/>
      <c r="QWA2" s="2003"/>
      <c r="QWB2" s="2003"/>
      <c r="QWC2" s="2003"/>
      <c r="QWD2" s="2003"/>
      <c r="QWE2" s="2003"/>
      <c r="QWF2" s="2003"/>
      <c r="QWG2" s="2003"/>
      <c r="QWH2" s="2003"/>
      <c r="QWI2" s="2003"/>
      <c r="QWJ2" s="2003"/>
      <c r="QWK2" s="2003"/>
      <c r="QWL2" s="2003"/>
      <c r="QWM2" s="2003"/>
      <c r="QWN2" s="2003"/>
      <c r="QWO2" s="2003"/>
      <c r="QWP2" s="2003"/>
      <c r="QWQ2" s="2003"/>
      <c r="QWR2" s="2003"/>
      <c r="QWS2" s="2003"/>
      <c r="QWT2" s="2003"/>
      <c r="QWU2" s="2003"/>
      <c r="QWV2" s="2003"/>
      <c r="QWW2" s="2003"/>
      <c r="QWX2" s="2003"/>
      <c r="QWY2" s="2003"/>
      <c r="QWZ2" s="2003"/>
      <c r="QXA2" s="2003"/>
      <c r="QXB2" s="2003"/>
      <c r="QXC2" s="2003"/>
      <c r="QXD2" s="2003"/>
      <c r="QXE2" s="2003"/>
      <c r="QXF2" s="2003"/>
      <c r="QXG2" s="2003"/>
      <c r="QXH2" s="2003"/>
      <c r="QXI2" s="2003"/>
      <c r="QXJ2" s="2003"/>
      <c r="QXK2" s="2003"/>
      <c r="QXL2" s="2003"/>
      <c r="QXM2" s="2003"/>
      <c r="QXN2" s="2003"/>
      <c r="QXO2" s="2003"/>
      <c r="QXP2" s="2003"/>
      <c r="QXQ2" s="2003"/>
      <c r="QXR2" s="2003"/>
      <c r="QXS2" s="2003"/>
      <c r="QXT2" s="2003"/>
      <c r="QXU2" s="2003"/>
      <c r="QXV2" s="2003"/>
      <c r="QXW2" s="2003"/>
      <c r="QXX2" s="2003"/>
      <c r="QXY2" s="2003"/>
      <c r="QXZ2" s="2003"/>
      <c r="QYA2" s="2003"/>
      <c r="QYB2" s="2003"/>
      <c r="QYC2" s="2003"/>
      <c r="QYD2" s="2003"/>
      <c r="QYE2" s="2003"/>
      <c r="QYF2" s="2003"/>
      <c r="QYG2" s="2003"/>
      <c r="QYH2" s="2003"/>
      <c r="QYI2" s="2003"/>
      <c r="QYJ2" s="2003"/>
      <c r="QYK2" s="2003"/>
      <c r="QYL2" s="2003"/>
      <c r="QYM2" s="2003"/>
      <c r="QYN2" s="2003"/>
      <c r="QYO2" s="2003"/>
      <c r="QYP2" s="2003"/>
      <c r="QYQ2" s="2003"/>
      <c r="QYR2" s="2003"/>
      <c r="QYS2" s="2003"/>
      <c r="QYT2" s="2003"/>
      <c r="QYU2" s="2003"/>
      <c r="QYV2" s="2003"/>
      <c r="QYW2" s="2003"/>
      <c r="QYX2" s="2003"/>
      <c r="QYY2" s="2003"/>
      <c r="QYZ2" s="2003"/>
      <c r="QZA2" s="2003"/>
      <c r="QZB2" s="2003"/>
      <c r="QZC2" s="2003"/>
      <c r="QZD2" s="2003"/>
      <c r="QZE2" s="2003"/>
      <c r="QZF2" s="2003"/>
      <c r="QZG2" s="2003"/>
      <c r="QZH2" s="2003"/>
      <c r="QZI2" s="2003"/>
      <c r="QZJ2" s="2003"/>
      <c r="QZK2" s="2003"/>
      <c r="QZL2" s="2003"/>
      <c r="QZM2" s="2003"/>
      <c r="QZN2" s="2003"/>
      <c r="QZO2" s="2003"/>
      <c r="QZP2" s="2003"/>
      <c r="QZQ2" s="2003"/>
      <c r="QZR2" s="2003"/>
      <c r="QZS2" s="2003"/>
      <c r="QZT2" s="2003"/>
      <c r="QZU2" s="2003"/>
      <c r="QZV2" s="2003"/>
      <c r="QZW2" s="2003"/>
      <c r="QZX2" s="2003"/>
      <c r="QZY2" s="2003"/>
      <c r="QZZ2" s="2003"/>
      <c r="RAA2" s="2003"/>
      <c r="RAB2" s="2003"/>
      <c r="RAC2" s="2003"/>
      <c r="RAD2" s="2003"/>
      <c r="RAE2" s="2003"/>
      <c r="RAF2" s="2003"/>
      <c r="RAG2" s="2003"/>
      <c r="RAH2" s="2003"/>
      <c r="RAI2" s="2003"/>
      <c r="RAJ2" s="2003"/>
      <c r="RAK2" s="2003"/>
      <c r="RAL2" s="2003"/>
      <c r="RAM2" s="2003"/>
      <c r="RAN2" s="2003"/>
      <c r="RAO2" s="2003"/>
      <c r="RAP2" s="2003"/>
      <c r="RAQ2" s="2003"/>
      <c r="RAR2" s="2003"/>
      <c r="RAS2" s="2003"/>
      <c r="RAT2" s="2003"/>
      <c r="RAU2" s="2003"/>
      <c r="RAV2" s="2003"/>
      <c r="RAW2" s="2003"/>
      <c r="RAX2" s="2003"/>
      <c r="RAY2" s="2003"/>
      <c r="RAZ2" s="2003"/>
      <c r="RBA2" s="2003"/>
      <c r="RBB2" s="2003"/>
      <c r="RBC2" s="2003"/>
      <c r="RBD2" s="2003"/>
      <c r="RBE2" s="2003"/>
      <c r="RBF2" s="2003"/>
      <c r="RBG2" s="2003"/>
      <c r="RBH2" s="2003"/>
      <c r="RBI2" s="2003"/>
      <c r="RBJ2" s="2003"/>
      <c r="RBK2" s="2003"/>
      <c r="RBL2" s="2003"/>
      <c r="RBM2" s="2003"/>
      <c r="RBN2" s="2003"/>
      <c r="RBO2" s="2003"/>
      <c r="RBP2" s="2003"/>
      <c r="RBQ2" s="2003"/>
      <c r="RBR2" s="2003"/>
      <c r="RBS2" s="2003"/>
      <c r="RBT2" s="2003"/>
      <c r="RBU2" s="2003"/>
      <c r="RBV2" s="2003"/>
      <c r="RBW2" s="2003"/>
      <c r="RBX2" s="2003"/>
      <c r="RBY2" s="2003"/>
      <c r="RBZ2" s="2003"/>
      <c r="RCA2" s="2003"/>
      <c r="RCB2" s="2003"/>
      <c r="RCC2" s="2003"/>
      <c r="RCD2" s="2003"/>
      <c r="RCE2" s="2003"/>
      <c r="RCF2" s="2003"/>
      <c r="RCG2" s="2003"/>
      <c r="RCH2" s="2003"/>
      <c r="RCI2" s="2003"/>
      <c r="RCJ2" s="2003"/>
      <c r="RCK2" s="2003"/>
      <c r="RCL2" s="2003"/>
      <c r="RCM2" s="2003"/>
      <c r="RCN2" s="2003"/>
      <c r="RCO2" s="2003"/>
      <c r="RCP2" s="2003"/>
      <c r="RCQ2" s="2003"/>
      <c r="RCR2" s="2003"/>
      <c r="RCS2" s="2003"/>
      <c r="RCT2" s="2003"/>
      <c r="RCU2" s="2003"/>
      <c r="RCV2" s="2003"/>
      <c r="RCW2" s="2003"/>
      <c r="RCX2" s="2003"/>
      <c r="RCY2" s="2003"/>
      <c r="RCZ2" s="2003"/>
      <c r="RDA2" s="2003"/>
      <c r="RDB2" s="2003"/>
      <c r="RDC2" s="2003"/>
      <c r="RDD2" s="2003"/>
      <c r="RDE2" s="2003"/>
      <c r="RDF2" s="2003"/>
      <c r="RDG2" s="2003"/>
      <c r="RDH2" s="2003"/>
      <c r="RDI2" s="2003"/>
      <c r="RDJ2" s="2003"/>
      <c r="RDK2" s="2003"/>
      <c r="RDL2" s="2003"/>
      <c r="RDM2" s="2003"/>
      <c r="RDN2" s="2003"/>
      <c r="RDO2" s="2003"/>
      <c r="RDP2" s="2003"/>
      <c r="RDQ2" s="2003"/>
      <c r="RDR2" s="2003"/>
      <c r="RDS2" s="2003"/>
      <c r="RDT2" s="2003"/>
      <c r="RDU2" s="2003"/>
      <c r="RDV2" s="2003"/>
      <c r="RDW2" s="2003"/>
      <c r="RDX2" s="2003"/>
      <c r="RDY2" s="2003"/>
      <c r="RDZ2" s="2003"/>
      <c r="REA2" s="2003"/>
      <c r="REB2" s="2003"/>
      <c r="REC2" s="2003"/>
      <c r="RED2" s="2003"/>
      <c r="REE2" s="2003"/>
      <c r="REF2" s="2003"/>
      <c r="REG2" s="2003"/>
      <c r="REH2" s="2003"/>
      <c r="REI2" s="2003"/>
      <c r="REJ2" s="2003"/>
      <c r="REK2" s="2003"/>
      <c r="REL2" s="2003"/>
      <c r="REM2" s="2003"/>
      <c r="REN2" s="2003"/>
      <c r="REO2" s="2003"/>
      <c r="REP2" s="2003"/>
      <c r="REQ2" s="2003"/>
      <c r="RER2" s="2003"/>
      <c r="RES2" s="2003"/>
      <c r="RET2" s="2003"/>
      <c r="REU2" s="2003"/>
      <c r="REV2" s="2003"/>
      <c r="REW2" s="2003"/>
      <c r="REX2" s="2003"/>
      <c r="REY2" s="2003"/>
      <c r="REZ2" s="2003"/>
      <c r="RFA2" s="2003"/>
      <c r="RFB2" s="2003"/>
      <c r="RFC2" s="2003"/>
      <c r="RFD2" s="2003"/>
      <c r="RFE2" s="2003"/>
      <c r="RFF2" s="2003"/>
      <c r="RFG2" s="2003"/>
      <c r="RFH2" s="2003"/>
      <c r="RFI2" s="2003"/>
      <c r="RFJ2" s="2003"/>
      <c r="RFK2" s="2003"/>
      <c r="RFL2" s="2003"/>
      <c r="RFM2" s="2003"/>
      <c r="RFN2" s="2003"/>
      <c r="RFO2" s="2003"/>
      <c r="RFP2" s="2003"/>
      <c r="RFQ2" s="2003"/>
      <c r="RFR2" s="2003"/>
      <c r="RFS2" s="2003"/>
      <c r="RFT2" s="2003"/>
      <c r="RFU2" s="2003"/>
      <c r="RFV2" s="2003"/>
      <c r="RFW2" s="2003"/>
      <c r="RFX2" s="2003"/>
      <c r="RFY2" s="2003"/>
      <c r="RFZ2" s="2003"/>
      <c r="RGA2" s="2003"/>
      <c r="RGB2" s="2003"/>
      <c r="RGC2" s="2003"/>
      <c r="RGD2" s="2003"/>
      <c r="RGE2" s="2003"/>
      <c r="RGF2" s="2003"/>
      <c r="RGG2" s="2003"/>
      <c r="RGH2" s="2003"/>
      <c r="RGI2" s="2003"/>
      <c r="RGJ2" s="2003"/>
      <c r="RGK2" s="2003"/>
      <c r="RGL2" s="2003"/>
      <c r="RGM2" s="2003"/>
      <c r="RGN2" s="2003"/>
      <c r="RGO2" s="2003"/>
      <c r="RGP2" s="2003"/>
      <c r="RGQ2" s="2003"/>
      <c r="RGR2" s="2003"/>
      <c r="RGS2" s="2003"/>
      <c r="RGT2" s="2003"/>
      <c r="RGU2" s="2003"/>
      <c r="RGV2" s="2003"/>
      <c r="RGW2" s="2003"/>
      <c r="RGX2" s="2003"/>
      <c r="RGY2" s="2003"/>
      <c r="RGZ2" s="2003"/>
      <c r="RHA2" s="2003"/>
      <c r="RHB2" s="2003"/>
      <c r="RHC2" s="2003"/>
      <c r="RHD2" s="2003"/>
      <c r="RHE2" s="2003"/>
      <c r="RHF2" s="2003"/>
      <c r="RHG2" s="2003"/>
      <c r="RHH2" s="2003"/>
      <c r="RHI2" s="2003"/>
      <c r="RHJ2" s="2003"/>
      <c r="RHK2" s="2003"/>
      <c r="RHL2" s="2003"/>
      <c r="RHM2" s="2003"/>
      <c r="RHN2" s="2003"/>
      <c r="RHO2" s="2003"/>
      <c r="RHP2" s="2003"/>
      <c r="RHQ2" s="2003"/>
      <c r="RHR2" s="2003"/>
      <c r="RHS2" s="2003"/>
      <c r="RHT2" s="2003"/>
      <c r="RHU2" s="2003"/>
      <c r="RHV2" s="2003"/>
      <c r="RHW2" s="2003"/>
      <c r="RHX2" s="2003"/>
      <c r="RHY2" s="2003"/>
      <c r="RHZ2" s="2003"/>
      <c r="RIA2" s="2003"/>
      <c r="RIB2" s="2003"/>
      <c r="RIC2" s="2003"/>
      <c r="RID2" s="2003"/>
      <c r="RIE2" s="2003"/>
      <c r="RIF2" s="2003"/>
      <c r="RIG2" s="2003"/>
      <c r="RIH2" s="2003"/>
      <c r="RII2" s="2003"/>
      <c r="RIJ2" s="2003"/>
      <c r="RIK2" s="2003"/>
      <c r="RIL2" s="2003"/>
      <c r="RIM2" s="2003"/>
      <c r="RIN2" s="2003"/>
      <c r="RIO2" s="2003"/>
      <c r="RIP2" s="2003"/>
      <c r="RIQ2" s="2003"/>
      <c r="RIR2" s="2003"/>
      <c r="RIS2" s="2003"/>
      <c r="RIT2" s="2003"/>
      <c r="RIU2" s="2003"/>
      <c r="RIV2" s="2003"/>
      <c r="RIW2" s="2003"/>
      <c r="RIX2" s="2003"/>
      <c r="RIY2" s="2003"/>
      <c r="RIZ2" s="2003"/>
      <c r="RJA2" s="2003"/>
      <c r="RJB2" s="2003"/>
      <c r="RJC2" s="2003"/>
      <c r="RJD2" s="2003"/>
      <c r="RJE2" s="2003"/>
      <c r="RJF2" s="2003"/>
      <c r="RJG2" s="2003"/>
      <c r="RJH2" s="2003"/>
      <c r="RJI2" s="2003"/>
      <c r="RJJ2" s="2003"/>
      <c r="RJK2" s="2003"/>
      <c r="RJL2" s="2003"/>
      <c r="RJM2" s="2003"/>
      <c r="RJN2" s="2003"/>
      <c r="RJO2" s="2003"/>
      <c r="RJP2" s="2003"/>
      <c r="RJQ2" s="2003"/>
      <c r="RJR2" s="2003"/>
      <c r="RJS2" s="2003"/>
      <c r="RJT2" s="2003"/>
      <c r="RJU2" s="2003"/>
      <c r="RJV2" s="2003"/>
      <c r="RJW2" s="2003"/>
      <c r="RJX2" s="2003"/>
      <c r="RJY2" s="2003"/>
      <c r="RJZ2" s="2003"/>
      <c r="RKA2" s="2003"/>
      <c r="RKB2" s="2003"/>
      <c r="RKC2" s="2003"/>
      <c r="RKD2" s="2003"/>
      <c r="RKE2" s="2003"/>
      <c r="RKF2" s="2003"/>
      <c r="RKG2" s="2003"/>
      <c r="RKH2" s="2003"/>
      <c r="RKI2" s="2003"/>
      <c r="RKJ2" s="2003"/>
      <c r="RKK2" s="2003"/>
      <c r="RKL2" s="2003"/>
      <c r="RKM2" s="2003"/>
      <c r="RKN2" s="2003"/>
      <c r="RKO2" s="2003"/>
      <c r="RKP2" s="2003"/>
      <c r="RKQ2" s="2003"/>
      <c r="RKR2" s="2003"/>
      <c r="RKS2" s="2003"/>
      <c r="RKT2" s="2003"/>
      <c r="RKU2" s="2003"/>
      <c r="RKV2" s="2003"/>
      <c r="RKW2" s="2003"/>
      <c r="RKX2" s="2003"/>
      <c r="RKY2" s="2003"/>
      <c r="RKZ2" s="2003"/>
      <c r="RLA2" s="2003"/>
      <c r="RLB2" s="2003"/>
      <c r="RLC2" s="2003"/>
      <c r="RLD2" s="2003"/>
      <c r="RLE2" s="2003"/>
      <c r="RLF2" s="2003"/>
      <c r="RLG2" s="2003"/>
      <c r="RLH2" s="2003"/>
      <c r="RLI2" s="2003"/>
      <c r="RLJ2" s="2003"/>
      <c r="RLK2" s="2003"/>
      <c r="RLL2" s="2003"/>
      <c r="RLM2" s="2003"/>
      <c r="RLN2" s="2003"/>
      <c r="RLO2" s="2003"/>
      <c r="RLP2" s="2003"/>
      <c r="RLQ2" s="2003"/>
      <c r="RLR2" s="2003"/>
      <c r="RLS2" s="2003"/>
      <c r="RLT2" s="2003"/>
      <c r="RLU2" s="2003"/>
      <c r="RLV2" s="2003"/>
      <c r="RLW2" s="2003"/>
      <c r="RLX2" s="2003"/>
      <c r="RLY2" s="2003"/>
      <c r="RLZ2" s="2003"/>
      <c r="RMA2" s="2003"/>
      <c r="RMB2" s="2003"/>
      <c r="RMC2" s="2003"/>
      <c r="RMD2" s="2003"/>
      <c r="RME2" s="2003"/>
      <c r="RMF2" s="2003"/>
      <c r="RMG2" s="2003"/>
      <c r="RMH2" s="2003"/>
      <c r="RMI2" s="2003"/>
      <c r="RMJ2" s="2003"/>
      <c r="RMK2" s="2003"/>
      <c r="RML2" s="2003"/>
      <c r="RMM2" s="2003"/>
      <c r="RMN2" s="2003"/>
      <c r="RMO2" s="2003"/>
      <c r="RMP2" s="2003"/>
      <c r="RMQ2" s="2003"/>
      <c r="RMR2" s="2003"/>
      <c r="RMS2" s="2003"/>
      <c r="RMT2" s="2003"/>
      <c r="RMU2" s="2003"/>
      <c r="RMV2" s="2003"/>
      <c r="RMW2" s="2003"/>
      <c r="RMX2" s="2003"/>
      <c r="RMY2" s="2003"/>
      <c r="RMZ2" s="2003"/>
      <c r="RNA2" s="2003"/>
      <c r="RNB2" s="2003"/>
      <c r="RNC2" s="2003"/>
      <c r="RND2" s="2003"/>
      <c r="RNE2" s="2003"/>
      <c r="RNF2" s="2003"/>
      <c r="RNG2" s="2003"/>
      <c r="RNH2" s="2003"/>
      <c r="RNI2" s="2003"/>
      <c r="RNJ2" s="2003"/>
      <c r="RNK2" s="2003"/>
      <c r="RNL2" s="2003"/>
      <c r="RNM2" s="2003"/>
      <c r="RNN2" s="2003"/>
      <c r="RNO2" s="2003"/>
      <c r="RNP2" s="2003"/>
      <c r="RNQ2" s="2003"/>
      <c r="RNR2" s="2003"/>
      <c r="RNS2" s="2003"/>
      <c r="RNT2" s="2003"/>
      <c r="RNU2" s="2003"/>
      <c r="RNV2" s="2003"/>
      <c r="RNW2" s="2003"/>
      <c r="RNX2" s="2003"/>
      <c r="RNY2" s="2003"/>
      <c r="RNZ2" s="2003"/>
      <c r="ROA2" s="2003"/>
      <c r="ROB2" s="2003"/>
      <c r="ROC2" s="2003"/>
      <c r="ROD2" s="2003"/>
      <c r="ROE2" s="2003"/>
      <c r="ROF2" s="2003"/>
      <c r="ROG2" s="2003"/>
      <c r="ROH2" s="2003"/>
      <c r="ROI2" s="2003"/>
      <c r="ROJ2" s="2003"/>
      <c r="ROK2" s="2003"/>
      <c r="ROL2" s="2003"/>
      <c r="ROM2" s="2003"/>
      <c r="RON2" s="2003"/>
      <c r="ROO2" s="2003"/>
      <c r="ROP2" s="2003"/>
      <c r="ROQ2" s="2003"/>
      <c r="ROR2" s="2003"/>
      <c r="ROS2" s="2003"/>
      <c r="ROT2" s="2003"/>
      <c r="ROU2" s="2003"/>
      <c r="ROV2" s="2003"/>
      <c r="ROW2" s="2003"/>
      <c r="ROX2" s="2003"/>
      <c r="ROY2" s="2003"/>
      <c r="ROZ2" s="2003"/>
      <c r="RPA2" s="2003"/>
      <c r="RPB2" s="2003"/>
      <c r="RPC2" s="2003"/>
      <c r="RPD2" s="2003"/>
      <c r="RPE2" s="2003"/>
      <c r="RPF2" s="2003"/>
      <c r="RPG2" s="2003"/>
      <c r="RPH2" s="2003"/>
      <c r="RPI2" s="2003"/>
      <c r="RPJ2" s="2003"/>
      <c r="RPK2" s="2003"/>
      <c r="RPL2" s="2003"/>
      <c r="RPM2" s="2003"/>
      <c r="RPN2" s="2003"/>
      <c r="RPO2" s="2003"/>
      <c r="RPP2" s="2003"/>
      <c r="RPQ2" s="2003"/>
      <c r="RPR2" s="2003"/>
      <c r="RPS2" s="2003"/>
      <c r="RPT2" s="2003"/>
      <c r="RPU2" s="2003"/>
      <c r="RPV2" s="2003"/>
      <c r="RPW2" s="2003"/>
      <c r="RPX2" s="2003"/>
      <c r="RPY2" s="2003"/>
      <c r="RPZ2" s="2003"/>
      <c r="RQA2" s="2003"/>
      <c r="RQB2" s="2003"/>
      <c r="RQC2" s="2003"/>
      <c r="RQD2" s="2003"/>
      <c r="RQE2" s="2003"/>
      <c r="RQF2" s="2003"/>
      <c r="RQG2" s="2003"/>
      <c r="RQH2" s="2003"/>
      <c r="RQI2" s="2003"/>
      <c r="RQJ2" s="2003"/>
      <c r="RQK2" s="2003"/>
      <c r="RQL2" s="2003"/>
      <c r="RQM2" s="2003"/>
      <c r="RQN2" s="2003"/>
      <c r="RQO2" s="2003"/>
      <c r="RQP2" s="2003"/>
      <c r="RQQ2" s="2003"/>
      <c r="RQR2" s="2003"/>
      <c r="RQS2" s="2003"/>
      <c r="RQT2" s="2003"/>
      <c r="RQU2" s="2003"/>
      <c r="RQV2" s="2003"/>
      <c r="RQW2" s="2003"/>
      <c r="RQX2" s="2003"/>
      <c r="RQY2" s="2003"/>
      <c r="RQZ2" s="2003"/>
      <c r="RRA2" s="2003"/>
      <c r="RRB2" s="2003"/>
      <c r="RRC2" s="2003"/>
      <c r="RRD2" s="2003"/>
      <c r="RRE2" s="2003"/>
      <c r="RRF2" s="2003"/>
      <c r="RRG2" s="2003"/>
      <c r="RRH2" s="2003"/>
      <c r="RRI2" s="2003"/>
      <c r="RRJ2" s="2003"/>
      <c r="RRK2" s="2003"/>
      <c r="RRL2" s="2003"/>
      <c r="RRM2" s="2003"/>
      <c r="RRN2" s="2003"/>
      <c r="RRO2" s="2003"/>
      <c r="RRP2" s="2003"/>
      <c r="RRQ2" s="2003"/>
      <c r="RRR2" s="2003"/>
      <c r="RRS2" s="2003"/>
      <c r="RRT2" s="2003"/>
      <c r="RRU2" s="2003"/>
      <c r="RRV2" s="2003"/>
      <c r="RRW2" s="2003"/>
      <c r="RRX2" s="2003"/>
      <c r="RRY2" s="2003"/>
      <c r="RRZ2" s="2003"/>
      <c r="RSA2" s="2003"/>
      <c r="RSB2" s="2003"/>
      <c r="RSC2" s="2003"/>
      <c r="RSD2" s="2003"/>
      <c r="RSE2" s="2003"/>
      <c r="RSF2" s="2003"/>
      <c r="RSG2" s="2003"/>
      <c r="RSH2" s="2003"/>
      <c r="RSI2" s="2003"/>
      <c r="RSJ2" s="2003"/>
      <c r="RSK2" s="2003"/>
      <c r="RSL2" s="2003"/>
      <c r="RSM2" s="2003"/>
      <c r="RSN2" s="2003"/>
      <c r="RSO2" s="2003"/>
      <c r="RSP2" s="2003"/>
      <c r="RSQ2" s="2003"/>
      <c r="RSR2" s="2003"/>
      <c r="RSS2" s="2003"/>
      <c r="RST2" s="2003"/>
      <c r="RSU2" s="2003"/>
      <c r="RSV2" s="2003"/>
      <c r="RSW2" s="2003"/>
      <c r="RSX2" s="2003"/>
      <c r="RSY2" s="2003"/>
      <c r="RSZ2" s="2003"/>
      <c r="RTA2" s="2003"/>
      <c r="RTB2" s="2003"/>
      <c r="RTC2" s="2003"/>
      <c r="RTD2" s="2003"/>
      <c r="RTE2" s="2003"/>
      <c r="RTF2" s="2003"/>
      <c r="RTG2" s="2003"/>
      <c r="RTH2" s="2003"/>
      <c r="RTI2" s="2003"/>
      <c r="RTJ2" s="2003"/>
      <c r="RTK2" s="2003"/>
      <c r="RTL2" s="2003"/>
      <c r="RTM2" s="2003"/>
      <c r="RTN2" s="2003"/>
      <c r="RTO2" s="2003"/>
      <c r="RTP2" s="2003"/>
      <c r="RTQ2" s="2003"/>
      <c r="RTR2" s="2003"/>
      <c r="RTS2" s="2003"/>
      <c r="RTT2" s="2003"/>
      <c r="RTU2" s="2003"/>
      <c r="RTV2" s="2003"/>
      <c r="RTW2" s="2003"/>
      <c r="RTX2" s="2003"/>
      <c r="RTY2" s="2003"/>
      <c r="RTZ2" s="2003"/>
      <c r="RUA2" s="2003"/>
      <c r="RUB2" s="2003"/>
      <c r="RUC2" s="2003"/>
      <c r="RUD2" s="2003"/>
      <c r="RUE2" s="2003"/>
      <c r="RUF2" s="2003"/>
      <c r="RUG2" s="2003"/>
      <c r="RUH2" s="2003"/>
      <c r="RUI2" s="2003"/>
      <c r="RUJ2" s="2003"/>
      <c r="RUK2" s="2003"/>
      <c r="RUL2" s="2003"/>
      <c r="RUM2" s="2003"/>
      <c r="RUN2" s="2003"/>
      <c r="RUO2" s="2003"/>
      <c r="RUP2" s="2003"/>
      <c r="RUQ2" s="2003"/>
      <c r="RUR2" s="2003"/>
      <c r="RUS2" s="2003"/>
      <c r="RUT2" s="2003"/>
      <c r="RUU2" s="2003"/>
      <c r="RUV2" s="2003"/>
      <c r="RUW2" s="2003"/>
      <c r="RUX2" s="2003"/>
      <c r="RUY2" s="2003"/>
      <c r="RUZ2" s="2003"/>
      <c r="RVA2" s="2003"/>
      <c r="RVB2" s="2003"/>
      <c r="RVC2" s="2003"/>
      <c r="RVD2" s="2003"/>
      <c r="RVE2" s="2003"/>
      <c r="RVF2" s="2003"/>
      <c r="RVG2" s="2003"/>
      <c r="RVH2" s="2003"/>
      <c r="RVI2" s="2003"/>
      <c r="RVJ2" s="2003"/>
      <c r="RVK2" s="2003"/>
      <c r="RVL2" s="2003"/>
      <c r="RVM2" s="2003"/>
      <c r="RVN2" s="2003"/>
      <c r="RVO2" s="2003"/>
      <c r="RVP2" s="2003"/>
      <c r="RVQ2" s="2003"/>
      <c r="RVR2" s="2003"/>
      <c r="RVS2" s="2003"/>
      <c r="RVT2" s="2003"/>
      <c r="RVU2" s="2003"/>
      <c r="RVV2" s="2003"/>
      <c r="RVW2" s="2003"/>
      <c r="RVX2" s="2003"/>
      <c r="RVY2" s="2003"/>
      <c r="RVZ2" s="2003"/>
      <c r="RWA2" s="2003"/>
      <c r="RWB2" s="2003"/>
      <c r="RWC2" s="2003"/>
      <c r="RWD2" s="2003"/>
      <c r="RWE2" s="2003"/>
      <c r="RWF2" s="2003"/>
      <c r="RWG2" s="2003"/>
      <c r="RWH2" s="2003"/>
      <c r="RWI2" s="2003"/>
      <c r="RWJ2" s="2003"/>
      <c r="RWK2" s="2003"/>
      <c r="RWL2" s="2003"/>
      <c r="RWM2" s="2003"/>
      <c r="RWN2" s="2003"/>
      <c r="RWO2" s="2003"/>
      <c r="RWP2" s="2003"/>
      <c r="RWQ2" s="2003"/>
      <c r="RWR2" s="2003"/>
      <c r="RWS2" s="2003"/>
      <c r="RWT2" s="2003"/>
      <c r="RWU2" s="2003"/>
      <c r="RWV2" s="2003"/>
      <c r="RWW2" s="2003"/>
      <c r="RWX2" s="2003"/>
      <c r="RWY2" s="2003"/>
      <c r="RWZ2" s="2003"/>
      <c r="RXA2" s="2003"/>
      <c r="RXB2" s="2003"/>
      <c r="RXC2" s="2003"/>
      <c r="RXD2" s="2003"/>
      <c r="RXE2" s="2003"/>
      <c r="RXF2" s="2003"/>
      <c r="RXG2" s="2003"/>
      <c r="RXH2" s="2003"/>
      <c r="RXI2" s="2003"/>
      <c r="RXJ2" s="2003"/>
      <c r="RXK2" s="2003"/>
      <c r="RXL2" s="2003"/>
      <c r="RXM2" s="2003"/>
      <c r="RXN2" s="2003"/>
      <c r="RXO2" s="2003"/>
      <c r="RXP2" s="2003"/>
      <c r="RXQ2" s="2003"/>
      <c r="RXR2" s="2003"/>
      <c r="RXS2" s="2003"/>
      <c r="RXT2" s="2003"/>
      <c r="RXU2" s="2003"/>
      <c r="RXV2" s="2003"/>
      <c r="RXW2" s="2003"/>
      <c r="RXX2" s="2003"/>
      <c r="RXY2" s="2003"/>
      <c r="RXZ2" s="2003"/>
      <c r="RYA2" s="2003"/>
      <c r="RYB2" s="2003"/>
      <c r="RYC2" s="2003"/>
      <c r="RYD2" s="2003"/>
      <c r="RYE2" s="2003"/>
      <c r="RYF2" s="2003"/>
      <c r="RYG2" s="2003"/>
      <c r="RYH2" s="2003"/>
      <c r="RYI2" s="2003"/>
      <c r="RYJ2" s="2003"/>
      <c r="RYK2" s="2003"/>
      <c r="RYL2" s="2003"/>
      <c r="RYM2" s="2003"/>
      <c r="RYN2" s="2003"/>
      <c r="RYO2" s="2003"/>
      <c r="RYP2" s="2003"/>
      <c r="RYQ2" s="2003"/>
      <c r="RYR2" s="2003"/>
      <c r="RYS2" s="2003"/>
      <c r="RYT2" s="2003"/>
      <c r="RYU2" s="2003"/>
      <c r="RYV2" s="2003"/>
      <c r="RYW2" s="2003"/>
      <c r="RYX2" s="2003"/>
      <c r="RYY2" s="2003"/>
      <c r="RYZ2" s="2003"/>
      <c r="RZA2" s="2003"/>
      <c r="RZB2" s="2003"/>
      <c r="RZC2" s="2003"/>
      <c r="RZD2" s="2003"/>
      <c r="RZE2" s="2003"/>
      <c r="RZF2" s="2003"/>
      <c r="RZG2" s="2003"/>
      <c r="RZH2" s="2003"/>
      <c r="RZI2" s="2003"/>
      <c r="RZJ2" s="2003"/>
      <c r="RZK2" s="2003"/>
      <c r="RZL2" s="2003"/>
      <c r="RZM2" s="2003"/>
      <c r="RZN2" s="2003"/>
      <c r="RZO2" s="2003"/>
      <c r="RZP2" s="2003"/>
      <c r="RZQ2" s="2003"/>
      <c r="RZR2" s="2003"/>
      <c r="RZS2" s="2003"/>
      <c r="RZT2" s="2003"/>
      <c r="RZU2" s="2003"/>
      <c r="RZV2" s="2003"/>
      <c r="RZW2" s="2003"/>
      <c r="RZX2" s="2003"/>
      <c r="RZY2" s="2003"/>
      <c r="RZZ2" s="2003"/>
      <c r="SAA2" s="2003"/>
      <c r="SAB2" s="2003"/>
      <c r="SAC2" s="2003"/>
      <c r="SAD2" s="2003"/>
      <c r="SAE2" s="2003"/>
      <c r="SAF2" s="2003"/>
      <c r="SAG2" s="2003"/>
      <c r="SAH2" s="2003"/>
      <c r="SAI2" s="2003"/>
      <c r="SAJ2" s="2003"/>
      <c r="SAK2" s="2003"/>
      <c r="SAL2" s="2003"/>
      <c r="SAM2" s="2003"/>
      <c r="SAN2" s="2003"/>
      <c r="SAO2" s="2003"/>
      <c r="SAP2" s="2003"/>
      <c r="SAQ2" s="2003"/>
      <c r="SAR2" s="2003"/>
      <c r="SAS2" s="2003"/>
      <c r="SAT2" s="2003"/>
      <c r="SAU2" s="2003"/>
      <c r="SAV2" s="2003"/>
      <c r="SAW2" s="2003"/>
      <c r="SAX2" s="2003"/>
      <c r="SAY2" s="2003"/>
      <c r="SAZ2" s="2003"/>
      <c r="SBA2" s="2003"/>
      <c r="SBB2" s="2003"/>
      <c r="SBC2" s="2003"/>
      <c r="SBD2" s="2003"/>
      <c r="SBE2" s="2003"/>
      <c r="SBF2" s="2003"/>
      <c r="SBG2" s="2003"/>
      <c r="SBH2" s="2003"/>
      <c r="SBI2" s="2003"/>
      <c r="SBJ2" s="2003"/>
      <c r="SBK2" s="2003"/>
      <c r="SBL2" s="2003"/>
      <c r="SBM2" s="2003"/>
      <c r="SBN2" s="2003"/>
      <c r="SBO2" s="2003"/>
      <c r="SBP2" s="2003"/>
      <c r="SBQ2" s="2003"/>
      <c r="SBR2" s="2003"/>
      <c r="SBS2" s="2003"/>
      <c r="SBT2" s="2003"/>
      <c r="SBU2" s="2003"/>
      <c r="SBV2" s="2003"/>
      <c r="SBW2" s="2003"/>
      <c r="SBX2" s="2003"/>
      <c r="SBY2" s="2003"/>
      <c r="SBZ2" s="2003"/>
      <c r="SCA2" s="2003"/>
      <c r="SCB2" s="2003"/>
      <c r="SCC2" s="2003"/>
      <c r="SCD2" s="2003"/>
      <c r="SCE2" s="2003"/>
      <c r="SCF2" s="2003"/>
      <c r="SCG2" s="2003"/>
      <c r="SCH2" s="2003"/>
      <c r="SCI2" s="2003"/>
      <c r="SCJ2" s="2003"/>
      <c r="SCK2" s="2003"/>
      <c r="SCL2" s="2003"/>
      <c r="SCM2" s="2003"/>
      <c r="SCN2" s="2003"/>
      <c r="SCO2" s="2003"/>
      <c r="SCP2" s="2003"/>
      <c r="SCQ2" s="2003"/>
      <c r="SCR2" s="2003"/>
      <c r="SCS2" s="2003"/>
      <c r="SCT2" s="2003"/>
      <c r="SCU2" s="2003"/>
      <c r="SCV2" s="2003"/>
      <c r="SCW2" s="2003"/>
      <c r="SCX2" s="2003"/>
      <c r="SCY2" s="2003"/>
      <c r="SCZ2" s="2003"/>
      <c r="SDA2" s="2003"/>
      <c r="SDB2" s="2003"/>
      <c r="SDC2" s="2003"/>
      <c r="SDD2" s="2003"/>
      <c r="SDE2" s="2003"/>
      <c r="SDF2" s="2003"/>
      <c r="SDG2" s="2003"/>
      <c r="SDH2" s="2003"/>
      <c r="SDI2" s="2003"/>
      <c r="SDJ2" s="2003"/>
      <c r="SDK2" s="2003"/>
      <c r="SDL2" s="2003"/>
      <c r="SDM2" s="2003"/>
      <c r="SDN2" s="2003"/>
      <c r="SDO2" s="2003"/>
      <c r="SDP2" s="2003"/>
      <c r="SDQ2" s="2003"/>
      <c r="SDR2" s="2003"/>
      <c r="SDS2" s="2003"/>
      <c r="SDT2" s="2003"/>
      <c r="SDU2" s="2003"/>
      <c r="SDV2" s="2003"/>
      <c r="SDW2" s="2003"/>
      <c r="SDX2" s="2003"/>
      <c r="SDY2" s="2003"/>
      <c r="SDZ2" s="2003"/>
      <c r="SEA2" s="2003"/>
      <c r="SEB2" s="2003"/>
      <c r="SEC2" s="2003"/>
      <c r="SED2" s="2003"/>
      <c r="SEE2" s="2003"/>
      <c r="SEF2" s="2003"/>
      <c r="SEG2" s="2003"/>
      <c r="SEH2" s="2003"/>
      <c r="SEI2" s="2003"/>
      <c r="SEJ2" s="2003"/>
      <c r="SEK2" s="2003"/>
      <c r="SEL2" s="2003"/>
      <c r="SEM2" s="2003"/>
      <c r="SEN2" s="2003"/>
      <c r="SEO2" s="2003"/>
      <c r="SEP2" s="2003"/>
      <c r="SEQ2" s="2003"/>
      <c r="SER2" s="2003"/>
      <c r="SES2" s="2003"/>
      <c r="SET2" s="2003"/>
      <c r="SEU2" s="2003"/>
      <c r="SEV2" s="2003"/>
      <c r="SEW2" s="2003"/>
      <c r="SEX2" s="2003"/>
      <c r="SEY2" s="2003"/>
      <c r="SEZ2" s="2003"/>
      <c r="SFA2" s="2003"/>
      <c r="SFB2" s="2003"/>
      <c r="SFC2" s="2003"/>
      <c r="SFD2" s="2003"/>
      <c r="SFE2" s="2003"/>
      <c r="SFF2" s="2003"/>
      <c r="SFG2" s="2003"/>
      <c r="SFH2" s="2003"/>
      <c r="SFI2" s="2003"/>
      <c r="SFJ2" s="2003"/>
      <c r="SFK2" s="2003"/>
      <c r="SFL2" s="2003"/>
      <c r="SFM2" s="2003"/>
      <c r="SFN2" s="2003"/>
      <c r="SFO2" s="2003"/>
      <c r="SFP2" s="2003"/>
      <c r="SFQ2" s="2003"/>
      <c r="SFR2" s="2003"/>
      <c r="SFS2" s="2003"/>
      <c r="SFT2" s="2003"/>
      <c r="SFU2" s="2003"/>
      <c r="SFV2" s="2003"/>
      <c r="SFW2" s="2003"/>
      <c r="SFX2" s="2003"/>
      <c r="SFY2" s="2003"/>
      <c r="SFZ2" s="2003"/>
      <c r="SGA2" s="2003"/>
      <c r="SGB2" s="2003"/>
      <c r="SGC2" s="2003"/>
      <c r="SGD2" s="2003"/>
      <c r="SGE2" s="2003"/>
      <c r="SGF2" s="2003"/>
      <c r="SGG2" s="2003"/>
      <c r="SGH2" s="2003"/>
      <c r="SGI2" s="2003"/>
      <c r="SGJ2" s="2003"/>
      <c r="SGK2" s="2003"/>
      <c r="SGL2" s="2003"/>
      <c r="SGM2" s="2003"/>
      <c r="SGN2" s="2003"/>
      <c r="SGO2" s="2003"/>
      <c r="SGP2" s="2003"/>
      <c r="SGQ2" s="2003"/>
      <c r="SGR2" s="2003"/>
      <c r="SGS2" s="2003"/>
      <c r="SGT2" s="2003"/>
      <c r="SGU2" s="2003"/>
      <c r="SGV2" s="2003"/>
      <c r="SGW2" s="2003"/>
      <c r="SGX2" s="2003"/>
      <c r="SGY2" s="2003"/>
      <c r="SGZ2" s="2003"/>
      <c r="SHA2" s="2003"/>
      <c r="SHB2" s="2003"/>
      <c r="SHC2" s="2003"/>
      <c r="SHD2" s="2003"/>
      <c r="SHE2" s="2003"/>
      <c r="SHF2" s="2003"/>
      <c r="SHG2" s="2003"/>
      <c r="SHH2" s="2003"/>
      <c r="SHI2" s="2003"/>
      <c r="SHJ2" s="2003"/>
      <c r="SHK2" s="2003"/>
      <c r="SHL2" s="2003"/>
      <c r="SHM2" s="2003"/>
      <c r="SHN2" s="2003"/>
      <c r="SHO2" s="2003"/>
      <c r="SHP2" s="2003"/>
      <c r="SHQ2" s="2003"/>
      <c r="SHR2" s="2003"/>
      <c r="SHS2" s="2003"/>
      <c r="SHT2" s="2003"/>
      <c r="SHU2" s="2003"/>
      <c r="SHV2" s="2003"/>
      <c r="SHW2" s="2003"/>
      <c r="SHX2" s="2003"/>
      <c r="SHY2" s="2003"/>
      <c r="SHZ2" s="2003"/>
      <c r="SIA2" s="2003"/>
      <c r="SIB2" s="2003"/>
      <c r="SIC2" s="2003"/>
      <c r="SID2" s="2003"/>
      <c r="SIE2" s="2003"/>
      <c r="SIF2" s="2003"/>
      <c r="SIG2" s="2003"/>
      <c r="SIH2" s="2003"/>
      <c r="SII2" s="2003"/>
      <c r="SIJ2" s="2003"/>
      <c r="SIK2" s="2003"/>
      <c r="SIL2" s="2003"/>
      <c r="SIM2" s="2003"/>
      <c r="SIN2" s="2003"/>
      <c r="SIO2" s="2003"/>
      <c r="SIP2" s="2003"/>
      <c r="SIQ2" s="2003"/>
      <c r="SIR2" s="2003"/>
      <c r="SIS2" s="2003"/>
      <c r="SIT2" s="2003"/>
      <c r="SIU2" s="2003"/>
      <c r="SIV2" s="2003"/>
      <c r="SIW2" s="2003"/>
      <c r="SIX2" s="2003"/>
      <c r="SIY2" s="2003"/>
      <c r="SIZ2" s="2003"/>
      <c r="SJA2" s="2003"/>
      <c r="SJB2" s="2003"/>
      <c r="SJC2" s="2003"/>
      <c r="SJD2" s="2003"/>
      <c r="SJE2" s="2003"/>
      <c r="SJF2" s="2003"/>
      <c r="SJG2" s="2003"/>
      <c r="SJH2" s="2003"/>
      <c r="SJI2" s="2003"/>
      <c r="SJJ2" s="2003"/>
      <c r="SJK2" s="2003"/>
      <c r="SJL2" s="2003"/>
      <c r="SJM2" s="2003"/>
      <c r="SJN2" s="2003"/>
      <c r="SJO2" s="2003"/>
      <c r="SJP2" s="2003"/>
      <c r="SJQ2" s="2003"/>
      <c r="SJR2" s="2003"/>
      <c r="SJS2" s="2003"/>
      <c r="SJT2" s="2003"/>
      <c r="SJU2" s="2003"/>
      <c r="SJV2" s="2003"/>
      <c r="SJW2" s="2003"/>
      <c r="SJX2" s="2003"/>
      <c r="SJY2" s="2003"/>
      <c r="SJZ2" s="2003"/>
      <c r="SKA2" s="2003"/>
      <c r="SKB2" s="2003"/>
      <c r="SKC2" s="2003"/>
      <c r="SKD2" s="2003"/>
      <c r="SKE2" s="2003"/>
      <c r="SKF2" s="2003"/>
      <c r="SKG2" s="2003"/>
      <c r="SKH2" s="2003"/>
      <c r="SKI2" s="2003"/>
      <c r="SKJ2" s="2003"/>
      <c r="SKK2" s="2003"/>
      <c r="SKL2" s="2003"/>
      <c r="SKM2" s="2003"/>
      <c r="SKN2" s="2003"/>
      <c r="SKO2" s="2003"/>
      <c r="SKP2" s="2003"/>
      <c r="SKQ2" s="2003"/>
      <c r="SKR2" s="2003"/>
      <c r="SKS2" s="2003"/>
      <c r="SKT2" s="2003"/>
      <c r="SKU2" s="2003"/>
      <c r="SKV2" s="2003"/>
      <c r="SKW2" s="2003"/>
      <c r="SKX2" s="2003"/>
      <c r="SKY2" s="2003"/>
      <c r="SKZ2" s="2003"/>
      <c r="SLA2" s="2003"/>
      <c r="SLB2" s="2003"/>
      <c r="SLC2" s="2003"/>
      <c r="SLD2" s="2003"/>
      <c r="SLE2" s="2003"/>
      <c r="SLF2" s="2003"/>
      <c r="SLG2" s="2003"/>
      <c r="SLH2" s="2003"/>
      <c r="SLI2" s="2003"/>
      <c r="SLJ2" s="2003"/>
      <c r="SLK2" s="2003"/>
      <c r="SLL2" s="2003"/>
      <c r="SLM2" s="2003"/>
      <c r="SLN2" s="2003"/>
      <c r="SLO2" s="2003"/>
      <c r="SLP2" s="2003"/>
      <c r="SLQ2" s="2003"/>
      <c r="SLR2" s="2003"/>
      <c r="SLS2" s="2003"/>
      <c r="SLT2" s="2003"/>
      <c r="SLU2" s="2003"/>
      <c r="SLV2" s="2003"/>
      <c r="SLW2" s="2003"/>
      <c r="SLX2" s="2003"/>
      <c r="SLY2" s="2003"/>
      <c r="SLZ2" s="2003"/>
      <c r="SMA2" s="2003"/>
      <c r="SMB2" s="2003"/>
      <c r="SMC2" s="2003"/>
      <c r="SMD2" s="2003"/>
      <c r="SME2" s="2003"/>
      <c r="SMF2" s="2003"/>
      <c r="SMG2" s="2003"/>
      <c r="SMH2" s="2003"/>
      <c r="SMI2" s="2003"/>
      <c r="SMJ2" s="2003"/>
      <c r="SMK2" s="2003"/>
      <c r="SML2" s="2003"/>
      <c r="SMM2" s="2003"/>
      <c r="SMN2" s="2003"/>
      <c r="SMO2" s="2003"/>
      <c r="SMP2" s="2003"/>
      <c r="SMQ2" s="2003"/>
      <c r="SMR2" s="2003"/>
      <c r="SMS2" s="2003"/>
      <c r="SMT2" s="2003"/>
      <c r="SMU2" s="2003"/>
      <c r="SMV2" s="2003"/>
      <c r="SMW2" s="2003"/>
      <c r="SMX2" s="2003"/>
      <c r="SMY2" s="2003"/>
      <c r="SMZ2" s="2003"/>
      <c r="SNA2" s="2003"/>
      <c r="SNB2" s="2003"/>
      <c r="SNC2" s="2003"/>
      <c r="SND2" s="2003"/>
      <c r="SNE2" s="2003"/>
      <c r="SNF2" s="2003"/>
      <c r="SNG2" s="2003"/>
      <c r="SNH2" s="2003"/>
      <c r="SNI2" s="2003"/>
      <c r="SNJ2" s="2003"/>
      <c r="SNK2" s="2003"/>
      <c r="SNL2" s="2003"/>
      <c r="SNM2" s="2003"/>
      <c r="SNN2" s="2003"/>
      <c r="SNO2" s="2003"/>
      <c r="SNP2" s="2003"/>
      <c r="SNQ2" s="2003"/>
      <c r="SNR2" s="2003"/>
      <c r="SNS2" s="2003"/>
      <c r="SNT2" s="2003"/>
      <c r="SNU2" s="2003"/>
      <c r="SNV2" s="2003"/>
      <c r="SNW2" s="2003"/>
      <c r="SNX2" s="2003"/>
      <c r="SNY2" s="2003"/>
      <c r="SNZ2" s="2003"/>
      <c r="SOA2" s="2003"/>
      <c r="SOB2" s="2003"/>
      <c r="SOC2" s="2003"/>
      <c r="SOD2" s="2003"/>
      <c r="SOE2" s="2003"/>
      <c r="SOF2" s="2003"/>
      <c r="SOG2" s="2003"/>
      <c r="SOH2" s="2003"/>
      <c r="SOI2" s="2003"/>
      <c r="SOJ2" s="2003"/>
      <c r="SOK2" s="2003"/>
      <c r="SOL2" s="2003"/>
      <c r="SOM2" s="2003"/>
      <c r="SON2" s="2003"/>
      <c r="SOO2" s="2003"/>
      <c r="SOP2" s="2003"/>
      <c r="SOQ2" s="2003"/>
      <c r="SOR2" s="2003"/>
      <c r="SOS2" s="2003"/>
      <c r="SOT2" s="2003"/>
      <c r="SOU2" s="2003"/>
      <c r="SOV2" s="2003"/>
      <c r="SOW2" s="2003"/>
      <c r="SOX2" s="2003"/>
      <c r="SOY2" s="2003"/>
      <c r="SOZ2" s="2003"/>
      <c r="SPA2" s="2003"/>
      <c r="SPB2" s="2003"/>
      <c r="SPC2" s="2003"/>
      <c r="SPD2" s="2003"/>
      <c r="SPE2" s="2003"/>
      <c r="SPF2" s="2003"/>
      <c r="SPG2" s="2003"/>
      <c r="SPH2" s="2003"/>
      <c r="SPI2" s="2003"/>
      <c r="SPJ2" s="2003"/>
      <c r="SPK2" s="2003"/>
      <c r="SPL2" s="2003"/>
      <c r="SPM2" s="2003"/>
      <c r="SPN2" s="2003"/>
      <c r="SPO2" s="2003"/>
      <c r="SPP2" s="2003"/>
      <c r="SPQ2" s="2003"/>
      <c r="SPR2" s="2003"/>
      <c r="SPS2" s="2003"/>
      <c r="SPT2" s="2003"/>
      <c r="SPU2" s="2003"/>
      <c r="SPV2" s="2003"/>
      <c r="SPW2" s="2003"/>
      <c r="SPX2" s="2003"/>
      <c r="SPY2" s="2003"/>
      <c r="SPZ2" s="2003"/>
      <c r="SQA2" s="2003"/>
      <c r="SQB2" s="2003"/>
      <c r="SQC2" s="2003"/>
      <c r="SQD2" s="2003"/>
      <c r="SQE2" s="2003"/>
      <c r="SQF2" s="2003"/>
      <c r="SQG2" s="2003"/>
      <c r="SQH2" s="2003"/>
      <c r="SQI2" s="2003"/>
      <c r="SQJ2" s="2003"/>
      <c r="SQK2" s="2003"/>
      <c r="SQL2" s="2003"/>
      <c r="SQM2" s="2003"/>
      <c r="SQN2" s="2003"/>
      <c r="SQO2" s="2003"/>
      <c r="SQP2" s="2003"/>
      <c r="SQQ2" s="2003"/>
      <c r="SQR2" s="2003"/>
      <c r="SQS2" s="2003"/>
      <c r="SQT2" s="2003"/>
      <c r="SQU2" s="2003"/>
      <c r="SQV2" s="2003"/>
      <c r="SQW2" s="2003"/>
      <c r="SQX2" s="2003"/>
      <c r="SQY2" s="2003"/>
      <c r="SQZ2" s="2003"/>
      <c r="SRA2" s="2003"/>
      <c r="SRB2" s="2003"/>
      <c r="SRC2" s="2003"/>
      <c r="SRD2" s="2003"/>
      <c r="SRE2" s="2003"/>
      <c r="SRF2" s="2003"/>
      <c r="SRG2" s="2003"/>
      <c r="SRH2" s="2003"/>
      <c r="SRI2" s="2003"/>
      <c r="SRJ2" s="2003"/>
      <c r="SRK2" s="2003"/>
      <c r="SRL2" s="2003"/>
      <c r="SRM2" s="2003"/>
      <c r="SRN2" s="2003"/>
      <c r="SRO2" s="2003"/>
      <c r="SRP2" s="2003"/>
      <c r="SRQ2" s="2003"/>
      <c r="SRR2" s="2003"/>
      <c r="SRS2" s="2003"/>
      <c r="SRT2" s="2003"/>
      <c r="SRU2" s="2003"/>
      <c r="SRV2" s="2003"/>
      <c r="SRW2" s="2003"/>
      <c r="SRX2" s="2003"/>
      <c r="SRY2" s="2003"/>
      <c r="SRZ2" s="2003"/>
      <c r="SSA2" s="2003"/>
      <c r="SSB2" s="2003"/>
      <c r="SSC2" s="2003"/>
      <c r="SSD2" s="2003"/>
      <c r="SSE2" s="2003"/>
      <c r="SSF2" s="2003"/>
      <c r="SSG2" s="2003"/>
      <c r="SSH2" s="2003"/>
      <c r="SSI2" s="2003"/>
      <c r="SSJ2" s="2003"/>
      <c r="SSK2" s="2003"/>
      <c r="SSL2" s="2003"/>
      <c r="SSM2" s="2003"/>
      <c r="SSN2" s="2003"/>
      <c r="SSO2" s="2003"/>
      <c r="SSP2" s="2003"/>
      <c r="SSQ2" s="2003"/>
      <c r="SSR2" s="2003"/>
      <c r="SSS2" s="2003"/>
      <c r="SST2" s="2003"/>
      <c r="SSU2" s="2003"/>
      <c r="SSV2" s="2003"/>
      <c r="SSW2" s="2003"/>
      <c r="SSX2" s="2003"/>
      <c r="SSY2" s="2003"/>
      <c r="SSZ2" s="2003"/>
      <c r="STA2" s="2003"/>
      <c r="STB2" s="2003"/>
      <c r="STC2" s="2003"/>
      <c r="STD2" s="2003"/>
      <c r="STE2" s="2003"/>
      <c r="STF2" s="2003"/>
      <c r="STG2" s="2003"/>
      <c r="STH2" s="2003"/>
      <c r="STI2" s="2003"/>
      <c r="STJ2" s="2003"/>
      <c r="STK2" s="2003"/>
      <c r="STL2" s="2003"/>
      <c r="STM2" s="2003"/>
      <c r="STN2" s="2003"/>
      <c r="STO2" s="2003"/>
      <c r="STP2" s="2003"/>
      <c r="STQ2" s="2003"/>
      <c r="STR2" s="2003"/>
      <c r="STS2" s="2003"/>
      <c r="STT2" s="2003"/>
      <c r="STU2" s="2003"/>
      <c r="STV2" s="2003"/>
      <c r="STW2" s="2003"/>
      <c r="STX2" s="2003"/>
      <c r="STY2" s="2003"/>
      <c r="STZ2" s="2003"/>
      <c r="SUA2" s="2003"/>
      <c r="SUB2" s="2003"/>
      <c r="SUC2" s="2003"/>
      <c r="SUD2" s="2003"/>
      <c r="SUE2" s="2003"/>
      <c r="SUF2" s="2003"/>
      <c r="SUG2" s="2003"/>
      <c r="SUH2" s="2003"/>
      <c r="SUI2" s="2003"/>
      <c r="SUJ2" s="2003"/>
      <c r="SUK2" s="2003"/>
      <c r="SUL2" s="2003"/>
      <c r="SUM2" s="2003"/>
      <c r="SUN2" s="2003"/>
      <c r="SUO2" s="2003"/>
      <c r="SUP2" s="2003"/>
      <c r="SUQ2" s="2003"/>
      <c r="SUR2" s="2003"/>
      <c r="SUS2" s="2003"/>
      <c r="SUT2" s="2003"/>
      <c r="SUU2" s="2003"/>
      <c r="SUV2" s="2003"/>
      <c r="SUW2" s="2003"/>
      <c r="SUX2" s="2003"/>
      <c r="SUY2" s="2003"/>
      <c r="SUZ2" s="2003"/>
      <c r="SVA2" s="2003"/>
      <c r="SVB2" s="2003"/>
      <c r="SVC2" s="2003"/>
      <c r="SVD2" s="2003"/>
      <c r="SVE2" s="2003"/>
      <c r="SVF2" s="2003"/>
      <c r="SVG2" s="2003"/>
      <c r="SVH2" s="2003"/>
      <c r="SVI2" s="2003"/>
      <c r="SVJ2" s="2003"/>
      <c r="SVK2" s="2003"/>
      <c r="SVL2" s="2003"/>
      <c r="SVM2" s="2003"/>
      <c r="SVN2" s="2003"/>
      <c r="SVO2" s="2003"/>
      <c r="SVP2" s="2003"/>
      <c r="SVQ2" s="2003"/>
      <c r="SVR2" s="2003"/>
      <c r="SVS2" s="2003"/>
      <c r="SVT2" s="2003"/>
      <c r="SVU2" s="2003"/>
      <c r="SVV2" s="2003"/>
      <c r="SVW2" s="2003"/>
      <c r="SVX2" s="2003"/>
      <c r="SVY2" s="2003"/>
      <c r="SVZ2" s="2003"/>
      <c r="SWA2" s="2003"/>
      <c r="SWB2" s="2003"/>
      <c r="SWC2" s="2003"/>
      <c r="SWD2" s="2003"/>
      <c r="SWE2" s="2003"/>
      <c r="SWF2" s="2003"/>
      <c r="SWG2" s="2003"/>
      <c r="SWH2" s="2003"/>
      <c r="SWI2" s="2003"/>
      <c r="SWJ2" s="2003"/>
      <c r="SWK2" s="2003"/>
      <c r="SWL2" s="2003"/>
      <c r="SWM2" s="2003"/>
      <c r="SWN2" s="2003"/>
      <c r="SWO2" s="2003"/>
      <c r="SWP2" s="2003"/>
      <c r="SWQ2" s="2003"/>
      <c r="SWR2" s="2003"/>
      <c r="SWS2" s="2003"/>
      <c r="SWT2" s="2003"/>
      <c r="SWU2" s="2003"/>
      <c r="SWV2" s="2003"/>
      <c r="SWW2" s="2003"/>
      <c r="SWX2" s="2003"/>
      <c r="SWY2" s="2003"/>
      <c r="SWZ2" s="2003"/>
      <c r="SXA2" s="2003"/>
      <c r="SXB2" s="2003"/>
      <c r="SXC2" s="2003"/>
      <c r="SXD2" s="2003"/>
      <c r="SXE2" s="2003"/>
      <c r="SXF2" s="2003"/>
      <c r="SXG2" s="2003"/>
      <c r="SXH2" s="2003"/>
      <c r="SXI2" s="2003"/>
      <c r="SXJ2" s="2003"/>
      <c r="SXK2" s="2003"/>
      <c r="SXL2" s="2003"/>
      <c r="SXM2" s="2003"/>
      <c r="SXN2" s="2003"/>
      <c r="SXO2" s="2003"/>
      <c r="SXP2" s="2003"/>
      <c r="SXQ2" s="2003"/>
      <c r="SXR2" s="2003"/>
      <c r="SXS2" s="2003"/>
      <c r="SXT2" s="2003"/>
      <c r="SXU2" s="2003"/>
      <c r="SXV2" s="2003"/>
      <c r="SXW2" s="2003"/>
      <c r="SXX2" s="2003"/>
      <c r="SXY2" s="2003"/>
      <c r="SXZ2" s="2003"/>
      <c r="SYA2" s="2003"/>
      <c r="SYB2" s="2003"/>
      <c r="SYC2" s="2003"/>
      <c r="SYD2" s="2003"/>
      <c r="SYE2" s="2003"/>
      <c r="SYF2" s="2003"/>
      <c r="SYG2" s="2003"/>
      <c r="SYH2" s="2003"/>
      <c r="SYI2" s="2003"/>
      <c r="SYJ2" s="2003"/>
      <c r="SYK2" s="2003"/>
      <c r="SYL2" s="2003"/>
      <c r="SYM2" s="2003"/>
      <c r="SYN2" s="2003"/>
      <c r="SYO2" s="2003"/>
      <c r="SYP2" s="2003"/>
      <c r="SYQ2" s="2003"/>
      <c r="SYR2" s="2003"/>
      <c r="SYS2" s="2003"/>
      <c r="SYT2" s="2003"/>
      <c r="SYU2" s="2003"/>
      <c r="SYV2" s="2003"/>
      <c r="SYW2" s="2003"/>
      <c r="SYX2" s="2003"/>
      <c r="SYY2" s="2003"/>
      <c r="SYZ2" s="2003"/>
      <c r="SZA2" s="2003"/>
      <c r="SZB2" s="2003"/>
      <c r="SZC2" s="2003"/>
      <c r="SZD2" s="2003"/>
      <c r="SZE2" s="2003"/>
      <c r="SZF2" s="2003"/>
      <c r="SZG2" s="2003"/>
      <c r="SZH2" s="2003"/>
      <c r="SZI2" s="2003"/>
      <c r="SZJ2" s="2003"/>
      <c r="SZK2" s="2003"/>
      <c r="SZL2" s="2003"/>
      <c r="SZM2" s="2003"/>
      <c r="SZN2" s="2003"/>
      <c r="SZO2" s="2003"/>
      <c r="SZP2" s="2003"/>
      <c r="SZQ2" s="2003"/>
      <c r="SZR2" s="2003"/>
      <c r="SZS2" s="2003"/>
      <c r="SZT2" s="2003"/>
      <c r="SZU2" s="2003"/>
      <c r="SZV2" s="2003"/>
      <c r="SZW2" s="2003"/>
      <c r="SZX2" s="2003"/>
      <c r="SZY2" s="2003"/>
      <c r="SZZ2" s="2003"/>
      <c r="TAA2" s="2003"/>
      <c r="TAB2" s="2003"/>
      <c r="TAC2" s="2003"/>
      <c r="TAD2" s="2003"/>
      <c r="TAE2" s="2003"/>
      <c r="TAF2" s="2003"/>
      <c r="TAG2" s="2003"/>
      <c r="TAH2" s="2003"/>
      <c r="TAI2" s="2003"/>
      <c r="TAJ2" s="2003"/>
      <c r="TAK2" s="2003"/>
      <c r="TAL2" s="2003"/>
      <c r="TAM2" s="2003"/>
      <c r="TAN2" s="2003"/>
      <c r="TAO2" s="2003"/>
      <c r="TAP2" s="2003"/>
      <c r="TAQ2" s="2003"/>
      <c r="TAR2" s="2003"/>
      <c r="TAS2" s="2003"/>
      <c r="TAT2" s="2003"/>
      <c r="TAU2" s="2003"/>
      <c r="TAV2" s="2003"/>
      <c r="TAW2" s="2003"/>
      <c r="TAX2" s="2003"/>
      <c r="TAY2" s="2003"/>
      <c r="TAZ2" s="2003"/>
      <c r="TBA2" s="2003"/>
      <c r="TBB2" s="2003"/>
      <c r="TBC2" s="2003"/>
      <c r="TBD2" s="2003"/>
      <c r="TBE2" s="2003"/>
      <c r="TBF2" s="2003"/>
      <c r="TBG2" s="2003"/>
      <c r="TBH2" s="2003"/>
      <c r="TBI2" s="2003"/>
      <c r="TBJ2" s="2003"/>
      <c r="TBK2" s="2003"/>
      <c r="TBL2" s="2003"/>
      <c r="TBM2" s="2003"/>
      <c r="TBN2" s="2003"/>
      <c r="TBO2" s="2003"/>
      <c r="TBP2" s="2003"/>
      <c r="TBQ2" s="2003"/>
      <c r="TBR2" s="2003"/>
      <c r="TBS2" s="2003"/>
      <c r="TBT2" s="2003"/>
      <c r="TBU2" s="2003"/>
      <c r="TBV2" s="2003"/>
      <c r="TBW2" s="2003"/>
      <c r="TBX2" s="2003"/>
      <c r="TBY2" s="2003"/>
      <c r="TBZ2" s="2003"/>
      <c r="TCA2" s="2003"/>
      <c r="TCB2" s="2003"/>
      <c r="TCC2" s="2003"/>
      <c r="TCD2" s="2003"/>
      <c r="TCE2" s="2003"/>
      <c r="TCF2" s="2003"/>
      <c r="TCG2" s="2003"/>
      <c r="TCH2" s="2003"/>
      <c r="TCI2" s="2003"/>
      <c r="TCJ2" s="2003"/>
      <c r="TCK2" s="2003"/>
      <c r="TCL2" s="2003"/>
      <c r="TCM2" s="2003"/>
      <c r="TCN2" s="2003"/>
      <c r="TCO2" s="2003"/>
      <c r="TCP2" s="2003"/>
      <c r="TCQ2" s="2003"/>
      <c r="TCR2" s="2003"/>
      <c r="TCS2" s="2003"/>
      <c r="TCT2" s="2003"/>
      <c r="TCU2" s="2003"/>
      <c r="TCV2" s="2003"/>
      <c r="TCW2" s="2003"/>
      <c r="TCX2" s="2003"/>
      <c r="TCY2" s="2003"/>
      <c r="TCZ2" s="2003"/>
      <c r="TDA2" s="2003"/>
      <c r="TDB2" s="2003"/>
      <c r="TDC2" s="2003"/>
      <c r="TDD2" s="2003"/>
      <c r="TDE2" s="2003"/>
      <c r="TDF2" s="2003"/>
      <c r="TDG2" s="2003"/>
      <c r="TDH2" s="2003"/>
      <c r="TDI2" s="2003"/>
      <c r="TDJ2" s="2003"/>
      <c r="TDK2" s="2003"/>
      <c r="TDL2" s="2003"/>
      <c r="TDM2" s="2003"/>
      <c r="TDN2" s="2003"/>
      <c r="TDO2" s="2003"/>
      <c r="TDP2" s="2003"/>
      <c r="TDQ2" s="2003"/>
      <c r="TDR2" s="2003"/>
      <c r="TDS2" s="2003"/>
      <c r="TDT2" s="2003"/>
      <c r="TDU2" s="2003"/>
      <c r="TDV2" s="2003"/>
      <c r="TDW2" s="2003"/>
      <c r="TDX2" s="2003"/>
      <c r="TDY2" s="2003"/>
      <c r="TDZ2" s="2003"/>
      <c r="TEA2" s="2003"/>
      <c r="TEB2" s="2003"/>
      <c r="TEC2" s="2003"/>
      <c r="TED2" s="2003"/>
      <c r="TEE2" s="2003"/>
      <c r="TEF2" s="2003"/>
      <c r="TEG2" s="2003"/>
      <c r="TEH2" s="2003"/>
      <c r="TEI2" s="2003"/>
      <c r="TEJ2" s="2003"/>
      <c r="TEK2" s="2003"/>
      <c r="TEL2" s="2003"/>
      <c r="TEM2" s="2003"/>
      <c r="TEN2" s="2003"/>
      <c r="TEO2" s="2003"/>
      <c r="TEP2" s="2003"/>
      <c r="TEQ2" s="2003"/>
      <c r="TER2" s="2003"/>
      <c r="TES2" s="2003"/>
      <c r="TET2" s="2003"/>
      <c r="TEU2" s="2003"/>
      <c r="TEV2" s="2003"/>
      <c r="TEW2" s="2003"/>
      <c r="TEX2" s="2003"/>
      <c r="TEY2" s="2003"/>
      <c r="TEZ2" s="2003"/>
      <c r="TFA2" s="2003"/>
      <c r="TFB2" s="2003"/>
      <c r="TFC2" s="2003"/>
      <c r="TFD2" s="2003"/>
      <c r="TFE2" s="2003"/>
      <c r="TFF2" s="2003"/>
      <c r="TFG2" s="2003"/>
      <c r="TFH2" s="2003"/>
      <c r="TFI2" s="2003"/>
      <c r="TFJ2" s="2003"/>
      <c r="TFK2" s="2003"/>
      <c r="TFL2" s="2003"/>
      <c r="TFM2" s="2003"/>
      <c r="TFN2" s="2003"/>
      <c r="TFO2" s="2003"/>
      <c r="TFP2" s="2003"/>
      <c r="TFQ2" s="2003"/>
      <c r="TFR2" s="2003"/>
      <c r="TFS2" s="2003"/>
      <c r="TFT2" s="2003"/>
      <c r="TFU2" s="2003"/>
      <c r="TFV2" s="2003"/>
      <c r="TFW2" s="2003"/>
      <c r="TFX2" s="2003"/>
      <c r="TFY2" s="2003"/>
      <c r="TFZ2" s="2003"/>
      <c r="TGA2" s="2003"/>
      <c r="TGB2" s="2003"/>
      <c r="TGC2" s="2003"/>
      <c r="TGD2" s="2003"/>
      <c r="TGE2" s="2003"/>
      <c r="TGF2" s="2003"/>
      <c r="TGG2" s="2003"/>
      <c r="TGH2" s="2003"/>
      <c r="TGI2" s="2003"/>
      <c r="TGJ2" s="2003"/>
      <c r="TGK2" s="2003"/>
      <c r="TGL2" s="2003"/>
      <c r="TGM2" s="2003"/>
      <c r="TGN2" s="2003"/>
      <c r="TGO2" s="2003"/>
      <c r="TGP2" s="2003"/>
      <c r="TGQ2" s="2003"/>
      <c r="TGR2" s="2003"/>
      <c r="TGS2" s="2003"/>
      <c r="TGT2" s="2003"/>
      <c r="TGU2" s="2003"/>
      <c r="TGV2" s="2003"/>
      <c r="TGW2" s="2003"/>
      <c r="TGX2" s="2003"/>
      <c r="TGY2" s="2003"/>
      <c r="TGZ2" s="2003"/>
      <c r="THA2" s="2003"/>
      <c r="THB2" s="2003"/>
      <c r="THC2" s="2003"/>
      <c r="THD2" s="2003"/>
      <c r="THE2" s="2003"/>
      <c r="THF2" s="2003"/>
      <c r="THG2" s="2003"/>
      <c r="THH2" s="2003"/>
      <c r="THI2" s="2003"/>
      <c r="THJ2" s="2003"/>
      <c r="THK2" s="2003"/>
      <c r="THL2" s="2003"/>
      <c r="THM2" s="2003"/>
      <c r="THN2" s="2003"/>
      <c r="THO2" s="2003"/>
      <c r="THP2" s="2003"/>
      <c r="THQ2" s="2003"/>
      <c r="THR2" s="2003"/>
      <c r="THS2" s="2003"/>
      <c r="THT2" s="2003"/>
      <c r="THU2" s="2003"/>
      <c r="THV2" s="2003"/>
      <c r="THW2" s="2003"/>
      <c r="THX2" s="2003"/>
      <c r="THY2" s="2003"/>
      <c r="THZ2" s="2003"/>
      <c r="TIA2" s="2003"/>
      <c r="TIB2" s="2003"/>
      <c r="TIC2" s="2003"/>
      <c r="TID2" s="2003"/>
      <c r="TIE2" s="2003"/>
      <c r="TIF2" s="2003"/>
      <c r="TIG2" s="2003"/>
      <c r="TIH2" s="2003"/>
      <c r="TII2" s="2003"/>
      <c r="TIJ2" s="2003"/>
      <c r="TIK2" s="2003"/>
      <c r="TIL2" s="2003"/>
      <c r="TIM2" s="2003"/>
      <c r="TIN2" s="2003"/>
      <c r="TIO2" s="2003"/>
      <c r="TIP2" s="2003"/>
      <c r="TIQ2" s="2003"/>
      <c r="TIR2" s="2003"/>
      <c r="TIS2" s="2003"/>
      <c r="TIT2" s="2003"/>
      <c r="TIU2" s="2003"/>
      <c r="TIV2" s="2003"/>
      <c r="TIW2" s="2003"/>
      <c r="TIX2" s="2003"/>
      <c r="TIY2" s="2003"/>
      <c r="TIZ2" s="2003"/>
      <c r="TJA2" s="2003"/>
      <c r="TJB2" s="2003"/>
      <c r="TJC2" s="2003"/>
      <c r="TJD2" s="2003"/>
      <c r="TJE2" s="2003"/>
      <c r="TJF2" s="2003"/>
      <c r="TJG2" s="2003"/>
      <c r="TJH2" s="2003"/>
      <c r="TJI2" s="2003"/>
      <c r="TJJ2" s="2003"/>
      <c r="TJK2" s="2003"/>
      <c r="TJL2" s="2003"/>
      <c r="TJM2" s="2003"/>
      <c r="TJN2" s="2003"/>
      <c r="TJO2" s="2003"/>
      <c r="TJP2" s="2003"/>
      <c r="TJQ2" s="2003"/>
      <c r="TJR2" s="2003"/>
      <c r="TJS2" s="2003"/>
      <c r="TJT2" s="2003"/>
      <c r="TJU2" s="2003"/>
      <c r="TJV2" s="2003"/>
      <c r="TJW2" s="2003"/>
      <c r="TJX2" s="2003"/>
      <c r="TJY2" s="2003"/>
      <c r="TJZ2" s="2003"/>
      <c r="TKA2" s="2003"/>
      <c r="TKB2" s="2003"/>
      <c r="TKC2" s="2003"/>
      <c r="TKD2" s="2003"/>
      <c r="TKE2" s="2003"/>
      <c r="TKF2" s="2003"/>
      <c r="TKG2" s="2003"/>
      <c r="TKH2" s="2003"/>
      <c r="TKI2" s="2003"/>
      <c r="TKJ2" s="2003"/>
      <c r="TKK2" s="2003"/>
      <c r="TKL2" s="2003"/>
      <c r="TKM2" s="2003"/>
      <c r="TKN2" s="2003"/>
      <c r="TKO2" s="2003"/>
      <c r="TKP2" s="2003"/>
      <c r="TKQ2" s="2003"/>
      <c r="TKR2" s="2003"/>
      <c r="TKS2" s="2003"/>
      <c r="TKT2" s="2003"/>
      <c r="TKU2" s="2003"/>
      <c r="TKV2" s="2003"/>
      <c r="TKW2" s="2003"/>
      <c r="TKX2" s="2003"/>
      <c r="TKY2" s="2003"/>
      <c r="TKZ2" s="2003"/>
      <c r="TLA2" s="2003"/>
      <c r="TLB2" s="2003"/>
      <c r="TLC2" s="2003"/>
      <c r="TLD2" s="2003"/>
      <c r="TLE2" s="2003"/>
      <c r="TLF2" s="2003"/>
      <c r="TLG2" s="2003"/>
      <c r="TLH2" s="2003"/>
      <c r="TLI2" s="2003"/>
      <c r="TLJ2" s="2003"/>
      <c r="TLK2" s="2003"/>
      <c r="TLL2" s="2003"/>
      <c r="TLM2" s="2003"/>
      <c r="TLN2" s="2003"/>
      <c r="TLO2" s="2003"/>
      <c r="TLP2" s="2003"/>
      <c r="TLQ2" s="2003"/>
      <c r="TLR2" s="2003"/>
      <c r="TLS2" s="2003"/>
      <c r="TLT2" s="2003"/>
      <c r="TLU2" s="2003"/>
      <c r="TLV2" s="2003"/>
      <c r="TLW2" s="2003"/>
      <c r="TLX2" s="2003"/>
      <c r="TLY2" s="2003"/>
      <c r="TLZ2" s="2003"/>
      <c r="TMA2" s="2003"/>
      <c r="TMB2" s="2003"/>
      <c r="TMC2" s="2003"/>
      <c r="TMD2" s="2003"/>
      <c r="TME2" s="2003"/>
      <c r="TMF2" s="2003"/>
      <c r="TMG2" s="2003"/>
      <c r="TMH2" s="2003"/>
      <c r="TMI2" s="2003"/>
      <c r="TMJ2" s="2003"/>
      <c r="TMK2" s="2003"/>
      <c r="TML2" s="2003"/>
      <c r="TMM2" s="2003"/>
      <c r="TMN2" s="2003"/>
      <c r="TMO2" s="2003"/>
      <c r="TMP2" s="2003"/>
      <c r="TMQ2" s="2003"/>
      <c r="TMR2" s="2003"/>
      <c r="TMS2" s="2003"/>
      <c r="TMT2" s="2003"/>
      <c r="TMU2" s="2003"/>
      <c r="TMV2" s="2003"/>
      <c r="TMW2" s="2003"/>
      <c r="TMX2" s="2003"/>
      <c r="TMY2" s="2003"/>
      <c r="TMZ2" s="2003"/>
      <c r="TNA2" s="2003"/>
      <c r="TNB2" s="2003"/>
      <c r="TNC2" s="2003"/>
      <c r="TND2" s="2003"/>
      <c r="TNE2" s="2003"/>
      <c r="TNF2" s="2003"/>
      <c r="TNG2" s="2003"/>
      <c r="TNH2" s="2003"/>
      <c r="TNI2" s="2003"/>
      <c r="TNJ2" s="2003"/>
      <c r="TNK2" s="2003"/>
      <c r="TNL2" s="2003"/>
      <c r="TNM2" s="2003"/>
      <c r="TNN2" s="2003"/>
      <c r="TNO2" s="2003"/>
      <c r="TNP2" s="2003"/>
      <c r="TNQ2" s="2003"/>
      <c r="TNR2" s="2003"/>
      <c r="TNS2" s="2003"/>
      <c r="TNT2" s="2003"/>
      <c r="TNU2" s="2003"/>
      <c r="TNV2" s="2003"/>
      <c r="TNW2" s="2003"/>
      <c r="TNX2" s="2003"/>
      <c r="TNY2" s="2003"/>
      <c r="TNZ2" s="2003"/>
      <c r="TOA2" s="2003"/>
      <c r="TOB2" s="2003"/>
      <c r="TOC2" s="2003"/>
      <c r="TOD2" s="2003"/>
      <c r="TOE2" s="2003"/>
      <c r="TOF2" s="2003"/>
      <c r="TOG2" s="2003"/>
      <c r="TOH2" s="2003"/>
      <c r="TOI2" s="2003"/>
      <c r="TOJ2" s="2003"/>
      <c r="TOK2" s="2003"/>
      <c r="TOL2" s="2003"/>
      <c r="TOM2" s="2003"/>
      <c r="TON2" s="2003"/>
      <c r="TOO2" s="2003"/>
      <c r="TOP2" s="2003"/>
      <c r="TOQ2" s="2003"/>
      <c r="TOR2" s="2003"/>
      <c r="TOS2" s="2003"/>
      <c r="TOT2" s="2003"/>
      <c r="TOU2" s="2003"/>
      <c r="TOV2" s="2003"/>
      <c r="TOW2" s="2003"/>
      <c r="TOX2" s="2003"/>
      <c r="TOY2" s="2003"/>
      <c r="TOZ2" s="2003"/>
      <c r="TPA2" s="2003"/>
      <c r="TPB2" s="2003"/>
      <c r="TPC2" s="2003"/>
      <c r="TPD2" s="2003"/>
      <c r="TPE2" s="2003"/>
      <c r="TPF2" s="2003"/>
      <c r="TPG2" s="2003"/>
      <c r="TPH2" s="2003"/>
      <c r="TPI2" s="2003"/>
      <c r="TPJ2" s="2003"/>
      <c r="TPK2" s="2003"/>
      <c r="TPL2" s="2003"/>
      <c r="TPM2" s="2003"/>
      <c r="TPN2" s="2003"/>
      <c r="TPO2" s="2003"/>
      <c r="TPP2" s="2003"/>
      <c r="TPQ2" s="2003"/>
      <c r="TPR2" s="2003"/>
      <c r="TPS2" s="2003"/>
      <c r="TPT2" s="2003"/>
      <c r="TPU2" s="2003"/>
      <c r="TPV2" s="2003"/>
      <c r="TPW2" s="2003"/>
      <c r="TPX2" s="2003"/>
      <c r="TPY2" s="2003"/>
      <c r="TPZ2" s="2003"/>
      <c r="TQA2" s="2003"/>
      <c r="TQB2" s="2003"/>
      <c r="TQC2" s="2003"/>
      <c r="TQD2" s="2003"/>
      <c r="TQE2" s="2003"/>
      <c r="TQF2" s="2003"/>
      <c r="TQG2" s="2003"/>
      <c r="TQH2" s="2003"/>
      <c r="TQI2" s="2003"/>
      <c r="TQJ2" s="2003"/>
      <c r="TQK2" s="2003"/>
      <c r="TQL2" s="2003"/>
      <c r="TQM2" s="2003"/>
      <c r="TQN2" s="2003"/>
      <c r="TQO2" s="2003"/>
      <c r="TQP2" s="2003"/>
      <c r="TQQ2" s="2003"/>
      <c r="TQR2" s="2003"/>
      <c r="TQS2" s="2003"/>
      <c r="TQT2" s="2003"/>
      <c r="TQU2" s="2003"/>
      <c r="TQV2" s="2003"/>
      <c r="TQW2" s="2003"/>
      <c r="TQX2" s="2003"/>
      <c r="TQY2" s="2003"/>
      <c r="TQZ2" s="2003"/>
      <c r="TRA2" s="2003"/>
      <c r="TRB2" s="2003"/>
      <c r="TRC2" s="2003"/>
      <c r="TRD2" s="2003"/>
      <c r="TRE2" s="2003"/>
      <c r="TRF2" s="2003"/>
      <c r="TRG2" s="2003"/>
      <c r="TRH2" s="2003"/>
      <c r="TRI2" s="2003"/>
      <c r="TRJ2" s="2003"/>
      <c r="TRK2" s="2003"/>
      <c r="TRL2" s="2003"/>
      <c r="TRM2" s="2003"/>
      <c r="TRN2" s="2003"/>
      <c r="TRO2" s="2003"/>
      <c r="TRP2" s="2003"/>
      <c r="TRQ2" s="2003"/>
      <c r="TRR2" s="2003"/>
      <c r="TRS2" s="2003"/>
      <c r="TRT2" s="2003"/>
      <c r="TRU2" s="2003"/>
      <c r="TRV2" s="2003"/>
      <c r="TRW2" s="2003"/>
      <c r="TRX2" s="2003"/>
      <c r="TRY2" s="2003"/>
      <c r="TRZ2" s="2003"/>
      <c r="TSA2" s="2003"/>
      <c r="TSB2" s="2003"/>
      <c r="TSC2" s="2003"/>
      <c r="TSD2" s="2003"/>
      <c r="TSE2" s="2003"/>
      <c r="TSF2" s="2003"/>
      <c r="TSG2" s="2003"/>
      <c r="TSH2" s="2003"/>
      <c r="TSI2" s="2003"/>
      <c r="TSJ2" s="2003"/>
      <c r="TSK2" s="2003"/>
      <c r="TSL2" s="2003"/>
      <c r="TSM2" s="2003"/>
      <c r="TSN2" s="2003"/>
      <c r="TSO2" s="2003"/>
      <c r="TSP2" s="2003"/>
      <c r="TSQ2" s="2003"/>
      <c r="TSR2" s="2003"/>
      <c r="TSS2" s="2003"/>
      <c r="TST2" s="2003"/>
      <c r="TSU2" s="2003"/>
      <c r="TSV2" s="2003"/>
      <c r="TSW2" s="2003"/>
      <c r="TSX2" s="2003"/>
      <c r="TSY2" s="2003"/>
      <c r="TSZ2" s="2003"/>
      <c r="TTA2" s="2003"/>
      <c r="TTB2" s="2003"/>
      <c r="TTC2" s="2003"/>
      <c r="TTD2" s="2003"/>
      <c r="TTE2" s="2003"/>
      <c r="TTF2" s="2003"/>
      <c r="TTG2" s="2003"/>
      <c r="TTH2" s="2003"/>
      <c r="TTI2" s="2003"/>
      <c r="TTJ2" s="2003"/>
      <c r="TTK2" s="2003"/>
      <c r="TTL2" s="2003"/>
      <c r="TTM2" s="2003"/>
      <c r="TTN2" s="2003"/>
      <c r="TTO2" s="2003"/>
      <c r="TTP2" s="2003"/>
      <c r="TTQ2" s="2003"/>
      <c r="TTR2" s="2003"/>
      <c r="TTS2" s="2003"/>
      <c r="TTT2" s="2003"/>
      <c r="TTU2" s="2003"/>
      <c r="TTV2" s="2003"/>
      <c r="TTW2" s="2003"/>
      <c r="TTX2" s="2003"/>
      <c r="TTY2" s="2003"/>
      <c r="TTZ2" s="2003"/>
      <c r="TUA2" s="2003"/>
      <c r="TUB2" s="2003"/>
      <c r="TUC2" s="2003"/>
      <c r="TUD2" s="2003"/>
      <c r="TUE2" s="2003"/>
      <c r="TUF2" s="2003"/>
      <c r="TUG2" s="2003"/>
      <c r="TUH2" s="2003"/>
      <c r="TUI2" s="2003"/>
      <c r="TUJ2" s="2003"/>
      <c r="TUK2" s="2003"/>
      <c r="TUL2" s="2003"/>
      <c r="TUM2" s="2003"/>
      <c r="TUN2" s="2003"/>
      <c r="TUO2" s="2003"/>
      <c r="TUP2" s="2003"/>
      <c r="TUQ2" s="2003"/>
      <c r="TUR2" s="2003"/>
      <c r="TUS2" s="2003"/>
      <c r="TUT2" s="2003"/>
      <c r="TUU2" s="2003"/>
      <c r="TUV2" s="2003"/>
      <c r="TUW2" s="2003"/>
      <c r="TUX2" s="2003"/>
      <c r="TUY2" s="2003"/>
      <c r="TUZ2" s="2003"/>
      <c r="TVA2" s="2003"/>
      <c r="TVB2" s="2003"/>
      <c r="TVC2" s="2003"/>
      <c r="TVD2" s="2003"/>
      <c r="TVE2" s="2003"/>
      <c r="TVF2" s="2003"/>
      <c r="TVG2" s="2003"/>
      <c r="TVH2" s="2003"/>
      <c r="TVI2" s="2003"/>
      <c r="TVJ2" s="2003"/>
      <c r="TVK2" s="2003"/>
      <c r="TVL2" s="2003"/>
      <c r="TVM2" s="2003"/>
      <c r="TVN2" s="2003"/>
      <c r="TVO2" s="2003"/>
      <c r="TVP2" s="2003"/>
      <c r="TVQ2" s="2003"/>
      <c r="TVR2" s="2003"/>
      <c r="TVS2" s="2003"/>
      <c r="TVT2" s="2003"/>
      <c r="TVU2" s="2003"/>
      <c r="TVV2" s="2003"/>
      <c r="TVW2" s="2003"/>
      <c r="TVX2" s="2003"/>
      <c r="TVY2" s="2003"/>
      <c r="TVZ2" s="2003"/>
      <c r="TWA2" s="2003"/>
      <c r="TWB2" s="2003"/>
      <c r="TWC2" s="2003"/>
      <c r="TWD2" s="2003"/>
      <c r="TWE2" s="2003"/>
      <c r="TWF2" s="2003"/>
      <c r="TWG2" s="2003"/>
      <c r="TWH2" s="2003"/>
      <c r="TWI2" s="2003"/>
      <c r="TWJ2" s="2003"/>
      <c r="TWK2" s="2003"/>
      <c r="TWL2" s="2003"/>
      <c r="TWM2" s="2003"/>
      <c r="TWN2" s="2003"/>
      <c r="TWO2" s="2003"/>
      <c r="TWP2" s="2003"/>
      <c r="TWQ2" s="2003"/>
      <c r="TWR2" s="2003"/>
      <c r="TWS2" s="2003"/>
      <c r="TWT2" s="2003"/>
      <c r="TWU2" s="2003"/>
      <c r="TWV2" s="2003"/>
      <c r="TWW2" s="2003"/>
      <c r="TWX2" s="2003"/>
      <c r="TWY2" s="2003"/>
      <c r="TWZ2" s="2003"/>
      <c r="TXA2" s="2003"/>
      <c r="TXB2" s="2003"/>
      <c r="TXC2" s="2003"/>
      <c r="TXD2" s="2003"/>
      <c r="TXE2" s="2003"/>
      <c r="TXF2" s="2003"/>
      <c r="TXG2" s="2003"/>
      <c r="TXH2" s="2003"/>
      <c r="TXI2" s="2003"/>
      <c r="TXJ2" s="2003"/>
      <c r="TXK2" s="2003"/>
      <c r="TXL2" s="2003"/>
      <c r="TXM2" s="2003"/>
      <c r="TXN2" s="2003"/>
      <c r="TXO2" s="2003"/>
      <c r="TXP2" s="2003"/>
      <c r="TXQ2" s="2003"/>
      <c r="TXR2" s="2003"/>
      <c r="TXS2" s="2003"/>
      <c r="TXT2" s="2003"/>
      <c r="TXU2" s="2003"/>
      <c r="TXV2" s="2003"/>
      <c r="TXW2" s="2003"/>
      <c r="TXX2" s="2003"/>
      <c r="TXY2" s="2003"/>
      <c r="TXZ2" s="2003"/>
      <c r="TYA2" s="2003"/>
      <c r="TYB2" s="2003"/>
      <c r="TYC2" s="2003"/>
      <c r="TYD2" s="2003"/>
      <c r="TYE2" s="2003"/>
      <c r="TYF2" s="2003"/>
      <c r="TYG2" s="2003"/>
      <c r="TYH2" s="2003"/>
      <c r="TYI2" s="2003"/>
      <c r="TYJ2" s="2003"/>
      <c r="TYK2" s="2003"/>
      <c r="TYL2" s="2003"/>
      <c r="TYM2" s="2003"/>
      <c r="TYN2" s="2003"/>
      <c r="TYO2" s="2003"/>
      <c r="TYP2" s="2003"/>
      <c r="TYQ2" s="2003"/>
      <c r="TYR2" s="2003"/>
      <c r="TYS2" s="2003"/>
      <c r="TYT2" s="2003"/>
      <c r="TYU2" s="2003"/>
      <c r="TYV2" s="2003"/>
      <c r="TYW2" s="2003"/>
      <c r="TYX2" s="2003"/>
      <c r="TYY2" s="2003"/>
      <c r="TYZ2" s="2003"/>
      <c r="TZA2" s="2003"/>
      <c r="TZB2" s="2003"/>
      <c r="TZC2" s="2003"/>
      <c r="TZD2" s="2003"/>
      <c r="TZE2" s="2003"/>
      <c r="TZF2" s="2003"/>
      <c r="TZG2" s="2003"/>
      <c r="TZH2" s="2003"/>
      <c r="TZI2" s="2003"/>
      <c r="TZJ2" s="2003"/>
      <c r="TZK2" s="2003"/>
      <c r="TZL2" s="2003"/>
      <c r="TZM2" s="2003"/>
      <c r="TZN2" s="2003"/>
      <c r="TZO2" s="2003"/>
      <c r="TZP2" s="2003"/>
      <c r="TZQ2" s="2003"/>
      <c r="TZR2" s="2003"/>
      <c r="TZS2" s="2003"/>
      <c r="TZT2" s="2003"/>
      <c r="TZU2" s="2003"/>
      <c r="TZV2" s="2003"/>
      <c r="TZW2" s="2003"/>
      <c r="TZX2" s="2003"/>
      <c r="TZY2" s="2003"/>
      <c r="TZZ2" s="2003"/>
      <c r="UAA2" s="2003"/>
      <c r="UAB2" s="2003"/>
      <c r="UAC2" s="2003"/>
      <c r="UAD2" s="2003"/>
      <c r="UAE2" s="2003"/>
      <c r="UAF2" s="2003"/>
      <c r="UAG2" s="2003"/>
      <c r="UAH2" s="2003"/>
      <c r="UAI2" s="2003"/>
      <c r="UAJ2" s="2003"/>
      <c r="UAK2" s="2003"/>
      <c r="UAL2" s="2003"/>
      <c r="UAM2" s="2003"/>
      <c r="UAN2" s="2003"/>
      <c r="UAO2" s="2003"/>
      <c r="UAP2" s="2003"/>
      <c r="UAQ2" s="2003"/>
      <c r="UAR2" s="2003"/>
      <c r="UAS2" s="2003"/>
      <c r="UAT2" s="2003"/>
      <c r="UAU2" s="2003"/>
      <c r="UAV2" s="2003"/>
      <c r="UAW2" s="2003"/>
      <c r="UAX2" s="2003"/>
      <c r="UAY2" s="2003"/>
      <c r="UAZ2" s="2003"/>
      <c r="UBA2" s="2003"/>
      <c r="UBB2" s="2003"/>
      <c r="UBC2" s="2003"/>
      <c r="UBD2" s="2003"/>
      <c r="UBE2" s="2003"/>
      <c r="UBF2" s="2003"/>
      <c r="UBG2" s="2003"/>
      <c r="UBH2" s="2003"/>
      <c r="UBI2" s="2003"/>
      <c r="UBJ2" s="2003"/>
      <c r="UBK2" s="2003"/>
      <c r="UBL2" s="2003"/>
      <c r="UBM2" s="2003"/>
      <c r="UBN2" s="2003"/>
      <c r="UBO2" s="2003"/>
      <c r="UBP2" s="2003"/>
      <c r="UBQ2" s="2003"/>
      <c r="UBR2" s="2003"/>
      <c r="UBS2" s="2003"/>
      <c r="UBT2" s="2003"/>
      <c r="UBU2" s="2003"/>
      <c r="UBV2" s="2003"/>
      <c r="UBW2" s="2003"/>
      <c r="UBX2" s="2003"/>
      <c r="UBY2" s="2003"/>
      <c r="UBZ2" s="2003"/>
      <c r="UCA2" s="2003"/>
      <c r="UCB2" s="2003"/>
      <c r="UCC2" s="2003"/>
      <c r="UCD2" s="2003"/>
      <c r="UCE2" s="2003"/>
      <c r="UCF2" s="2003"/>
      <c r="UCG2" s="2003"/>
      <c r="UCH2" s="2003"/>
      <c r="UCI2" s="2003"/>
      <c r="UCJ2" s="2003"/>
      <c r="UCK2" s="2003"/>
      <c r="UCL2" s="2003"/>
      <c r="UCM2" s="2003"/>
      <c r="UCN2" s="2003"/>
      <c r="UCO2" s="2003"/>
      <c r="UCP2" s="2003"/>
      <c r="UCQ2" s="2003"/>
      <c r="UCR2" s="2003"/>
      <c r="UCS2" s="2003"/>
      <c r="UCT2" s="2003"/>
      <c r="UCU2" s="2003"/>
      <c r="UCV2" s="2003"/>
      <c r="UCW2" s="2003"/>
      <c r="UCX2" s="2003"/>
      <c r="UCY2" s="2003"/>
      <c r="UCZ2" s="2003"/>
      <c r="UDA2" s="2003"/>
      <c r="UDB2" s="2003"/>
      <c r="UDC2" s="2003"/>
      <c r="UDD2" s="2003"/>
      <c r="UDE2" s="2003"/>
      <c r="UDF2" s="2003"/>
      <c r="UDG2" s="2003"/>
      <c r="UDH2" s="2003"/>
      <c r="UDI2" s="2003"/>
      <c r="UDJ2" s="2003"/>
      <c r="UDK2" s="2003"/>
      <c r="UDL2" s="2003"/>
      <c r="UDM2" s="2003"/>
      <c r="UDN2" s="2003"/>
      <c r="UDO2" s="2003"/>
      <c r="UDP2" s="2003"/>
      <c r="UDQ2" s="2003"/>
      <c r="UDR2" s="2003"/>
      <c r="UDS2" s="2003"/>
      <c r="UDT2" s="2003"/>
      <c r="UDU2" s="2003"/>
      <c r="UDV2" s="2003"/>
      <c r="UDW2" s="2003"/>
      <c r="UDX2" s="2003"/>
      <c r="UDY2" s="2003"/>
      <c r="UDZ2" s="2003"/>
      <c r="UEA2" s="2003"/>
      <c r="UEB2" s="2003"/>
      <c r="UEC2" s="2003"/>
      <c r="UED2" s="2003"/>
      <c r="UEE2" s="2003"/>
      <c r="UEF2" s="2003"/>
      <c r="UEG2" s="2003"/>
      <c r="UEH2" s="2003"/>
      <c r="UEI2" s="2003"/>
      <c r="UEJ2" s="2003"/>
      <c r="UEK2" s="2003"/>
      <c r="UEL2" s="2003"/>
      <c r="UEM2" s="2003"/>
      <c r="UEN2" s="2003"/>
      <c r="UEO2" s="2003"/>
      <c r="UEP2" s="2003"/>
      <c r="UEQ2" s="2003"/>
      <c r="UER2" s="2003"/>
      <c r="UES2" s="2003"/>
      <c r="UET2" s="2003"/>
      <c r="UEU2" s="2003"/>
      <c r="UEV2" s="2003"/>
      <c r="UEW2" s="2003"/>
      <c r="UEX2" s="2003"/>
      <c r="UEY2" s="2003"/>
      <c r="UEZ2" s="2003"/>
      <c r="UFA2" s="2003"/>
      <c r="UFB2" s="2003"/>
      <c r="UFC2" s="2003"/>
      <c r="UFD2" s="2003"/>
      <c r="UFE2" s="2003"/>
      <c r="UFF2" s="2003"/>
      <c r="UFG2" s="2003"/>
      <c r="UFH2" s="2003"/>
      <c r="UFI2" s="2003"/>
      <c r="UFJ2" s="2003"/>
      <c r="UFK2" s="2003"/>
      <c r="UFL2" s="2003"/>
      <c r="UFM2" s="2003"/>
      <c r="UFN2" s="2003"/>
      <c r="UFO2" s="2003"/>
      <c r="UFP2" s="2003"/>
      <c r="UFQ2" s="2003"/>
      <c r="UFR2" s="2003"/>
      <c r="UFS2" s="2003"/>
      <c r="UFT2" s="2003"/>
      <c r="UFU2" s="2003"/>
      <c r="UFV2" s="2003"/>
      <c r="UFW2" s="2003"/>
      <c r="UFX2" s="2003"/>
      <c r="UFY2" s="2003"/>
      <c r="UFZ2" s="2003"/>
      <c r="UGA2" s="2003"/>
      <c r="UGB2" s="2003"/>
      <c r="UGC2" s="2003"/>
      <c r="UGD2" s="2003"/>
      <c r="UGE2" s="2003"/>
      <c r="UGF2" s="2003"/>
      <c r="UGG2" s="2003"/>
      <c r="UGH2" s="2003"/>
      <c r="UGI2" s="2003"/>
      <c r="UGJ2" s="2003"/>
      <c r="UGK2" s="2003"/>
      <c r="UGL2" s="2003"/>
      <c r="UGM2" s="2003"/>
      <c r="UGN2" s="2003"/>
      <c r="UGO2" s="2003"/>
      <c r="UGP2" s="2003"/>
      <c r="UGQ2" s="2003"/>
      <c r="UGR2" s="2003"/>
      <c r="UGS2" s="2003"/>
      <c r="UGT2" s="2003"/>
      <c r="UGU2" s="2003"/>
      <c r="UGV2" s="2003"/>
      <c r="UGW2" s="2003"/>
      <c r="UGX2" s="2003"/>
      <c r="UGY2" s="2003"/>
      <c r="UGZ2" s="2003"/>
      <c r="UHA2" s="2003"/>
      <c r="UHB2" s="2003"/>
      <c r="UHC2" s="2003"/>
      <c r="UHD2" s="2003"/>
      <c r="UHE2" s="2003"/>
      <c r="UHF2" s="2003"/>
      <c r="UHG2" s="2003"/>
      <c r="UHH2" s="2003"/>
      <c r="UHI2" s="2003"/>
      <c r="UHJ2" s="2003"/>
      <c r="UHK2" s="2003"/>
      <c r="UHL2" s="2003"/>
      <c r="UHM2" s="2003"/>
      <c r="UHN2" s="2003"/>
      <c r="UHO2" s="2003"/>
      <c r="UHP2" s="2003"/>
      <c r="UHQ2" s="2003"/>
      <c r="UHR2" s="2003"/>
      <c r="UHS2" s="2003"/>
      <c r="UHT2" s="2003"/>
      <c r="UHU2" s="2003"/>
      <c r="UHV2" s="2003"/>
      <c r="UHW2" s="2003"/>
      <c r="UHX2" s="2003"/>
      <c r="UHY2" s="2003"/>
      <c r="UHZ2" s="2003"/>
      <c r="UIA2" s="2003"/>
      <c r="UIB2" s="2003"/>
      <c r="UIC2" s="2003"/>
      <c r="UID2" s="2003"/>
      <c r="UIE2" s="2003"/>
      <c r="UIF2" s="2003"/>
      <c r="UIG2" s="2003"/>
      <c r="UIH2" s="2003"/>
      <c r="UII2" s="2003"/>
      <c r="UIJ2" s="2003"/>
      <c r="UIK2" s="2003"/>
      <c r="UIL2" s="2003"/>
      <c r="UIM2" s="2003"/>
      <c r="UIN2" s="2003"/>
      <c r="UIO2" s="2003"/>
      <c r="UIP2" s="2003"/>
      <c r="UIQ2" s="2003"/>
      <c r="UIR2" s="2003"/>
      <c r="UIS2" s="2003"/>
      <c r="UIT2" s="2003"/>
      <c r="UIU2" s="2003"/>
      <c r="UIV2" s="2003"/>
      <c r="UIW2" s="2003"/>
      <c r="UIX2" s="2003"/>
      <c r="UIY2" s="2003"/>
      <c r="UIZ2" s="2003"/>
      <c r="UJA2" s="2003"/>
      <c r="UJB2" s="2003"/>
      <c r="UJC2" s="2003"/>
      <c r="UJD2" s="2003"/>
      <c r="UJE2" s="2003"/>
      <c r="UJF2" s="2003"/>
      <c r="UJG2" s="2003"/>
      <c r="UJH2" s="2003"/>
      <c r="UJI2" s="2003"/>
      <c r="UJJ2" s="2003"/>
      <c r="UJK2" s="2003"/>
      <c r="UJL2" s="2003"/>
      <c r="UJM2" s="2003"/>
      <c r="UJN2" s="2003"/>
      <c r="UJO2" s="2003"/>
      <c r="UJP2" s="2003"/>
      <c r="UJQ2" s="2003"/>
      <c r="UJR2" s="2003"/>
      <c r="UJS2" s="2003"/>
      <c r="UJT2" s="2003"/>
      <c r="UJU2" s="2003"/>
      <c r="UJV2" s="2003"/>
      <c r="UJW2" s="2003"/>
      <c r="UJX2" s="2003"/>
      <c r="UJY2" s="2003"/>
      <c r="UJZ2" s="2003"/>
      <c r="UKA2" s="2003"/>
      <c r="UKB2" s="2003"/>
      <c r="UKC2" s="2003"/>
      <c r="UKD2" s="2003"/>
      <c r="UKE2" s="2003"/>
      <c r="UKF2" s="2003"/>
      <c r="UKG2" s="2003"/>
      <c r="UKH2" s="2003"/>
      <c r="UKI2" s="2003"/>
      <c r="UKJ2" s="2003"/>
      <c r="UKK2" s="2003"/>
      <c r="UKL2" s="2003"/>
      <c r="UKM2" s="2003"/>
      <c r="UKN2" s="2003"/>
      <c r="UKO2" s="2003"/>
      <c r="UKP2" s="2003"/>
      <c r="UKQ2" s="2003"/>
      <c r="UKR2" s="2003"/>
      <c r="UKS2" s="2003"/>
      <c r="UKT2" s="2003"/>
      <c r="UKU2" s="2003"/>
      <c r="UKV2" s="2003"/>
      <c r="UKW2" s="2003"/>
      <c r="UKX2" s="2003"/>
      <c r="UKY2" s="2003"/>
      <c r="UKZ2" s="2003"/>
      <c r="ULA2" s="2003"/>
      <c r="ULB2" s="2003"/>
      <c r="ULC2" s="2003"/>
      <c r="ULD2" s="2003"/>
      <c r="ULE2" s="2003"/>
      <c r="ULF2" s="2003"/>
      <c r="ULG2" s="2003"/>
      <c r="ULH2" s="2003"/>
      <c r="ULI2" s="2003"/>
      <c r="ULJ2" s="2003"/>
      <c r="ULK2" s="2003"/>
      <c r="ULL2" s="2003"/>
      <c r="ULM2" s="2003"/>
      <c r="ULN2" s="2003"/>
      <c r="ULO2" s="2003"/>
      <c r="ULP2" s="2003"/>
      <c r="ULQ2" s="2003"/>
      <c r="ULR2" s="2003"/>
      <c r="ULS2" s="2003"/>
      <c r="ULT2" s="2003"/>
      <c r="ULU2" s="2003"/>
      <c r="ULV2" s="2003"/>
      <c r="ULW2" s="2003"/>
      <c r="ULX2" s="2003"/>
      <c r="ULY2" s="2003"/>
      <c r="ULZ2" s="2003"/>
      <c r="UMA2" s="2003"/>
      <c r="UMB2" s="2003"/>
      <c r="UMC2" s="2003"/>
      <c r="UMD2" s="2003"/>
      <c r="UME2" s="2003"/>
      <c r="UMF2" s="2003"/>
      <c r="UMG2" s="2003"/>
      <c r="UMH2" s="2003"/>
      <c r="UMI2" s="2003"/>
      <c r="UMJ2" s="2003"/>
      <c r="UMK2" s="2003"/>
      <c r="UML2" s="2003"/>
      <c r="UMM2" s="2003"/>
      <c r="UMN2" s="2003"/>
      <c r="UMO2" s="2003"/>
      <c r="UMP2" s="2003"/>
      <c r="UMQ2" s="2003"/>
      <c r="UMR2" s="2003"/>
      <c r="UMS2" s="2003"/>
      <c r="UMT2" s="2003"/>
      <c r="UMU2" s="2003"/>
      <c r="UMV2" s="2003"/>
      <c r="UMW2" s="2003"/>
      <c r="UMX2" s="2003"/>
      <c r="UMY2" s="2003"/>
      <c r="UMZ2" s="2003"/>
      <c r="UNA2" s="2003"/>
      <c r="UNB2" s="2003"/>
      <c r="UNC2" s="2003"/>
      <c r="UND2" s="2003"/>
      <c r="UNE2" s="2003"/>
      <c r="UNF2" s="2003"/>
      <c r="UNG2" s="2003"/>
      <c r="UNH2" s="2003"/>
      <c r="UNI2" s="2003"/>
      <c r="UNJ2" s="2003"/>
      <c r="UNK2" s="2003"/>
      <c r="UNL2" s="2003"/>
      <c r="UNM2" s="2003"/>
      <c r="UNN2" s="2003"/>
      <c r="UNO2" s="2003"/>
      <c r="UNP2" s="2003"/>
      <c r="UNQ2" s="2003"/>
      <c r="UNR2" s="2003"/>
      <c r="UNS2" s="2003"/>
      <c r="UNT2" s="2003"/>
      <c r="UNU2" s="2003"/>
      <c r="UNV2" s="2003"/>
      <c r="UNW2" s="2003"/>
      <c r="UNX2" s="2003"/>
      <c r="UNY2" s="2003"/>
      <c r="UNZ2" s="2003"/>
      <c r="UOA2" s="2003"/>
      <c r="UOB2" s="2003"/>
      <c r="UOC2" s="2003"/>
      <c r="UOD2" s="2003"/>
      <c r="UOE2" s="2003"/>
      <c r="UOF2" s="2003"/>
      <c r="UOG2" s="2003"/>
      <c r="UOH2" s="2003"/>
      <c r="UOI2" s="2003"/>
      <c r="UOJ2" s="2003"/>
      <c r="UOK2" s="2003"/>
      <c r="UOL2" s="2003"/>
      <c r="UOM2" s="2003"/>
      <c r="UON2" s="2003"/>
      <c r="UOO2" s="2003"/>
      <c r="UOP2" s="2003"/>
      <c r="UOQ2" s="2003"/>
      <c r="UOR2" s="2003"/>
      <c r="UOS2" s="2003"/>
      <c r="UOT2" s="2003"/>
      <c r="UOU2" s="2003"/>
      <c r="UOV2" s="2003"/>
      <c r="UOW2" s="2003"/>
      <c r="UOX2" s="2003"/>
      <c r="UOY2" s="2003"/>
      <c r="UOZ2" s="2003"/>
      <c r="UPA2" s="2003"/>
      <c r="UPB2" s="2003"/>
      <c r="UPC2" s="2003"/>
      <c r="UPD2" s="2003"/>
      <c r="UPE2" s="2003"/>
      <c r="UPF2" s="2003"/>
      <c r="UPG2" s="2003"/>
      <c r="UPH2" s="2003"/>
      <c r="UPI2" s="2003"/>
      <c r="UPJ2" s="2003"/>
      <c r="UPK2" s="2003"/>
      <c r="UPL2" s="2003"/>
      <c r="UPM2" s="2003"/>
      <c r="UPN2" s="2003"/>
      <c r="UPO2" s="2003"/>
      <c r="UPP2" s="2003"/>
      <c r="UPQ2" s="2003"/>
      <c r="UPR2" s="2003"/>
      <c r="UPS2" s="2003"/>
      <c r="UPT2" s="2003"/>
      <c r="UPU2" s="2003"/>
      <c r="UPV2" s="2003"/>
      <c r="UPW2" s="2003"/>
      <c r="UPX2" s="2003"/>
      <c r="UPY2" s="2003"/>
      <c r="UPZ2" s="2003"/>
      <c r="UQA2" s="2003"/>
      <c r="UQB2" s="2003"/>
      <c r="UQC2" s="2003"/>
      <c r="UQD2" s="2003"/>
      <c r="UQE2" s="2003"/>
      <c r="UQF2" s="2003"/>
      <c r="UQG2" s="2003"/>
      <c r="UQH2" s="2003"/>
      <c r="UQI2" s="2003"/>
      <c r="UQJ2" s="2003"/>
      <c r="UQK2" s="2003"/>
      <c r="UQL2" s="2003"/>
      <c r="UQM2" s="2003"/>
      <c r="UQN2" s="2003"/>
      <c r="UQO2" s="2003"/>
      <c r="UQP2" s="2003"/>
      <c r="UQQ2" s="2003"/>
      <c r="UQR2" s="2003"/>
      <c r="UQS2" s="2003"/>
      <c r="UQT2" s="2003"/>
      <c r="UQU2" s="2003"/>
      <c r="UQV2" s="2003"/>
      <c r="UQW2" s="2003"/>
      <c r="UQX2" s="2003"/>
      <c r="UQY2" s="2003"/>
      <c r="UQZ2" s="2003"/>
      <c r="URA2" s="2003"/>
      <c r="URB2" s="2003"/>
      <c r="URC2" s="2003"/>
      <c r="URD2" s="2003"/>
      <c r="URE2" s="2003"/>
      <c r="URF2" s="2003"/>
      <c r="URG2" s="2003"/>
      <c r="URH2" s="2003"/>
      <c r="URI2" s="2003"/>
      <c r="URJ2" s="2003"/>
      <c r="URK2" s="2003"/>
      <c r="URL2" s="2003"/>
      <c r="URM2" s="2003"/>
      <c r="URN2" s="2003"/>
      <c r="URO2" s="2003"/>
      <c r="URP2" s="2003"/>
      <c r="URQ2" s="2003"/>
      <c r="URR2" s="2003"/>
      <c r="URS2" s="2003"/>
      <c r="URT2" s="2003"/>
      <c r="URU2" s="2003"/>
      <c r="URV2" s="2003"/>
      <c r="URW2" s="2003"/>
      <c r="URX2" s="2003"/>
      <c r="URY2" s="2003"/>
      <c r="URZ2" s="2003"/>
      <c r="USA2" s="2003"/>
      <c r="USB2" s="2003"/>
      <c r="USC2" s="2003"/>
      <c r="USD2" s="2003"/>
      <c r="USE2" s="2003"/>
      <c r="USF2" s="2003"/>
      <c r="USG2" s="2003"/>
      <c r="USH2" s="2003"/>
      <c r="USI2" s="2003"/>
      <c r="USJ2" s="2003"/>
      <c r="USK2" s="2003"/>
      <c r="USL2" s="2003"/>
      <c r="USM2" s="2003"/>
      <c r="USN2" s="2003"/>
      <c r="USO2" s="2003"/>
      <c r="USP2" s="2003"/>
      <c r="USQ2" s="2003"/>
      <c r="USR2" s="2003"/>
      <c r="USS2" s="2003"/>
      <c r="UST2" s="2003"/>
      <c r="USU2" s="2003"/>
      <c r="USV2" s="2003"/>
      <c r="USW2" s="2003"/>
      <c r="USX2" s="2003"/>
      <c r="USY2" s="2003"/>
      <c r="USZ2" s="2003"/>
      <c r="UTA2" s="2003"/>
      <c r="UTB2" s="2003"/>
      <c r="UTC2" s="2003"/>
      <c r="UTD2" s="2003"/>
      <c r="UTE2" s="2003"/>
      <c r="UTF2" s="2003"/>
      <c r="UTG2" s="2003"/>
      <c r="UTH2" s="2003"/>
      <c r="UTI2" s="2003"/>
      <c r="UTJ2" s="2003"/>
      <c r="UTK2" s="2003"/>
      <c r="UTL2" s="2003"/>
      <c r="UTM2" s="2003"/>
      <c r="UTN2" s="2003"/>
      <c r="UTO2" s="2003"/>
      <c r="UTP2" s="2003"/>
      <c r="UTQ2" s="2003"/>
      <c r="UTR2" s="2003"/>
      <c r="UTS2" s="2003"/>
      <c r="UTT2" s="2003"/>
      <c r="UTU2" s="2003"/>
      <c r="UTV2" s="2003"/>
      <c r="UTW2" s="2003"/>
      <c r="UTX2" s="2003"/>
      <c r="UTY2" s="2003"/>
      <c r="UTZ2" s="2003"/>
      <c r="UUA2" s="2003"/>
      <c r="UUB2" s="2003"/>
      <c r="UUC2" s="2003"/>
      <c r="UUD2" s="2003"/>
      <c r="UUE2" s="2003"/>
      <c r="UUF2" s="2003"/>
      <c r="UUG2" s="2003"/>
      <c r="UUH2" s="2003"/>
      <c r="UUI2" s="2003"/>
      <c r="UUJ2" s="2003"/>
      <c r="UUK2" s="2003"/>
      <c r="UUL2" s="2003"/>
      <c r="UUM2" s="2003"/>
      <c r="UUN2" s="2003"/>
      <c r="UUO2" s="2003"/>
      <c r="UUP2" s="2003"/>
      <c r="UUQ2" s="2003"/>
      <c r="UUR2" s="2003"/>
      <c r="UUS2" s="2003"/>
      <c r="UUT2" s="2003"/>
      <c r="UUU2" s="2003"/>
      <c r="UUV2" s="2003"/>
      <c r="UUW2" s="2003"/>
      <c r="UUX2" s="2003"/>
      <c r="UUY2" s="2003"/>
      <c r="UUZ2" s="2003"/>
      <c r="UVA2" s="2003"/>
      <c r="UVB2" s="2003"/>
      <c r="UVC2" s="2003"/>
      <c r="UVD2" s="2003"/>
      <c r="UVE2" s="2003"/>
      <c r="UVF2" s="2003"/>
      <c r="UVG2" s="2003"/>
      <c r="UVH2" s="2003"/>
      <c r="UVI2" s="2003"/>
      <c r="UVJ2" s="2003"/>
      <c r="UVK2" s="2003"/>
      <c r="UVL2" s="2003"/>
      <c r="UVM2" s="2003"/>
      <c r="UVN2" s="2003"/>
      <c r="UVO2" s="2003"/>
      <c r="UVP2" s="2003"/>
      <c r="UVQ2" s="2003"/>
      <c r="UVR2" s="2003"/>
      <c r="UVS2" s="2003"/>
      <c r="UVT2" s="2003"/>
      <c r="UVU2" s="2003"/>
      <c r="UVV2" s="2003"/>
      <c r="UVW2" s="2003"/>
      <c r="UVX2" s="2003"/>
      <c r="UVY2" s="2003"/>
      <c r="UVZ2" s="2003"/>
      <c r="UWA2" s="2003"/>
      <c r="UWB2" s="2003"/>
      <c r="UWC2" s="2003"/>
      <c r="UWD2" s="2003"/>
      <c r="UWE2" s="2003"/>
      <c r="UWF2" s="2003"/>
      <c r="UWG2" s="2003"/>
      <c r="UWH2" s="2003"/>
      <c r="UWI2" s="2003"/>
      <c r="UWJ2" s="2003"/>
      <c r="UWK2" s="2003"/>
      <c r="UWL2" s="2003"/>
      <c r="UWM2" s="2003"/>
      <c r="UWN2" s="2003"/>
      <c r="UWO2" s="2003"/>
      <c r="UWP2" s="2003"/>
      <c r="UWQ2" s="2003"/>
      <c r="UWR2" s="2003"/>
      <c r="UWS2" s="2003"/>
      <c r="UWT2" s="2003"/>
      <c r="UWU2" s="2003"/>
      <c r="UWV2" s="2003"/>
      <c r="UWW2" s="2003"/>
      <c r="UWX2" s="2003"/>
      <c r="UWY2" s="2003"/>
      <c r="UWZ2" s="2003"/>
      <c r="UXA2" s="2003"/>
      <c r="UXB2" s="2003"/>
      <c r="UXC2" s="2003"/>
      <c r="UXD2" s="2003"/>
      <c r="UXE2" s="2003"/>
      <c r="UXF2" s="2003"/>
      <c r="UXG2" s="2003"/>
      <c r="UXH2" s="2003"/>
      <c r="UXI2" s="2003"/>
      <c r="UXJ2" s="2003"/>
      <c r="UXK2" s="2003"/>
      <c r="UXL2" s="2003"/>
      <c r="UXM2" s="2003"/>
      <c r="UXN2" s="2003"/>
      <c r="UXO2" s="2003"/>
      <c r="UXP2" s="2003"/>
      <c r="UXQ2" s="2003"/>
      <c r="UXR2" s="2003"/>
      <c r="UXS2" s="2003"/>
      <c r="UXT2" s="2003"/>
      <c r="UXU2" s="2003"/>
      <c r="UXV2" s="2003"/>
      <c r="UXW2" s="2003"/>
      <c r="UXX2" s="2003"/>
      <c r="UXY2" s="2003"/>
      <c r="UXZ2" s="2003"/>
      <c r="UYA2" s="2003"/>
      <c r="UYB2" s="2003"/>
      <c r="UYC2" s="2003"/>
      <c r="UYD2" s="2003"/>
      <c r="UYE2" s="2003"/>
      <c r="UYF2" s="2003"/>
      <c r="UYG2" s="2003"/>
      <c r="UYH2" s="2003"/>
      <c r="UYI2" s="2003"/>
      <c r="UYJ2" s="2003"/>
      <c r="UYK2" s="2003"/>
      <c r="UYL2" s="2003"/>
      <c r="UYM2" s="2003"/>
      <c r="UYN2" s="2003"/>
      <c r="UYO2" s="2003"/>
      <c r="UYP2" s="2003"/>
      <c r="UYQ2" s="2003"/>
      <c r="UYR2" s="2003"/>
      <c r="UYS2" s="2003"/>
      <c r="UYT2" s="2003"/>
      <c r="UYU2" s="2003"/>
      <c r="UYV2" s="2003"/>
      <c r="UYW2" s="2003"/>
      <c r="UYX2" s="2003"/>
      <c r="UYY2" s="2003"/>
      <c r="UYZ2" s="2003"/>
      <c r="UZA2" s="2003"/>
      <c r="UZB2" s="2003"/>
      <c r="UZC2" s="2003"/>
      <c r="UZD2" s="2003"/>
      <c r="UZE2" s="2003"/>
      <c r="UZF2" s="2003"/>
      <c r="UZG2" s="2003"/>
      <c r="UZH2" s="2003"/>
      <c r="UZI2" s="2003"/>
      <c r="UZJ2" s="2003"/>
      <c r="UZK2" s="2003"/>
      <c r="UZL2" s="2003"/>
      <c r="UZM2" s="2003"/>
      <c r="UZN2" s="2003"/>
      <c r="UZO2" s="2003"/>
      <c r="UZP2" s="2003"/>
      <c r="UZQ2" s="2003"/>
      <c r="UZR2" s="2003"/>
      <c r="UZS2" s="2003"/>
      <c r="UZT2" s="2003"/>
      <c r="UZU2" s="2003"/>
      <c r="UZV2" s="2003"/>
      <c r="UZW2" s="2003"/>
      <c r="UZX2" s="2003"/>
      <c r="UZY2" s="2003"/>
      <c r="UZZ2" s="2003"/>
      <c r="VAA2" s="2003"/>
      <c r="VAB2" s="2003"/>
      <c r="VAC2" s="2003"/>
      <c r="VAD2" s="2003"/>
      <c r="VAE2" s="2003"/>
      <c r="VAF2" s="2003"/>
      <c r="VAG2" s="2003"/>
      <c r="VAH2" s="2003"/>
      <c r="VAI2" s="2003"/>
      <c r="VAJ2" s="2003"/>
      <c r="VAK2" s="2003"/>
      <c r="VAL2" s="2003"/>
      <c r="VAM2" s="2003"/>
      <c r="VAN2" s="2003"/>
      <c r="VAO2" s="2003"/>
      <c r="VAP2" s="2003"/>
      <c r="VAQ2" s="2003"/>
      <c r="VAR2" s="2003"/>
      <c r="VAS2" s="2003"/>
      <c r="VAT2" s="2003"/>
      <c r="VAU2" s="2003"/>
      <c r="VAV2" s="2003"/>
      <c r="VAW2" s="2003"/>
      <c r="VAX2" s="2003"/>
      <c r="VAY2" s="2003"/>
      <c r="VAZ2" s="2003"/>
      <c r="VBA2" s="2003"/>
      <c r="VBB2" s="2003"/>
      <c r="VBC2" s="2003"/>
      <c r="VBD2" s="2003"/>
      <c r="VBE2" s="2003"/>
      <c r="VBF2" s="2003"/>
      <c r="VBG2" s="2003"/>
      <c r="VBH2" s="2003"/>
      <c r="VBI2" s="2003"/>
      <c r="VBJ2" s="2003"/>
      <c r="VBK2" s="2003"/>
      <c r="VBL2" s="2003"/>
      <c r="VBM2" s="2003"/>
      <c r="VBN2" s="2003"/>
      <c r="VBO2" s="2003"/>
      <c r="VBP2" s="2003"/>
      <c r="VBQ2" s="2003"/>
      <c r="VBR2" s="2003"/>
      <c r="VBS2" s="2003"/>
      <c r="VBT2" s="2003"/>
      <c r="VBU2" s="2003"/>
      <c r="VBV2" s="2003"/>
      <c r="VBW2" s="2003"/>
      <c r="VBX2" s="2003"/>
      <c r="VBY2" s="2003"/>
      <c r="VBZ2" s="2003"/>
      <c r="VCA2" s="2003"/>
      <c r="VCB2" s="2003"/>
      <c r="VCC2" s="2003"/>
      <c r="VCD2" s="2003"/>
      <c r="VCE2" s="2003"/>
      <c r="VCF2" s="2003"/>
      <c r="VCG2" s="2003"/>
      <c r="VCH2" s="2003"/>
      <c r="VCI2" s="2003"/>
      <c r="VCJ2" s="2003"/>
      <c r="VCK2" s="2003"/>
      <c r="VCL2" s="2003"/>
      <c r="VCM2" s="2003"/>
      <c r="VCN2" s="2003"/>
      <c r="VCO2" s="2003"/>
      <c r="VCP2" s="2003"/>
      <c r="VCQ2" s="2003"/>
      <c r="VCR2" s="2003"/>
      <c r="VCS2" s="2003"/>
      <c r="VCT2" s="2003"/>
      <c r="VCU2" s="2003"/>
      <c r="VCV2" s="2003"/>
      <c r="VCW2" s="2003"/>
      <c r="VCX2" s="2003"/>
      <c r="VCY2" s="2003"/>
      <c r="VCZ2" s="2003"/>
      <c r="VDA2" s="2003"/>
      <c r="VDB2" s="2003"/>
      <c r="VDC2" s="2003"/>
      <c r="VDD2" s="2003"/>
      <c r="VDE2" s="2003"/>
      <c r="VDF2" s="2003"/>
      <c r="VDG2" s="2003"/>
      <c r="VDH2" s="2003"/>
      <c r="VDI2" s="2003"/>
      <c r="VDJ2" s="2003"/>
      <c r="VDK2" s="2003"/>
      <c r="VDL2" s="2003"/>
      <c r="VDM2" s="2003"/>
      <c r="VDN2" s="2003"/>
      <c r="VDO2" s="2003"/>
      <c r="VDP2" s="2003"/>
      <c r="VDQ2" s="2003"/>
      <c r="VDR2" s="2003"/>
      <c r="VDS2" s="2003"/>
      <c r="VDT2" s="2003"/>
      <c r="VDU2" s="2003"/>
      <c r="VDV2" s="2003"/>
      <c r="VDW2" s="2003"/>
      <c r="VDX2" s="2003"/>
      <c r="VDY2" s="2003"/>
      <c r="VDZ2" s="2003"/>
      <c r="VEA2" s="2003"/>
      <c r="VEB2" s="2003"/>
      <c r="VEC2" s="2003"/>
      <c r="VED2" s="2003"/>
      <c r="VEE2" s="2003"/>
      <c r="VEF2" s="2003"/>
      <c r="VEG2" s="2003"/>
      <c r="VEH2" s="2003"/>
      <c r="VEI2" s="2003"/>
      <c r="VEJ2" s="2003"/>
      <c r="VEK2" s="2003"/>
      <c r="VEL2" s="2003"/>
      <c r="VEM2" s="2003"/>
      <c r="VEN2" s="2003"/>
      <c r="VEO2" s="2003"/>
      <c r="VEP2" s="2003"/>
      <c r="VEQ2" s="2003"/>
      <c r="VER2" s="2003"/>
      <c r="VES2" s="2003"/>
      <c r="VET2" s="2003"/>
      <c r="VEU2" s="2003"/>
      <c r="VEV2" s="2003"/>
      <c r="VEW2" s="2003"/>
      <c r="VEX2" s="2003"/>
      <c r="VEY2" s="2003"/>
      <c r="VEZ2" s="2003"/>
      <c r="VFA2" s="2003"/>
      <c r="VFB2" s="2003"/>
      <c r="VFC2" s="2003"/>
      <c r="VFD2" s="2003"/>
      <c r="VFE2" s="2003"/>
      <c r="VFF2" s="2003"/>
      <c r="VFG2" s="2003"/>
      <c r="VFH2" s="2003"/>
      <c r="VFI2" s="2003"/>
      <c r="VFJ2" s="2003"/>
      <c r="VFK2" s="2003"/>
      <c r="VFL2" s="2003"/>
      <c r="VFM2" s="2003"/>
      <c r="VFN2" s="2003"/>
      <c r="VFO2" s="2003"/>
      <c r="VFP2" s="2003"/>
      <c r="VFQ2" s="2003"/>
      <c r="VFR2" s="2003"/>
      <c r="VFS2" s="2003"/>
      <c r="VFT2" s="2003"/>
      <c r="VFU2" s="2003"/>
      <c r="VFV2" s="2003"/>
      <c r="VFW2" s="2003"/>
      <c r="VFX2" s="2003"/>
      <c r="VFY2" s="2003"/>
      <c r="VFZ2" s="2003"/>
      <c r="VGA2" s="2003"/>
      <c r="VGB2" s="2003"/>
      <c r="VGC2" s="2003"/>
      <c r="VGD2" s="2003"/>
      <c r="VGE2" s="2003"/>
      <c r="VGF2" s="2003"/>
      <c r="VGG2" s="2003"/>
      <c r="VGH2" s="2003"/>
      <c r="VGI2" s="2003"/>
      <c r="VGJ2" s="2003"/>
      <c r="VGK2" s="2003"/>
      <c r="VGL2" s="2003"/>
      <c r="VGM2" s="2003"/>
      <c r="VGN2" s="2003"/>
      <c r="VGO2" s="2003"/>
      <c r="VGP2" s="2003"/>
      <c r="VGQ2" s="2003"/>
      <c r="VGR2" s="2003"/>
      <c r="VGS2" s="2003"/>
      <c r="VGT2" s="2003"/>
      <c r="VGU2" s="2003"/>
      <c r="VGV2" s="2003"/>
      <c r="VGW2" s="2003"/>
      <c r="VGX2" s="2003"/>
      <c r="VGY2" s="2003"/>
      <c r="VGZ2" s="2003"/>
      <c r="VHA2" s="2003"/>
      <c r="VHB2" s="2003"/>
      <c r="VHC2" s="2003"/>
      <c r="VHD2" s="2003"/>
      <c r="VHE2" s="2003"/>
      <c r="VHF2" s="2003"/>
      <c r="VHG2" s="2003"/>
      <c r="VHH2" s="2003"/>
      <c r="VHI2" s="2003"/>
      <c r="VHJ2" s="2003"/>
      <c r="VHK2" s="2003"/>
      <c r="VHL2" s="2003"/>
      <c r="VHM2" s="2003"/>
      <c r="VHN2" s="2003"/>
      <c r="VHO2" s="2003"/>
      <c r="VHP2" s="2003"/>
      <c r="VHQ2" s="2003"/>
      <c r="VHR2" s="2003"/>
      <c r="VHS2" s="2003"/>
      <c r="VHT2" s="2003"/>
      <c r="VHU2" s="2003"/>
      <c r="VHV2" s="2003"/>
      <c r="VHW2" s="2003"/>
      <c r="VHX2" s="2003"/>
      <c r="VHY2" s="2003"/>
      <c r="VHZ2" s="2003"/>
      <c r="VIA2" s="2003"/>
      <c r="VIB2" s="2003"/>
      <c r="VIC2" s="2003"/>
      <c r="VID2" s="2003"/>
      <c r="VIE2" s="2003"/>
      <c r="VIF2" s="2003"/>
      <c r="VIG2" s="2003"/>
      <c r="VIH2" s="2003"/>
      <c r="VII2" s="2003"/>
      <c r="VIJ2" s="2003"/>
      <c r="VIK2" s="2003"/>
      <c r="VIL2" s="2003"/>
      <c r="VIM2" s="2003"/>
      <c r="VIN2" s="2003"/>
      <c r="VIO2" s="2003"/>
      <c r="VIP2" s="2003"/>
      <c r="VIQ2" s="2003"/>
      <c r="VIR2" s="2003"/>
      <c r="VIS2" s="2003"/>
      <c r="VIT2" s="2003"/>
      <c r="VIU2" s="2003"/>
      <c r="VIV2" s="2003"/>
      <c r="VIW2" s="2003"/>
      <c r="VIX2" s="2003"/>
      <c r="VIY2" s="2003"/>
      <c r="VIZ2" s="2003"/>
      <c r="VJA2" s="2003"/>
      <c r="VJB2" s="2003"/>
      <c r="VJC2" s="2003"/>
      <c r="VJD2" s="2003"/>
      <c r="VJE2" s="2003"/>
      <c r="VJF2" s="2003"/>
      <c r="VJG2" s="2003"/>
      <c r="VJH2" s="2003"/>
      <c r="VJI2" s="2003"/>
      <c r="VJJ2" s="2003"/>
      <c r="VJK2" s="2003"/>
      <c r="VJL2" s="2003"/>
      <c r="VJM2" s="2003"/>
      <c r="VJN2" s="2003"/>
      <c r="VJO2" s="2003"/>
      <c r="VJP2" s="2003"/>
      <c r="VJQ2" s="2003"/>
      <c r="VJR2" s="2003"/>
      <c r="VJS2" s="2003"/>
      <c r="VJT2" s="2003"/>
      <c r="VJU2" s="2003"/>
      <c r="VJV2" s="2003"/>
      <c r="VJW2" s="2003"/>
      <c r="VJX2" s="2003"/>
      <c r="VJY2" s="2003"/>
      <c r="VJZ2" s="2003"/>
      <c r="VKA2" s="2003"/>
      <c r="VKB2" s="2003"/>
      <c r="VKC2" s="2003"/>
      <c r="VKD2" s="2003"/>
      <c r="VKE2" s="2003"/>
      <c r="VKF2" s="2003"/>
      <c r="VKG2" s="2003"/>
      <c r="VKH2" s="2003"/>
      <c r="VKI2" s="2003"/>
      <c r="VKJ2" s="2003"/>
      <c r="VKK2" s="2003"/>
      <c r="VKL2" s="2003"/>
      <c r="VKM2" s="2003"/>
      <c r="VKN2" s="2003"/>
      <c r="VKO2" s="2003"/>
      <c r="VKP2" s="2003"/>
      <c r="VKQ2" s="2003"/>
      <c r="VKR2" s="2003"/>
      <c r="VKS2" s="2003"/>
      <c r="VKT2" s="2003"/>
      <c r="VKU2" s="2003"/>
      <c r="VKV2" s="2003"/>
      <c r="VKW2" s="2003"/>
      <c r="VKX2" s="2003"/>
      <c r="VKY2" s="2003"/>
      <c r="VKZ2" s="2003"/>
      <c r="VLA2" s="2003"/>
      <c r="VLB2" s="2003"/>
      <c r="VLC2" s="2003"/>
      <c r="VLD2" s="2003"/>
      <c r="VLE2" s="2003"/>
      <c r="VLF2" s="2003"/>
      <c r="VLG2" s="2003"/>
      <c r="VLH2" s="2003"/>
      <c r="VLI2" s="2003"/>
      <c r="VLJ2" s="2003"/>
      <c r="VLK2" s="2003"/>
      <c r="VLL2" s="2003"/>
      <c r="VLM2" s="2003"/>
      <c r="VLN2" s="2003"/>
      <c r="VLO2" s="2003"/>
      <c r="VLP2" s="2003"/>
      <c r="VLQ2" s="2003"/>
      <c r="VLR2" s="2003"/>
      <c r="VLS2" s="2003"/>
      <c r="VLT2" s="2003"/>
      <c r="VLU2" s="2003"/>
      <c r="VLV2" s="2003"/>
      <c r="VLW2" s="2003"/>
      <c r="VLX2" s="2003"/>
      <c r="VLY2" s="2003"/>
      <c r="VLZ2" s="2003"/>
      <c r="VMA2" s="2003"/>
      <c r="VMB2" s="2003"/>
      <c r="VMC2" s="2003"/>
      <c r="VMD2" s="2003"/>
      <c r="VME2" s="2003"/>
      <c r="VMF2" s="2003"/>
      <c r="VMG2" s="2003"/>
      <c r="VMH2" s="2003"/>
      <c r="VMI2" s="2003"/>
      <c r="VMJ2" s="2003"/>
      <c r="VMK2" s="2003"/>
      <c r="VML2" s="2003"/>
      <c r="VMM2" s="2003"/>
      <c r="VMN2" s="2003"/>
      <c r="VMO2" s="2003"/>
      <c r="VMP2" s="2003"/>
      <c r="VMQ2" s="2003"/>
      <c r="VMR2" s="2003"/>
      <c r="VMS2" s="2003"/>
      <c r="VMT2" s="2003"/>
      <c r="VMU2" s="2003"/>
      <c r="VMV2" s="2003"/>
      <c r="VMW2" s="2003"/>
      <c r="VMX2" s="2003"/>
      <c r="VMY2" s="2003"/>
      <c r="VMZ2" s="2003"/>
      <c r="VNA2" s="2003"/>
      <c r="VNB2" s="2003"/>
      <c r="VNC2" s="2003"/>
      <c r="VND2" s="2003"/>
      <c r="VNE2" s="2003"/>
      <c r="VNF2" s="2003"/>
      <c r="VNG2" s="2003"/>
      <c r="VNH2" s="2003"/>
      <c r="VNI2" s="2003"/>
      <c r="VNJ2" s="2003"/>
      <c r="VNK2" s="2003"/>
      <c r="VNL2" s="2003"/>
      <c r="VNM2" s="2003"/>
      <c r="VNN2" s="2003"/>
      <c r="VNO2" s="2003"/>
      <c r="VNP2" s="2003"/>
      <c r="VNQ2" s="2003"/>
      <c r="VNR2" s="2003"/>
      <c r="VNS2" s="2003"/>
      <c r="VNT2" s="2003"/>
      <c r="VNU2" s="2003"/>
      <c r="VNV2" s="2003"/>
      <c r="VNW2" s="2003"/>
      <c r="VNX2" s="2003"/>
      <c r="VNY2" s="2003"/>
      <c r="VNZ2" s="2003"/>
      <c r="VOA2" s="2003"/>
      <c r="VOB2" s="2003"/>
      <c r="VOC2" s="2003"/>
      <c r="VOD2" s="2003"/>
      <c r="VOE2" s="2003"/>
      <c r="VOF2" s="2003"/>
      <c r="VOG2" s="2003"/>
      <c r="VOH2" s="2003"/>
      <c r="VOI2" s="2003"/>
      <c r="VOJ2" s="2003"/>
      <c r="VOK2" s="2003"/>
      <c r="VOL2" s="2003"/>
      <c r="VOM2" s="2003"/>
      <c r="VON2" s="2003"/>
      <c r="VOO2" s="2003"/>
      <c r="VOP2" s="2003"/>
      <c r="VOQ2" s="2003"/>
      <c r="VOR2" s="2003"/>
      <c r="VOS2" s="2003"/>
      <c r="VOT2" s="2003"/>
      <c r="VOU2" s="2003"/>
      <c r="VOV2" s="2003"/>
      <c r="VOW2" s="2003"/>
      <c r="VOX2" s="2003"/>
      <c r="VOY2" s="2003"/>
      <c r="VOZ2" s="2003"/>
      <c r="VPA2" s="2003"/>
      <c r="VPB2" s="2003"/>
      <c r="VPC2" s="2003"/>
      <c r="VPD2" s="2003"/>
      <c r="VPE2" s="2003"/>
      <c r="VPF2" s="2003"/>
      <c r="VPG2" s="2003"/>
      <c r="VPH2" s="2003"/>
      <c r="VPI2" s="2003"/>
      <c r="VPJ2" s="2003"/>
      <c r="VPK2" s="2003"/>
      <c r="VPL2" s="2003"/>
      <c r="VPM2" s="2003"/>
      <c r="VPN2" s="2003"/>
      <c r="VPO2" s="2003"/>
      <c r="VPP2" s="2003"/>
      <c r="VPQ2" s="2003"/>
      <c r="VPR2" s="2003"/>
      <c r="VPS2" s="2003"/>
      <c r="VPT2" s="2003"/>
      <c r="VPU2" s="2003"/>
      <c r="VPV2" s="2003"/>
      <c r="VPW2" s="2003"/>
      <c r="VPX2" s="2003"/>
      <c r="VPY2" s="2003"/>
      <c r="VPZ2" s="2003"/>
      <c r="VQA2" s="2003"/>
      <c r="VQB2" s="2003"/>
      <c r="VQC2" s="2003"/>
      <c r="VQD2" s="2003"/>
      <c r="VQE2" s="2003"/>
      <c r="VQF2" s="2003"/>
      <c r="VQG2" s="2003"/>
      <c r="VQH2" s="2003"/>
      <c r="VQI2" s="2003"/>
      <c r="VQJ2" s="2003"/>
      <c r="VQK2" s="2003"/>
      <c r="VQL2" s="2003"/>
      <c r="VQM2" s="2003"/>
      <c r="VQN2" s="2003"/>
      <c r="VQO2" s="2003"/>
      <c r="VQP2" s="2003"/>
      <c r="VQQ2" s="2003"/>
      <c r="VQR2" s="2003"/>
      <c r="VQS2" s="2003"/>
      <c r="VQT2" s="2003"/>
      <c r="VQU2" s="2003"/>
      <c r="VQV2" s="2003"/>
      <c r="VQW2" s="2003"/>
      <c r="VQX2" s="2003"/>
      <c r="VQY2" s="2003"/>
      <c r="VQZ2" s="2003"/>
      <c r="VRA2" s="2003"/>
      <c r="VRB2" s="2003"/>
      <c r="VRC2" s="2003"/>
      <c r="VRD2" s="2003"/>
      <c r="VRE2" s="2003"/>
      <c r="VRF2" s="2003"/>
      <c r="VRG2" s="2003"/>
      <c r="VRH2" s="2003"/>
      <c r="VRI2" s="2003"/>
      <c r="VRJ2" s="2003"/>
      <c r="VRK2" s="2003"/>
      <c r="VRL2" s="2003"/>
      <c r="VRM2" s="2003"/>
      <c r="VRN2" s="2003"/>
      <c r="VRO2" s="2003"/>
      <c r="VRP2" s="2003"/>
      <c r="VRQ2" s="2003"/>
      <c r="VRR2" s="2003"/>
      <c r="VRS2" s="2003"/>
      <c r="VRT2" s="2003"/>
      <c r="VRU2" s="2003"/>
      <c r="VRV2" s="2003"/>
      <c r="VRW2" s="2003"/>
      <c r="VRX2" s="2003"/>
      <c r="VRY2" s="2003"/>
      <c r="VRZ2" s="2003"/>
      <c r="VSA2" s="2003"/>
      <c r="VSB2" s="2003"/>
      <c r="VSC2" s="2003"/>
      <c r="VSD2" s="2003"/>
      <c r="VSE2" s="2003"/>
      <c r="VSF2" s="2003"/>
      <c r="VSG2" s="2003"/>
      <c r="VSH2" s="2003"/>
      <c r="VSI2" s="2003"/>
      <c r="VSJ2" s="2003"/>
      <c r="VSK2" s="2003"/>
      <c r="VSL2" s="2003"/>
      <c r="VSM2" s="2003"/>
      <c r="VSN2" s="2003"/>
      <c r="VSO2" s="2003"/>
      <c r="VSP2" s="2003"/>
      <c r="VSQ2" s="2003"/>
      <c r="VSR2" s="2003"/>
      <c r="VSS2" s="2003"/>
      <c r="VST2" s="2003"/>
      <c r="VSU2" s="2003"/>
      <c r="VSV2" s="2003"/>
      <c r="VSW2" s="2003"/>
      <c r="VSX2" s="2003"/>
      <c r="VSY2" s="2003"/>
      <c r="VSZ2" s="2003"/>
      <c r="VTA2" s="2003"/>
      <c r="VTB2" s="2003"/>
      <c r="VTC2" s="2003"/>
      <c r="VTD2" s="2003"/>
      <c r="VTE2" s="2003"/>
      <c r="VTF2" s="2003"/>
      <c r="VTG2" s="2003"/>
      <c r="VTH2" s="2003"/>
      <c r="VTI2" s="2003"/>
      <c r="VTJ2" s="2003"/>
      <c r="VTK2" s="2003"/>
      <c r="VTL2" s="2003"/>
      <c r="VTM2" s="2003"/>
      <c r="VTN2" s="2003"/>
      <c r="VTO2" s="2003"/>
      <c r="VTP2" s="2003"/>
      <c r="VTQ2" s="2003"/>
      <c r="VTR2" s="2003"/>
      <c r="VTS2" s="2003"/>
      <c r="VTT2" s="2003"/>
      <c r="VTU2" s="2003"/>
      <c r="VTV2" s="2003"/>
      <c r="VTW2" s="2003"/>
      <c r="VTX2" s="2003"/>
      <c r="VTY2" s="2003"/>
      <c r="VTZ2" s="2003"/>
      <c r="VUA2" s="2003"/>
      <c r="VUB2" s="2003"/>
      <c r="VUC2" s="2003"/>
      <c r="VUD2" s="2003"/>
      <c r="VUE2" s="2003"/>
      <c r="VUF2" s="2003"/>
      <c r="VUG2" s="2003"/>
      <c r="VUH2" s="2003"/>
      <c r="VUI2" s="2003"/>
      <c r="VUJ2" s="2003"/>
      <c r="VUK2" s="2003"/>
      <c r="VUL2" s="2003"/>
      <c r="VUM2" s="2003"/>
      <c r="VUN2" s="2003"/>
      <c r="VUO2" s="2003"/>
      <c r="VUP2" s="2003"/>
      <c r="VUQ2" s="2003"/>
      <c r="VUR2" s="2003"/>
      <c r="VUS2" s="2003"/>
      <c r="VUT2" s="2003"/>
      <c r="VUU2" s="2003"/>
      <c r="VUV2" s="2003"/>
      <c r="VUW2" s="2003"/>
      <c r="VUX2" s="2003"/>
      <c r="VUY2" s="2003"/>
      <c r="VUZ2" s="2003"/>
      <c r="VVA2" s="2003"/>
      <c r="VVB2" s="2003"/>
      <c r="VVC2" s="2003"/>
      <c r="VVD2" s="2003"/>
      <c r="VVE2" s="2003"/>
      <c r="VVF2" s="2003"/>
      <c r="VVG2" s="2003"/>
      <c r="VVH2" s="2003"/>
      <c r="VVI2" s="2003"/>
      <c r="VVJ2" s="2003"/>
      <c r="VVK2" s="2003"/>
      <c r="VVL2" s="2003"/>
      <c r="VVM2" s="2003"/>
      <c r="VVN2" s="2003"/>
      <c r="VVO2" s="2003"/>
      <c r="VVP2" s="2003"/>
      <c r="VVQ2" s="2003"/>
      <c r="VVR2" s="2003"/>
      <c r="VVS2" s="2003"/>
      <c r="VVT2" s="2003"/>
      <c r="VVU2" s="2003"/>
      <c r="VVV2" s="2003"/>
      <c r="VVW2" s="2003"/>
      <c r="VVX2" s="2003"/>
      <c r="VVY2" s="2003"/>
      <c r="VVZ2" s="2003"/>
      <c r="VWA2" s="2003"/>
      <c r="VWB2" s="2003"/>
      <c r="VWC2" s="2003"/>
      <c r="VWD2" s="2003"/>
      <c r="VWE2" s="2003"/>
      <c r="VWF2" s="2003"/>
      <c r="VWG2" s="2003"/>
      <c r="VWH2" s="2003"/>
      <c r="VWI2" s="2003"/>
      <c r="VWJ2" s="2003"/>
      <c r="VWK2" s="2003"/>
      <c r="VWL2" s="2003"/>
      <c r="VWM2" s="2003"/>
      <c r="VWN2" s="2003"/>
      <c r="VWO2" s="2003"/>
      <c r="VWP2" s="2003"/>
      <c r="VWQ2" s="2003"/>
      <c r="VWR2" s="2003"/>
      <c r="VWS2" s="2003"/>
      <c r="VWT2" s="2003"/>
      <c r="VWU2" s="2003"/>
      <c r="VWV2" s="2003"/>
      <c r="VWW2" s="2003"/>
      <c r="VWX2" s="2003"/>
      <c r="VWY2" s="2003"/>
      <c r="VWZ2" s="2003"/>
      <c r="VXA2" s="2003"/>
      <c r="VXB2" s="2003"/>
      <c r="VXC2" s="2003"/>
      <c r="VXD2" s="2003"/>
      <c r="VXE2" s="2003"/>
      <c r="VXF2" s="2003"/>
      <c r="VXG2" s="2003"/>
      <c r="VXH2" s="2003"/>
      <c r="VXI2" s="2003"/>
      <c r="VXJ2" s="2003"/>
      <c r="VXK2" s="2003"/>
      <c r="VXL2" s="2003"/>
      <c r="VXM2" s="2003"/>
      <c r="VXN2" s="2003"/>
      <c r="VXO2" s="2003"/>
      <c r="VXP2" s="2003"/>
      <c r="VXQ2" s="2003"/>
      <c r="VXR2" s="2003"/>
      <c r="VXS2" s="2003"/>
      <c r="VXT2" s="2003"/>
      <c r="VXU2" s="2003"/>
      <c r="VXV2" s="2003"/>
      <c r="VXW2" s="2003"/>
      <c r="VXX2" s="2003"/>
      <c r="VXY2" s="2003"/>
      <c r="VXZ2" s="2003"/>
      <c r="VYA2" s="2003"/>
      <c r="VYB2" s="2003"/>
      <c r="VYC2" s="2003"/>
      <c r="VYD2" s="2003"/>
      <c r="VYE2" s="2003"/>
      <c r="VYF2" s="2003"/>
      <c r="VYG2" s="2003"/>
      <c r="VYH2" s="2003"/>
      <c r="VYI2" s="2003"/>
      <c r="VYJ2" s="2003"/>
      <c r="VYK2" s="2003"/>
      <c r="VYL2" s="2003"/>
      <c r="VYM2" s="2003"/>
      <c r="VYN2" s="2003"/>
      <c r="VYO2" s="2003"/>
      <c r="VYP2" s="2003"/>
      <c r="VYQ2" s="2003"/>
      <c r="VYR2" s="2003"/>
      <c r="VYS2" s="2003"/>
      <c r="VYT2" s="2003"/>
      <c r="VYU2" s="2003"/>
      <c r="VYV2" s="2003"/>
      <c r="VYW2" s="2003"/>
      <c r="VYX2" s="2003"/>
      <c r="VYY2" s="2003"/>
      <c r="VYZ2" s="2003"/>
      <c r="VZA2" s="2003"/>
      <c r="VZB2" s="2003"/>
      <c r="VZC2" s="2003"/>
      <c r="VZD2" s="2003"/>
      <c r="VZE2" s="2003"/>
      <c r="VZF2" s="2003"/>
      <c r="VZG2" s="2003"/>
      <c r="VZH2" s="2003"/>
      <c r="VZI2" s="2003"/>
      <c r="VZJ2" s="2003"/>
      <c r="VZK2" s="2003"/>
      <c r="VZL2" s="2003"/>
      <c r="VZM2" s="2003"/>
      <c r="VZN2" s="2003"/>
      <c r="VZO2" s="2003"/>
      <c r="VZP2" s="2003"/>
      <c r="VZQ2" s="2003"/>
      <c r="VZR2" s="2003"/>
      <c r="VZS2" s="2003"/>
      <c r="VZT2" s="2003"/>
      <c r="VZU2" s="2003"/>
      <c r="VZV2" s="2003"/>
      <c r="VZW2" s="2003"/>
      <c r="VZX2" s="2003"/>
      <c r="VZY2" s="2003"/>
      <c r="VZZ2" s="2003"/>
      <c r="WAA2" s="2003"/>
      <c r="WAB2" s="2003"/>
      <c r="WAC2" s="2003"/>
      <c r="WAD2" s="2003"/>
      <c r="WAE2" s="2003"/>
      <c r="WAF2" s="2003"/>
      <c r="WAG2" s="2003"/>
      <c r="WAH2" s="2003"/>
      <c r="WAI2" s="2003"/>
      <c r="WAJ2" s="2003"/>
      <c r="WAK2" s="2003"/>
      <c r="WAL2" s="2003"/>
      <c r="WAM2" s="2003"/>
      <c r="WAN2" s="2003"/>
      <c r="WAO2" s="2003"/>
      <c r="WAP2" s="2003"/>
      <c r="WAQ2" s="2003"/>
      <c r="WAR2" s="2003"/>
      <c r="WAS2" s="2003"/>
      <c r="WAT2" s="2003"/>
      <c r="WAU2" s="2003"/>
      <c r="WAV2" s="2003"/>
      <c r="WAW2" s="2003"/>
      <c r="WAX2" s="2003"/>
      <c r="WAY2" s="2003"/>
      <c r="WAZ2" s="2003"/>
      <c r="WBA2" s="2003"/>
      <c r="WBB2" s="2003"/>
      <c r="WBC2" s="2003"/>
      <c r="WBD2" s="2003"/>
      <c r="WBE2" s="2003"/>
      <c r="WBF2" s="2003"/>
      <c r="WBG2" s="2003"/>
      <c r="WBH2" s="2003"/>
      <c r="WBI2" s="2003"/>
      <c r="WBJ2" s="2003"/>
      <c r="WBK2" s="2003"/>
      <c r="WBL2" s="2003"/>
      <c r="WBM2" s="2003"/>
      <c r="WBN2" s="2003"/>
      <c r="WBO2" s="2003"/>
      <c r="WBP2" s="2003"/>
      <c r="WBQ2" s="2003"/>
      <c r="WBR2" s="2003"/>
      <c r="WBS2" s="2003"/>
      <c r="WBT2" s="2003"/>
      <c r="WBU2" s="2003"/>
      <c r="WBV2" s="2003"/>
      <c r="WBW2" s="2003"/>
      <c r="WBX2" s="2003"/>
      <c r="WBY2" s="2003"/>
      <c r="WBZ2" s="2003"/>
      <c r="WCA2" s="2003"/>
      <c r="WCB2" s="2003"/>
      <c r="WCC2" s="2003"/>
      <c r="WCD2" s="2003"/>
      <c r="WCE2" s="2003"/>
      <c r="WCF2" s="2003"/>
      <c r="WCG2" s="2003"/>
      <c r="WCH2" s="2003"/>
      <c r="WCI2" s="2003"/>
      <c r="WCJ2" s="2003"/>
      <c r="WCK2" s="2003"/>
      <c r="WCL2" s="2003"/>
      <c r="WCM2" s="2003"/>
      <c r="WCN2" s="2003"/>
      <c r="WCO2" s="2003"/>
      <c r="WCP2" s="2003"/>
      <c r="WCQ2" s="2003"/>
      <c r="WCR2" s="2003"/>
      <c r="WCS2" s="2003"/>
      <c r="WCT2" s="2003"/>
      <c r="WCU2" s="2003"/>
      <c r="WCV2" s="2003"/>
      <c r="WCW2" s="2003"/>
      <c r="WCX2" s="2003"/>
      <c r="WCY2" s="2003"/>
      <c r="WCZ2" s="2003"/>
      <c r="WDA2" s="2003"/>
      <c r="WDB2" s="2003"/>
      <c r="WDC2" s="2003"/>
      <c r="WDD2" s="2003"/>
      <c r="WDE2" s="2003"/>
      <c r="WDF2" s="2003"/>
      <c r="WDG2" s="2003"/>
      <c r="WDH2" s="2003"/>
      <c r="WDI2" s="2003"/>
      <c r="WDJ2" s="2003"/>
      <c r="WDK2" s="2003"/>
      <c r="WDL2" s="2003"/>
      <c r="WDM2" s="2003"/>
      <c r="WDN2" s="2003"/>
      <c r="WDO2" s="2003"/>
      <c r="WDP2" s="2003"/>
      <c r="WDQ2" s="2003"/>
      <c r="WDR2" s="2003"/>
      <c r="WDS2" s="2003"/>
      <c r="WDT2" s="2003"/>
      <c r="WDU2" s="2003"/>
      <c r="WDV2" s="2003"/>
      <c r="WDW2" s="2003"/>
      <c r="WDX2" s="2003"/>
      <c r="WDY2" s="2003"/>
      <c r="WDZ2" s="2003"/>
      <c r="WEA2" s="2003"/>
      <c r="WEB2" s="2003"/>
      <c r="WEC2" s="2003"/>
      <c r="WED2" s="2003"/>
      <c r="WEE2" s="2003"/>
      <c r="WEF2" s="2003"/>
      <c r="WEG2" s="2003"/>
      <c r="WEH2" s="2003"/>
      <c r="WEI2" s="2003"/>
      <c r="WEJ2" s="2003"/>
      <c r="WEK2" s="2003"/>
      <c r="WEL2" s="2003"/>
      <c r="WEM2" s="2003"/>
      <c r="WEN2" s="2003"/>
      <c r="WEO2" s="2003"/>
      <c r="WEP2" s="2003"/>
      <c r="WEQ2" s="2003"/>
      <c r="WER2" s="2003"/>
      <c r="WES2" s="2003"/>
      <c r="WET2" s="2003"/>
      <c r="WEU2" s="2003"/>
      <c r="WEV2" s="2003"/>
      <c r="WEW2" s="2003"/>
      <c r="WEX2" s="2003"/>
      <c r="WEY2" s="2003"/>
      <c r="WEZ2" s="2003"/>
      <c r="WFA2" s="2003"/>
      <c r="WFB2" s="2003"/>
      <c r="WFC2" s="2003"/>
      <c r="WFD2" s="2003"/>
      <c r="WFE2" s="2003"/>
      <c r="WFF2" s="2003"/>
      <c r="WFG2" s="2003"/>
      <c r="WFH2" s="2003"/>
      <c r="WFI2" s="2003"/>
      <c r="WFJ2" s="2003"/>
      <c r="WFK2" s="2003"/>
      <c r="WFL2" s="2003"/>
      <c r="WFM2" s="2003"/>
      <c r="WFN2" s="2003"/>
      <c r="WFO2" s="2003"/>
      <c r="WFP2" s="2003"/>
      <c r="WFQ2" s="2003"/>
      <c r="WFR2" s="2003"/>
      <c r="WFS2" s="2003"/>
      <c r="WFT2" s="2003"/>
      <c r="WFU2" s="2003"/>
      <c r="WFV2" s="2003"/>
      <c r="WFW2" s="2003"/>
      <c r="WFX2" s="2003"/>
      <c r="WFY2" s="2003"/>
      <c r="WFZ2" s="2003"/>
      <c r="WGA2" s="2003"/>
      <c r="WGB2" s="2003"/>
      <c r="WGC2" s="2003"/>
      <c r="WGD2" s="2003"/>
      <c r="WGE2" s="2003"/>
      <c r="WGF2" s="2003"/>
      <c r="WGG2" s="2003"/>
      <c r="WGH2" s="2003"/>
      <c r="WGI2" s="2003"/>
      <c r="WGJ2" s="2003"/>
      <c r="WGK2" s="2003"/>
      <c r="WGL2" s="2003"/>
      <c r="WGM2" s="2003"/>
      <c r="WGN2" s="2003"/>
      <c r="WGO2" s="2003"/>
      <c r="WGP2" s="2003"/>
      <c r="WGQ2" s="2003"/>
      <c r="WGR2" s="2003"/>
      <c r="WGS2" s="2003"/>
      <c r="WGT2" s="2003"/>
      <c r="WGU2" s="2003"/>
      <c r="WGV2" s="2003"/>
      <c r="WGW2" s="2003"/>
      <c r="WGX2" s="2003"/>
      <c r="WGY2" s="2003"/>
      <c r="WGZ2" s="2003"/>
      <c r="WHA2" s="2003"/>
      <c r="WHB2" s="2003"/>
      <c r="WHC2" s="2003"/>
      <c r="WHD2" s="2003"/>
      <c r="WHE2" s="2003"/>
      <c r="WHF2" s="2003"/>
      <c r="WHG2" s="2003"/>
      <c r="WHH2" s="2003"/>
      <c r="WHI2" s="2003"/>
      <c r="WHJ2" s="2003"/>
      <c r="WHK2" s="2003"/>
      <c r="WHL2" s="2003"/>
      <c r="WHM2" s="2003"/>
      <c r="WHN2" s="2003"/>
      <c r="WHO2" s="2003"/>
      <c r="WHP2" s="2003"/>
      <c r="WHQ2" s="2003"/>
      <c r="WHR2" s="2003"/>
      <c r="WHS2" s="2003"/>
      <c r="WHT2" s="2003"/>
      <c r="WHU2" s="2003"/>
      <c r="WHV2" s="2003"/>
      <c r="WHW2" s="2003"/>
      <c r="WHX2" s="2003"/>
      <c r="WHY2" s="2003"/>
      <c r="WHZ2" s="2003"/>
      <c r="WIA2" s="2003"/>
      <c r="WIB2" s="2003"/>
      <c r="WIC2" s="2003"/>
      <c r="WID2" s="2003"/>
      <c r="WIE2" s="2003"/>
      <c r="WIF2" s="2003"/>
      <c r="WIG2" s="2003"/>
      <c r="WIH2" s="2003"/>
      <c r="WII2" s="2003"/>
      <c r="WIJ2" s="2003"/>
      <c r="WIK2" s="2003"/>
      <c r="WIL2" s="2003"/>
      <c r="WIM2" s="2003"/>
      <c r="WIN2" s="2003"/>
      <c r="WIO2" s="2003"/>
      <c r="WIP2" s="2003"/>
      <c r="WIQ2" s="2003"/>
      <c r="WIR2" s="2003"/>
      <c r="WIS2" s="2003"/>
      <c r="WIT2" s="2003"/>
      <c r="WIU2" s="2003"/>
      <c r="WIV2" s="2003"/>
      <c r="WIW2" s="2003"/>
      <c r="WIX2" s="2003"/>
      <c r="WIY2" s="2003"/>
      <c r="WIZ2" s="2003"/>
      <c r="WJA2" s="2003"/>
      <c r="WJB2" s="2003"/>
      <c r="WJC2" s="2003"/>
      <c r="WJD2" s="2003"/>
      <c r="WJE2" s="2003"/>
      <c r="WJF2" s="2003"/>
      <c r="WJG2" s="2003"/>
      <c r="WJH2" s="2003"/>
      <c r="WJI2" s="2003"/>
      <c r="WJJ2" s="2003"/>
      <c r="WJK2" s="2003"/>
      <c r="WJL2" s="2003"/>
      <c r="WJM2" s="2003"/>
      <c r="WJN2" s="2003"/>
      <c r="WJO2" s="2003"/>
      <c r="WJP2" s="2003"/>
      <c r="WJQ2" s="2003"/>
      <c r="WJR2" s="2003"/>
      <c r="WJS2" s="2003"/>
      <c r="WJT2" s="2003"/>
      <c r="WJU2" s="2003"/>
      <c r="WJV2" s="2003"/>
      <c r="WJW2" s="2003"/>
      <c r="WJX2" s="2003"/>
      <c r="WJY2" s="2003"/>
      <c r="WJZ2" s="2003"/>
      <c r="WKA2" s="2003"/>
      <c r="WKB2" s="2003"/>
      <c r="WKC2" s="2003"/>
      <c r="WKD2" s="2003"/>
      <c r="WKE2" s="2003"/>
      <c r="WKF2" s="2003"/>
      <c r="WKG2" s="2003"/>
      <c r="WKH2" s="2003"/>
      <c r="WKI2" s="2003"/>
      <c r="WKJ2" s="2003"/>
      <c r="WKK2" s="2003"/>
      <c r="WKL2" s="2003"/>
      <c r="WKM2" s="2003"/>
      <c r="WKN2" s="2003"/>
      <c r="WKO2" s="2003"/>
      <c r="WKP2" s="2003"/>
      <c r="WKQ2" s="2003"/>
      <c r="WKR2" s="2003"/>
      <c r="WKS2" s="2003"/>
      <c r="WKT2" s="2003"/>
      <c r="WKU2" s="2003"/>
      <c r="WKV2" s="2003"/>
      <c r="WKW2" s="2003"/>
      <c r="WKX2" s="2003"/>
      <c r="WKY2" s="2003"/>
      <c r="WKZ2" s="2003"/>
      <c r="WLA2" s="2003"/>
      <c r="WLB2" s="2003"/>
      <c r="WLC2" s="2003"/>
      <c r="WLD2" s="2003"/>
      <c r="WLE2" s="2003"/>
      <c r="WLF2" s="2003"/>
      <c r="WLG2" s="2003"/>
      <c r="WLH2" s="2003"/>
      <c r="WLI2" s="2003"/>
      <c r="WLJ2" s="2003"/>
      <c r="WLK2" s="2003"/>
      <c r="WLL2" s="2003"/>
      <c r="WLM2" s="2003"/>
      <c r="WLN2" s="2003"/>
      <c r="WLO2" s="2003"/>
      <c r="WLP2" s="2003"/>
      <c r="WLQ2" s="2003"/>
      <c r="WLR2" s="2003"/>
      <c r="WLS2" s="2003"/>
      <c r="WLT2" s="2003"/>
      <c r="WLU2" s="2003"/>
      <c r="WLV2" s="2003"/>
      <c r="WLW2" s="2003"/>
      <c r="WLX2" s="2003"/>
      <c r="WLY2" s="2003"/>
      <c r="WLZ2" s="2003"/>
      <c r="WMA2" s="2003"/>
      <c r="WMB2" s="2003"/>
      <c r="WMC2" s="2003"/>
      <c r="WMD2" s="2003"/>
      <c r="WME2" s="2003"/>
      <c r="WMF2" s="2003"/>
      <c r="WMG2" s="2003"/>
      <c r="WMH2" s="2003"/>
      <c r="WMI2" s="2003"/>
      <c r="WMJ2" s="2003"/>
      <c r="WMK2" s="2003"/>
      <c r="WML2" s="2003"/>
      <c r="WMM2" s="2003"/>
      <c r="WMN2" s="2003"/>
      <c r="WMO2" s="2003"/>
      <c r="WMP2" s="2003"/>
      <c r="WMQ2" s="2003"/>
      <c r="WMR2" s="2003"/>
      <c r="WMS2" s="2003"/>
      <c r="WMT2" s="2003"/>
      <c r="WMU2" s="2003"/>
      <c r="WMV2" s="2003"/>
      <c r="WMW2" s="2003"/>
      <c r="WMX2" s="2003"/>
      <c r="WMY2" s="2003"/>
      <c r="WMZ2" s="2003"/>
      <c r="WNA2" s="2003"/>
      <c r="WNB2" s="2003"/>
      <c r="WNC2" s="2003"/>
      <c r="WND2" s="2003"/>
      <c r="WNE2" s="2003"/>
      <c r="WNF2" s="2003"/>
      <c r="WNG2" s="2003"/>
      <c r="WNH2" s="2003"/>
      <c r="WNI2" s="2003"/>
      <c r="WNJ2" s="2003"/>
      <c r="WNK2" s="2003"/>
      <c r="WNL2" s="2003"/>
      <c r="WNM2" s="2003"/>
      <c r="WNN2" s="2003"/>
      <c r="WNO2" s="2003"/>
      <c r="WNP2" s="2003"/>
      <c r="WNQ2" s="2003"/>
      <c r="WNR2" s="2003"/>
      <c r="WNS2" s="2003"/>
      <c r="WNT2" s="2003"/>
      <c r="WNU2" s="2003"/>
      <c r="WNV2" s="2003"/>
      <c r="WNW2" s="2003"/>
      <c r="WNX2" s="2003"/>
      <c r="WNY2" s="2003"/>
      <c r="WNZ2" s="2003"/>
      <c r="WOA2" s="2003"/>
      <c r="WOB2" s="2003"/>
      <c r="WOC2" s="2003"/>
      <c r="WOD2" s="2003"/>
      <c r="WOE2" s="2003"/>
      <c r="WOF2" s="2003"/>
      <c r="WOG2" s="2003"/>
      <c r="WOH2" s="2003"/>
      <c r="WOI2" s="2003"/>
      <c r="WOJ2" s="2003"/>
      <c r="WOK2" s="2003"/>
      <c r="WOL2" s="2003"/>
      <c r="WOM2" s="2003"/>
      <c r="WON2" s="2003"/>
      <c r="WOO2" s="2003"/>
      <c r="WOP2" s="2003"/>
      <c r="WOQ2" s="2003"/>
      <c r="WOR2" s="2003"/>
      <c r="WOS2" s="2003"/>
      <c r="WOT2" s="2003"/>
      <c r="WOU2" s="2003"/>
      <c r="WOV2" s="2003"/>
      <c r="WOW2" s="2003"/>
      <c r="WOX2" s="2003"/>
      <c r="WOY2" s="2003"/>
      <c r="WOZ2" s="2003"/>
      <c r="WPA2" s="2003"/>
      <c r="WPB2" s="2003"/>
      <c r="WPC2" s="2003"/>
      <c r="WPD2" s="2003"/>
      <c r="WPE2" s="2003"/>
      <c r="WPF2" s="2003"/>
      <c r="WPG2" s="2003"/>
      <c r="WPH2" s="2003"/>
      <c r="WPI2" s="2003"/>
      <c r="WPJ2" s="2003"/>
      <c r="WPK2" s="2003"/>
      <c r="WPL2" s="2003"/>
      <c r="WPM2" s="2003"/>
      <c r="WPN2" s="2003"/>
      <c r="WPO2" s="2003"/>
      <c r="WPP2" s="2003"/>
      <c r="WPQ2" s="2003"/>
      <c r="WPR2" s="2003"/>
      <c r="WPS2" s="2003"/>
      <c r="WPT2" s="2003"/>
      <c r="WPU2" s="2003"/>
      <c r="WPV2" s="2003"/>
      <c r="WPW2" s="2003"/>
      <c r="WPX2" s="2003"/>
      <c r="WPY2" s="2003"/>
      <c r="WPZ2" s="2003"/>
      <c r="WQA2" s="2003"/>
      <c r="WQB2" s="2003"/>
      <c r="WQC2" s="2003"/>
      <c r="WQD2" s="2003"/>
      <c r="WQE2" s="2003"/>
      <c r="WQF2" s="2003"/>
      <c r="WQG2" s="2003"/>
      <c r="WQH2" s="2003"/>
      <c r="WQI2" s="2003"/>
      <c r="WQJ2" s="2003"/>
      <c r="WQK2" s="2003"/>
      <c r="WQL2" s="2003"/>
      <c r="WQM2" s="2003"/>
      <c r="WQN2" s="2003"/>
      <c r="WQO2" s="2003"/>
      <c r="WQP2" s="2003"/>
      <c r="WQQ2" s="2003"/>
      <c r="WQR2" s="2003"/>
      <c r="WQS2" s="2003"/>
      <c r="WQT2" s="2003"/>
      <c r="WQU2" s="2003"/>
      <c r="WQV2" s="2003"/>
      <c r="WQW2" s="2003"/>
      <c r="WQX2" s="2003"/>
      <c r="WQY2" s="2003"/>
      <c r="WQZ2" s="2003"/>
      <c r="WRA2" s="2003"/>
      <c r="WRB2" s="2003"/>
      <c r="WRC2" s="2003"/>
      <c r="WRD2" s="2003"/>
      <c r="WRE2" s="2003"/>
      <c r="WRF2" s="2003"/>
      <c r="WRG2" s="2003"/>
      <c r="WRH2" s="2003"/>
      <c r="WRI2" s="2003"/>
      <c r="WRJ2" s="2003"/>
      <c r="WRK2" s="2003"/>
      <c r="WRL2" s="2003"/>
      <c r="WRM2" s="2003"/>
      <c r="WRN2" s="2003"/>
      <c r="WRO2" s="2003"/>
      <c r="WRP2" s="2003"/>
      <c r="WRQ2" s="2003"/>
      <c r="WRR2" s="2003"/>
      <c r="WRS2" s="2003"/>
      <c r="WRT2" s="2003"/>
      <c r="WRU2" s="2003"/>
      <c r="WRV2" s="2003"/>
      <c r="WRW2" s="2003"/>
      <c r="WRX2" s="2003"/>
      <c r="WRY2" s="2003"/>
      <c r="WRZ2" s="2003"/>
      <c r="WSA2" s="2003"/>
      <c r="WSB2" s="2003"/>
      <c r="WSC2" s="2003"/>
      <c r="WSD2" s="2003"/>
      <c r="WSE2" s="2003"/>
      <c r="WSF2" s="2003"/>
      <c r="WSG2" s="2003"/>
      <c r="WSH2" s="2003"/>
      <c r="WSI2" s="2003"/>
      <c r="WSJ2" s="2003"/>
      <c r="WSK2" s="2003"/>
      <c r="WSL2" s="2003"/>
      <c r="WSM2" s="2003"/>
      <c r="WSN2" s="2003"/>
      <c r="WSO2" s="2003"/>
      <c r="WSP2" s="2003"/>
      <c r="WSQ2" s="2003"/>
      <c r="WSR2" s="2003"/>
      <c r="WSS2" s="2003"/>
      <c r="WST2" s="2003"/>
      <c r="WSU2" s="2003"/>
      <c r="WSV2" s="2003"/>
      <c r="WSW2" s="2003"/>
      <c r="WSX2" s="2003"/>
      <c r="WSY2" s="2003"/>
      <c r="WSZ2" s="2003"/>
      <c r="WTA2" s="2003"/>
      <c r="WTB2" s="2003"/>
      <c r="WTC2" s="2003"/>
      <c r="WTD2" s="2003"/>
      <c r="WTE2" s="2003"/>
      <c r="WTF2" s="2003"/>
      <c r="WTG2" s="2003"/>
      <c r="WTH2" s="2003"/>
      <c r="WTI2" s="2003"/>
      <c r="WTJ2" s="2003"/>
      <c r="WTK2" s="2003"/>
      <c r="WTL2" s="2003"/>
      <c r="WTM2" s="2003"/>
      <c r="WTN2" s="2003"/>
      <c r="WTO2" s="2003"/>
      <c r="WTP2" s="2003"/>
      <c r="WTQ2" s="2003"/>
      <c r="WTR2" s="2003"/>
      <c r="WTS2" s="2003"/>
      <c r="WTT2" s="2003"/>
      <c r="WTU2" s="2003"/>
      <c r="WTV2" s="2003"/>
      <c r="WTW2" s="2003"/>
      <c r="WTX2" s="2003"/>
      <c r="WTY2" s="2003"/>
      <c r="WTZ2" s="2003"/>
      <c r="WUA2" s="2003"/>
      <c r="WUB2" s="2003"/>
      <c r="WUC2" s="2003"/>
      <c r="WUD2" s="2003"/>
      <c r="WUE2" s="2003"/>
      <c r="WUF2" s="2003"/>
      <c r="WUG2" s="2003"/>
      <c r="WUH2" s="2003"/>
      <c r="WUI2" s="2003"/>
      <c r="WUJ2" s="2003"/>
      <c r="WUK2" s="2003"/>
      <c r="WUL2" s="2003"/>
      <c r="WUM2" s="2003"/>
      <c r="WUN2" s="2003"/>
      <c r="WUO2" s="2003"/>
      <c r="WUP2" s="2003"/>
      <c r="WUQ2" s="2003"/>
      <c r="WUR2" s="2003"/>
      <c r="WUS2" s="2003"/>
      <c r="WUT2" s="2003"/>
      <c r="WUU2" s="2003"/>
      <c r="WUV2" s="2003"/>
      <c r="WUW2" s="2003"/>
      <c r="WUX2" s="2003"/>
      <c r="WUY2" s="2003"/>
      <c r="WUZ2" s="2003"/>
      <c r="WVA2" s="2003"/>
      <c r="WVB2" s="2003"/>
      <c r="WVC2" s="2003"/>
      <c r="WVD2" s="2003"/>
      <c r="WVE2" s="2003"/>
      <c r="WVF2" s="2003"/>
      <c r="WVG2" s="2003"/>
      <c r="WVH2" s="2003"/>
      <c r="WVI2" s="2003"/>
      <c r="WVJ2" s="2003"/>
      <c r="WVK2" s="2003"/>
      <c r="WVL2" s="2003"/>
      <c r="WVM2" s="2003"/>
      <c r="WVN2" s="2003"/>
      <c r="WVO2" s="2003"/>
      <c r="WVP2" s="2003"/>
      <c r="WVQ2" s="2003"/>
      <c r="WVR2" s="2003"/>
      <c r="WVS2" s="2003"/>
      <c r="WVT2" s="2003"/>
      <c r="WVU2" s="2003"/>
      <c r="WVV2" s="2003"/>
      <c r="WVW2" s="2003"/>
      <c r="WVX2" s="2003"/>
      <c r="WVY2" s="2003"/>
      <c r="WVZ2" s="2003"/>
      <c r="WWA2" s="2003"/>
      <c r="WWB2" s="2003"/>
      <c r="WWC2" s="2003"/>
      <c r="WWD2" s="2003"/>
      <c r="WWE2" s="2003"/>
      <c r="WWF2" s="2003"/>
      <c r="WWG2" s="2003"/>
      <c r="WWH2" s="2003"/>
      <c r="WWI2" s="2003"/>
      <c r="WWJ2" s="2003"/>
      <c r="WWK2" s="2003"/>
      <c r="WWL2" s="2003"/>
      <c r="WWM2" s="2003"/>
    </row>
    <row r="3" spans="2:16159" s="548" customFormat="1" ht="21" customHeight="1">
      <c r="B3" s="2002" t="s">
        <v>930</v>
      </c>
      <c r="C3" s="2002"/>
      <c r="D3" s="2002"/>
      <c r="E3" s="2002"/>
      <c r="F3" s="2002"/>
      <c r="G3" s="2002"/>
      <c r="H3" s="2002"/>
      <c r="I3" s="1821"/>
      <c r="J3" s="1821"/>
      <c r="K3" s="1821"/>
      <c r="L3" s="1821"/>
      <c r="M3" s="1821"/>
      <c r="N3" s="1821"/>
      <c r="O3" s="1821"/>
      <c r="P3" s="1821"/>
      <c r="Q3" s="1821"/>
      <c r="R3" s="2003"/>
      <c r="S3" s="2003"/>
      <c r="T3" s="2003"/>
      <c r="U3" s="2003"/>
      <c r="V3" s="2003"/>
      <c r="W3" s="2003"/>
      <c r="X3" s="2003"/>
      <c r="Y3" s="2003"/>
      <c r="Z3" s="2003"/>
      <c r="AA3" s="2003"/>
      <c r="AB3" s="2003"/>
      <c r="AC3" s="2003"/>
      <c r="AD3" s="2003"/>
      <c r="AE3" s="2003"/>
      <c r="AF3" s="2003"/>
      <c r="AG3" s="2003"/>
      <c r="AH3" s="2003"/>
      <c r="AI3" s="2003"/>
      <c r="AJ3" s="2003"/>
      <c r="AK3" s="2003"/>
      <c r="AL3" s="2003"/>
      <c r="AM3" s="2003"/>
      <c r="AN3" s="2003"/>
      <c r="AO3" s="2003"/>
      <c r="AP3" s="2003"/>
      <c r="AQ3" s="2003"/>
      <c r="AR3" s="2003"/>
      <c r="AS3" s="2003"/>
      <c r="AT3" s="2003"/>
      <c r="AU3" s="2003"/>
      <c r="AV3" s="2003"/>
      <c r="AW3" s="2003"/>
      <c r="AX3" s="2003"/>
      <c r="AY3" s="2003"/>
      <c r="AZ3" s="2003"/>
      <c r="BA3" s="2003"/>
      <c r="BB3" s="2003"/>
      <c r="BC3" s="2003"/>
      <c r="BD3" s="2003"/>
      <c r="BE3" s="2003"/>
      <c r="BF3" s="2003"/>
      <c r="BG3" s="2003"/>
      <c r="BH3" s="2003"/>
      <c r="BI3" s="2003"/>
      <c r="BJ3" s="2003"/>
      <c r="BK3" s="2003"/>
      <c r="BL3" s="2003"/>
      <c r="BM3" s="2003"/>
      <c r="BN3" s="2003"/>
      <c r="BO3" s="2003"/>
      <c r="BP3" s="2003"/>
      <c r="BQ3" s="2003"/>
      <c r="BR3" s="2003"/>
      <c r="BS3" s="2003"/>
      <c r="BT3" s="2003"/>
      <c r="BU3" s="2003"/>
      <c r="BV3" s="2003"/>
      <c r="BW3" s="2003"/>
      <c r="BX3" s="2003"/>
      <c r="BY3" s="2003"/>
      <c r="BZ3" s="2003"/>
      <c r="CA3" s="2003"/>
      <c r="CB3" s="2003"/>
      <c r="CC3" s="2003"/>
      <c r="CD3" s="2003"/>
      <c r="CE3" s="2003"/>
      <c r="CF3" s="2003"/>
      <c r="CG3" s="2003"/>
      <c r="CH3" s="2003"/>
      <c r="CI3" s="2003"/>
      <c r="CJ3" s="2003"/>
      <c r="CK3" s="2003"/>
      <c r="CL3" s="2003"/>
      <c r="CM3" s="2003"/>
      <c r="CN3" s="2003"/>
      <c r="CO3" s="2003"/>
      <c r="CP3" s="2003"/>
      <c r="CQ3" s="2003"/>
      <c r="CR3" s="2003"/>
      <c r="CS3" s="2003"/>
      <c r="CT3" s="2003"/>
      <c r="CU3" s="2003"/>
      <c r="CV3" s="2003"/>
      <c r="CW3" s="2003"/>
      <c r="CX3" s="2003"/>
      <c r="CY3" s="2003"/>
      <c r="CZ3" s="2003"/>
      <c r="DA3" s="2003"/>
      <c r="DB3" s="2003"/>
      <c r="DC3" s="2003"/>
      <c r="DD3" s="2003"/>
      <c r="DE3" s="2003"/>
      <c r="DF3" s="2003"/>
      <c r="DG3" s="2003"/>
      <c r="DH3" s="2003"/>
      <c r="DI3" s="2003"/>
      <c r="DJ3" s="2003"/>
      <c r="DK3" s="2003"/>
      <c r="DL3" s="2003"/>
      <c r="DM3" s="2003"/>
      <c r="DN3" s="2003"/>
      <c r="DO3" s="2003"/>
      <c r="DP3" s="2003"/>
      <c r="DQ3" s="2003"/>
      <c r="DR3" s="2003"/>
      <c r="DS3" s="2003"/>
      <c r="DT3" s="2003"/>
      <c r="DU3" s="2003"/>
      <c r="DV3" s="2003"/>
      <c r="DW3" s="2003"/>
      <c r="DX3" s="2003"/>
      <c r="DY3" s="2003"/>
      <c r="DZ3" s="2003"/>
      <c r="EA3" s="2003"/>
      <c r="EB3" s="2003"/>
      <c r="EC3" s="2003"/>
      <c r="ED3" s="2003"/>
      <c r="EE3" s="2003"/>
      <c r="EF3" s="2003"/>
      <c r="EG3" s="2003"/>
      <c r="EH3" s="2003"/>
      <c r="EI3" s="2003"/>
      <c r="EJ3" s="2003"/>
      <c r="EK3" s="2003"/>
      <c r="EL3" s="2003"/>
      <c r="EM3" s="2003"/>
      <c r="EN3" s="2003"/>
      <c r="EO3" s="2003"/>
      <c r="EP3" s="2003"/>
      <c r="EQ3" s="2003"/>
      <c r="ER3" s="2003"/>
      <c r="ES3" s="2003"/>
      <c r="ET3" s="2003"/>
      <c r="EU3" s="2003"/>
      <c r="EV3" s="2003"/>
      <c r="EW3" s="2003"/>
      <c r="EX3" s="2003"/>
      <c r="EY3" s="2003"/>
      <c r="EZ3" s="2003"/>
      <c r="FA3" s="2003"/>
      <c r="FB3" s="2003"/>
      <c r="FC3" s="2003"/>
      <c r="FD3" s="2003"/>
      <c r="FE3" s="2003"/>
      <c r="FF3" s="2003"/>
      <c r="FG3" s="2003"/>
      <c r="FH3" s="2003"/>
      <c r="FI3" s="2003"/>
      <c r="FJ3" s="2003"/>
      <c r="FK3" s="2003"/>
      <c r="FL3" s="2003"/>
      <c r="FM3" s="2003"/>
      <c r="FN3" s="2003"/>
      <c r="FO3" s="2003"/>
      <c r="FP3" s="2003"/>
      <c r="FQ3" s="2003"/>
      <c r="FR3" s="2003"/>
      <c r="FS3" s="2003"/>
      <c r="FT3" s="2003"/>
      <c r="FU3" s="2003"/>
      <c r="FV3" s="2003"/>
      <c r="FW3" s="2003"/>
      <c r="FX3" s="2003"/>
      <c r="FY3" s="2003"/>
      <c r="FZ3" s="2003"/>
      <c r="GA3" s="2003"/>
      <c r="GB3" s="2003"/>
      <c r="GC3" s="2003"/>
      <c r="GD3" s="2003"/>
      <c r="GE3" s="2003"/>
      <c r="GF3" s="2003"/>
      <c r="GG3" s="2003"/>
      <c r="GH3" s="2003"/>
      <c r="GI3" s="2003"/>
      <c r="GJ3" s="2003"/>
      <c r="GK3" s="2003"/>
      <c r="GL3" s="2003"/>
      <c r="GM3" s="2003"/>
      <c r="GN3" s="2003"/>
      <c r="GO3" s="2003"/>
      <c r="GP3" s="2003"/>
      <c r="GQ3" s="2003"/>
      <c r="GR3" s="2003"/>
      <c r="GS3" s="2003"/>
      <c r="GT3" s="2003"/>
      <c r="GU3" s="2003"/>
      <c r="GV3" s="2003"/>
      <c r="GW3" s="2003"/>
      <c r="GX3" s="2003"/>
      <c r="GY3" s="2003"/>
      <c r="GZ3" s="2003"/>
      <c r="HA3" s="2003"/>
      <c r="HB3" s="2003"/>
      <c r="HC3" s="2003"/>
      <c r="HD3" s="2003"/>
      <c r="HE3" s="2003"/>
      <c r="HF3" s="2003"/>
      <c r="HG3" s="2003"/>
      <c r="HH3" s="2003"/>
      <c r="HI3" s="2003"/>
      <c r="HJ3" s="2003"/>
      <c r="HK3" s="2003"/>
      <c r="HL3" s="2003"/>
      <c r="HM3" s="2003"/>
      <c r="HN3" s="2003"/>
      <c r="HO3" s="2003"/>
      <c r="HP3" s="2003"/>
      <c r="HQ3" s="2003"/>
      <c r="HR3" s="2003"/>
      <c r="HS3" s="2003"/>
      <c r="HT3" s="2003"/>
      <c r="HU3" s="2003"/>
      <c r="HV3" s="2003"/>
      <c r="HW3" s="2003"/>
      <c r="HX3" s="2003"/>
      <c r="HY3" s="2003"/>
      <c r="HZ3" s="2003"/>
      <c r="IA3" s="2003"/>
      <c r="IB3" s="2003"/>
      <c r="IC3" s="2003"/>
      <c r="ID3" s="2003"/>
      <c r="IE3" s="2003"/>
      <c r="IF3" s="2003"/>
      <c r="IG3" s="2003"/>
      <c r="IH3" s="2003"/>
      <c r="II3" s="2003"/>
      <c r="IJ3" s="2003"/>
      <c r="IK3" s="2003"/>
      <c r="IL3" s="2003"/>
      <c r="IM3" s="2003"/>
      <c r="IN3" s="2003"/>
      <c r="IO3" s="2003"/>
      <c r="IP3" s="2003"/>
      <c r="IQ3" s="2003"/>
      <c r="IR3" s="2003"/>
      <c r="IS3" s="2003"/>
      <c r="IT3" s="2003"/>
      <c r="IU3" s="2003"/>
      <c r="IV3" s="2003"/>
      <c r="IW3" s="2003"/>
      <c r="IX3" s="2003"/>
      <c r="IY3" s="2003"/>
      <c r="IZ3" s="2003"/>
      <c r="JA3" s="2003"/>
      <c r="JB3" s="2003"/>
      <c r="JC3" s="2003"/>
      <c r="JD3" s="2003"/>
      <c r="JE3" s="2003"/>
      <c r="JF3" s="2003"/>
      <c r="JG3" s="2003"/>
      <c r="JH3" s="2003"/>
      <c r="JI3" s="2003"/>
      <c r="JJ3" s="2003"/>
      <c r="JK3" s="2003"/>
      <c r="JL3" s="2003"/>
      <c r="JM3" s="2003"/>
      <c r="JN3" s="2003"/>
      <c r="JO3" s="2003"/>
      <c r="JP3" s="2003"/>
      <c r="JQ3" s="2003"/>
      <c r="JR3" s="2003"/>
      <c r="JS3" s="2003"/>
      <c r="JT3" s="2003"/>
      <c r="JU3" s="2003"/>
      <c r="JV3" s="2003"/>
      <c r="JW3" s="2003"/>
      <c r="JX3" s="2003"/>
      <c r="JY3" s="2003"/>
      <c r="JZ3" s="2003"/>
      <c r="KA3" s="2003"/>
      <c r="KB3" s="2003"/>
      <c r="KC3" s="2003"/>
      <c r="KD3" s="2003"/>
      <c r="KE3" s="2003"/>
      <c r="KF3" s="2003"/>
      <c r="KG3" s="2003"/>
      <c r="KH3" s="2003"/>
      <c r="KI3" s="2003"/>
      <c r="KJ3" s="2003"/>
      <c r="KK3" s="2003"/>
      <c r="KL3" s="2003"/>
      <c r="KM3" s="2003"/>
      <c r="KN3" s="2003"/>
      <c r="KO3" s="2003"/>
      <c r="KP3" s="2003"/>
      <c r="KQ3" s="2003"/>
      <c r="KR3" s="2003"/>
      <c r="KS3" s="2003"/>
      <c r="KT3" s="2003"/>
      <c r="KU3" s="2003"/>
      <c r="KV3" s="2003"/>
      <c r="KW3" s="2003"/>
      <c r="KX3" s="2003"/>
      <c r="KY3" s="2003"/>
      <c r="KZ3" s="2003"/>
      <c r="LA3" s="2003"/>
      <c r="LB3" s="2003"/>
      <c r="LC3" s="2003"/>
      <c r="LD3" s="2003"/>
      <c r="LE3" s="2003"/>
      <c r="LF3" s="2003"/>
      <c r="LG3" s="2003"/>
      <c r="LH3" s="2003"/>
      <c r="LI3" s="2003"/>
      <c r="LJ3" s="2003"/>
      <c r="LK3" s="2003"/>
      <c r="LL3" s="2003"/>
      <c r="LM3" s="2003"/>
      <c r="LN3" s="2003"/>
      <c r="LO3" s="2003"/>
      <c r="LP3" s="2003"/>
      <c r="LQ3" s="2003"/>
      <c r="LR3" s="2003"/>
      <c r="LS3" s="2003"/>
      <c r="LT3" s="2003"/>
      <c r="LU3" s="2003"/>
      <c r="LV3" s="2003"/>
      <c r="LW3" s="2003"/>
      <c r="LX3" s="2003"/>
      <c r="LY3" s="2003"/>
      <c r="LZ3" s="2003"/>
      <c r="MA3" s="2003"/>
      <c r="MB3" s="2003"/>
      <c r="MC3" s="2003"/>
      <c r="MD3" s="2003"/>
      <c r="ME3" s="2003"/>
      <c r="MF3" s="2003"/>
      <c r="MG3" s="2003"/>
      <c r="MH3" s="2003"/>
      <c r="MI3" s="2003"/>
      <c r="MJ3" s="2003"/>
      <c r="MK3" s="2003"/>
      <c r="ML3" s="2003"/>
      <c r="MM3" s="2003"/>
      <c r="MN3" s="2003"/>
      <c r="MO3" s="2003"/>
      <c r="MP3" s="2003"/>
      <c r="MQ3" s="2003"/>
      <c r="MR3" s="2003"/>
      <c r="MS3" s="2003"/>
      <c r="MT3" s="2003"/>
      <c r="MU3" s="2003"/>
      <c r="MV3" s="2003"/>
      <c r="MW3" s="2003"/>
      <c r="MX3" s="2003"/>
      <c r="MY3" s="2003"/>
      <c r="MZ3" s="2003"/>
      <c r="NA3" s="2003"/>
      <c r="NB3" s="2003"/>
      <c r="NC3" s="2003"/>
      <c r="ND3" s="2003"/>
      <c r="NE3" s="2003"/>
      <c r="NF3" s="2003"/>
      <c r="NG3" s="2003"/>
      <c r="NH3" s="2003"/>
      <c r="NI3" s="2003"/>
      <c r="NJ3" s="2003"/>
      <c r="NK3" s="2003"/>
      <c r="NL3" s="2003"/>
      <c r="NM3" s="2003"/>
      <c r="NN3" s="2003"/>
      <c r="NO3" s="2003"/>
      <c r="NP3" s="2003"/>
      <c r="NQ3" s="2003"/>
      <c r="NR3" s="2003"/>
      <c r="NS3" s="2003"/>
      <c r="NT3" s="2003"/>
      <c r="NU3" s="2003"/>
      <c r="NV3" s="2003"/>
      <c r="NW3" s="2003"/>
      <c r="NX3" s="2003"/>
      <c r="NY3" s="2003"/>
      <c r="NZ3" s="2003"/>
      <c r="OA3" s="2003"/>
      <c r="OB3" s="2003"/>
      <c r="OC3" s="2003"/>
      <c r="OD3" s="2003"/>
      <c r="OE3" s="2003"/>
      <c r="OF3" s="2003"/>
      <c r="OG3" s="2003"/>
      <c r="OH3" s="2003"/>
      <c r="OI3" s="2003"/>
      <c r="OJ3" s="2003"/>
      <c r="OK3" s="2003"/>
      <c r="OL3" s="2003"/>
      <c r="OM3" s="2003"/>
      <c r="ON3" s="2003"/>
      <c r="OO3" s="2003"/>
      <c r="OP3" s="2003"/>
      <c r="OQ3" s="2003"/>
      <c r="OR3" s="2003"/>
      <c r="OS3" s="2003"/>
      <c r="OT3" s="2003"/>
      <c r="OU3" s="2003"/>
      <c r="OV3" s="2003"/>
      <c r="OW3" s="2003"/>
      <c r="OX3" s="2003"/>
      <c r="OY3" s="2003"/>
      <c r="OZ3" s="2003"/>
      <c r="PA3" s="2003"/>
      <c r="PB3" s="2003"/>
      <c r="PC3" s="2003"/>
      <c r="PD3" s="2003"/>
      <c r="PE3" s="2003"/>
      <c r="PF3" s="2003"/>
      <c r="PG3" s="2003"/>
      <c r="PH3" s="2003"/>
      <c r="PI3" s="2003"/>
      <c r="PJ3" s="2003"/>
      <c r="PK3" s="2003"/>
      <c r="PL3" s="2003"/>
      <c r="PM3" s="2003"/>
      <c r="PN3" s="2003"/>
      <c r="PO3" s="2003"/>
      <c r="PP3" s="2003"/>
      <c r="PQ3" s="2003"/>
      <c r="PR3" s="2003"/>
      <c r="PS3" s="2003"/>
      <c r="PT3" s="2003"/>
      <c r="PU3" s="2003"/>
      <c r="PV3" s="2003"/>
      <c r="PW3" s="2003"/>
      <c r="PX3" s="2003"/>
      <c r="PY3" s="2003"/>
      <c r="PZ3" s="2003"/>
      <c r="QA3" s="2003"/>
      <c r="QB3" s="2003"/>
      <c r="QC3" s="2003"/>
      <c r="QD3" s="2003"/>
      <c r="QE3" s="2003"/>
      <c r="QF3" s="2003"/>
      <c r="QG3" s="2003"/>
      <c r="QH3" s="2003"/>
      <c r="QI3" s="2003"/>
      <c r="QJ3" s="2003"/>
      <c r="QK3" s="2003"/>
      <c r="QL3" s="2003"/>
      <c r="QM3" s="2003"/>
      <c r="QN3" s="2003"/>
      <c r="QO3" s="2003"/>
      <c r="QP3" s="2003"/>
      <c r="QQ3" s="2003"/>
      <c r="QR3" s="2003"/>
      <c r="QS3" s="2003"/>
      <c r="QT3" s="2003"/>
      <c r="QU3" s="2003"/>
      <c r="QV3" s="2003"/>
      <c r="QW3" s="2003"/>
      <c r="QX3" s="2003"/>
      <c r="QY3" s="2003"/>
      <c r="QZ3" s="2003"/>
      <c r="RA3" s="2003"/>
      <c r="RB3" s="2003"/>
      <c r="RC3" s="2003"/>
      <c r="RD3" s="2003"/>
      <c r="RE3" s="2003"/>
      <c r="RF3" s="2003"/>
      <c r="RG3" s="2003"/>
      <c r="RH3" s="2003"/>
      <c r="RI3" s="2003"/>
      <c r="RJ3" s="2003"/>
      <c r="RK3" s="2003"/>
      <c r="RL3" s="2003"/>
      <c r="RM3" s="2003"/>
      <c r="RN3" s="2003"/>
      <c r="RO3" s="2003"/>
      <c r="RP3" s="2003"/>
      <c r="RQ3" s="2003"/>
      <c r="RR3" s="2003"/>
      <c r="RS3" s="2003"/>
      <c r="RT3" s="2003"/>
      <c r="RU3" s="2003"/>
      <c r="RV3" s="2003"/>
      <c r="RW3" s="2003"/>
      <c r="RX3" s="2003"/>
      <c r="RY3" s="2003"/>
      <c r="RZ3" s="2003"/>
      <c r="SA3" s="2003"/>
      <c r="SB3" s="2003"/>
      <c r="SC3" s="2003"/>
      <c r="SD3" s="2003"/>
      <c r="SE3" s="2003"/>
      <c r="SF3" s="2003"/>
      <c r="SG3" s="2003"/>
      <c r="SH3" s="2003"/>
      <c r="SI3" s="2003"/>
      <c r="SJ3" s="2003"/>
      <c r="SK3" s="2003"/>
      <c r="SL3" s="2003"/>
      <c r="SM3" s="2003"/>
      <c r="SN3" s="2003"/>
      <c r="SO3" s="2003"/>
      <c r="SP3" s="2003"/>
      <c r="SQ3" s="2003"/>
      <c r="SR3" s="2003"/>
      <c r="SS3" s="2003"/>
      <c r="ST3" s="2003"/>
      <c r="SU3" s="2003"/>
      <c r="SV3" s="2003"/>
      <c r="SW3" s="2003"/>
      <c r="SX3" s="2003"/>
      <c r="SY3" s="2003"/>
      <c r="SZ3" s="2003"/>
      <c r="TA3" s="2003"/>
      <c r="TB3" s="2003"/>
      <c r="TC3" s="2003"/>
      <c r="TD3" s="2003"/>
      <c r="TE3" s="2003"/>
      <c r="TF3" s="2003"/>
      <c r="TG3" s="2003"/>
      <c r="TH3" s="2003"/>
      <c r="TI3" s="2003"/>
      <c r="TJ3" s="2003"/>
      <c r="TK3" s="2003"/>
      <c r="TL3" s="2003"/>
      <c r="TM3" s="2003"/>
      <c r="TN3" s="2003"/>
      <c r="TO3" s="2003"/>
      <c r="TP3" s="2003"/>
      <c r="TQ3" s="2003"/>
      <c r="TR3" s="2003"/>
      <c r="TS3" s="2003"/>
      <c r="TT3" s="2003"/>
      <c r="TU3" s="2003"/>
      <c r="TV3" s="2003"/>
      <c r="TW3" s="2003"/>
      <c r="TX3" s="2003"/>
      <c r="TY3" s="2003"/>
      <c r="TZ3" s="2003"/>
      <c r="UA3" s="2003"/>
      <c r="UB3" s="2003"/>
      <c r="UC3" s="2003"/>
      <c r="UD3" s="2003"/>
      <c r="UE3" s="2003"/>
      <c r="UF3" s="2003"/>
      <c r="UG3" s="2003"/>
      <c r="UH3" s="2003"/>
      <c r="UI3" s="2003"/>
      <c r="UJ3" s="2003"/>
      <c r="UK3" s="2003"/>
      <c r="UL3" s="2003"/>
      <c r="UM3" s="2003"/>
      <c r="UN3" s="2003"/>
      <c r="UO3" s="2003"/>
      <c r="UP3" s="2003"/>
      <c r="UQ3" s="2003"/>
      <c r="UR3" s="2003"/>
      <c r="US3" s="2003"/>
      <c r="UT3" s="2003"/>
      <c r="UU3" s="2003"/>
      <c r="UV3" s="2003"/>
      <c r="UW3" s="2003"/>
      <c r="UX3" s="2003"/>
      <c r="UY3" s="2003"/>
      <c r="UZ3" s="2003"/>
      <c r="VA3" s="2003"/>
      <c r="VB3" s="2003"/>
      <c r="VC3" s="2003"/>
      <c r="VD3" s="2003"/>
      <c r="VE3" s="2003"/>
      <c r="VF3" s="2003"/>
      <c r="VG3" s="2003"/>
      <c r="VH3" s="2003"/>
      <c r="VI3" s="2003"/>
      <c r="VJ3" s="2003"/>
      <c r="VK3" s="2003"/>
      <c r="VL3" s="2003"/>
      <c r="VM3" s="2003"/>
      <c r="VN3" s="2003"/>
      <c r="VO3" s="2003"/>
      <c r="VP3" s="2003"/>
      <c r="VQ3" s="2003"/>
      <c r="VR3" s="2003"/>
      <c r="VS3" s="2003"/>
      <c r="VT3" s="2003"/>
      <c r="VU3" s="2003"/>
      <c r="VV3" s="2003"/>
      <c r="VW3" s="2003"/>
      <c r="VX3" s="2003"/>
      <c r="VY3" s="2003"/>
      <c r="VZ3" s="2003"/>
      <c r="WA3" s="2003"/>
      <c r="WB3" s="2003"/>
      <c r="WC3" s="2003"/>
      <c r="WD3" s="2003"/>
      <c r="WE3" s="2003"/>
      <c r="WF3" s="2003"/>
      <c r="WG3" s="2003"/>
      <c r="WH3" s="2003"/>
      <c r="WI3" s="2003"/>
      <c r="WJ3" s="2003"/>
      <c r="WK3" s="2003"/>
      <c r="WL3" s="2003"/>
      <c r="WM3" s="2003"/>
      <c r="WN3" s="2003"/>
      <c r="WO3" s="2003"/>
      <c r="WP3" s="2003"/>
      <c r="WQ3" s="2003"/>
      <c r="WR3" s="2003"/>
      <c r="WS3" s="2003"/>
      <c r="WT3" s="2003"/>
      <c r="WU3" s="2003"/>
      <c r="WV3" s="2003"/>
      <c r="WW3" s="2003"/>
      <c r="WX3" s="2003"/>
      <c r="WY3" s="2003"/>
      <c r="WZ3" s="2003"/>
      <c r="XA3" s="2003"/>
      <c r="XB3" s="2003"/>
      <c r="XC3" s="2003"/>
      <c r="XD3" s="2003"/>
      <c r="XE3" s="2003"/>
      <c r="XF3" s="2003"/>
      <c r="XG3" s="2003"/>
      <c r="XH3" s="2003"/>
      <c r="XI3" s="2003"/>
      <c r="XJ3" s="2003"/>
      <c r="XK3" s="2003"/>
      <c r="XL3" s="2003"/>
      <c r="XM3" s="2003"/>
      <c r="XN3" s="2003"/>
      <c r="XO3" s="2003"/>
      <c r="XP3" s="2003"/>
      <c r="XQ3" s="2003"/>
      <c r="XR3" s="2003"/>
      <c r="XS3" s="2003"/>
      <c r="XT3" s="2003"/>
      <c r="XU3" s="2003"/>
      <c r="XV3" s="2003"/>
      <c r="XW3" s="2003"/>
      <c r="XX3" s="2003"/>
      <c r="XY3" s="2003"/>
      <c r="XZ3" s="2003"/>
      <c r="YA3" s="2003"/>
      <c r="YB3" s="2003"/>
      <c r="YC3" s="2003"/>
      <c r="YD3" s="2003"/>
      <c r="YE3" s="2003"/>
      <c r="YF3" s="2003"/>
      <c r="YG3" s="2003"/>
      <c r="YH3" s="2003"/>
      <c r="YI3" s="2003"/>
      <c r="YJ3" s="2003"/>
      <c r="YK3" s="2003"/>
      <c r="YL3" s="2003"/>
      <c r="YM3" s="2003"/>
      <c r="YN3" s="2003"/>
      <c r="YO3" s="2003"/>
      <c r="YP3" s="2003"/>
      <c r="YQ3" s="2003"/>
      <c r="YR3" s="2003"/>
      <c r="YS3" s="2003"/>
      <c r="YT3" s="2003"/>
      <c r="YU3" s="2003"/>
      <c r="YV3" s="2003"/>
      <c r="YW3" s="2003"/>
      <c r="YX3" s="2003"/>
      <c r="YY3" s="2003"/>
      <c r="YZ3" s="2003"/>
      <c r="ZA3" s="2003"/>
      <c r="ZB3" s="2003"/>
      <c r="ZC3" s="2003"/>
      <c r="ZD3" s="2003"/>
      <c r="ZE3" s="2003"/>
      <c r="ZF3" s="2003"/>
      <c r="ZG3" s="2003"/>
      <c r="ZH3" s="2003"/>
      <c r="ZI3" s="2003"/>
      <c r="ZJ3" s="2003"/>
      <c r="ZK3" s="2003"/>
      <c r="ZL3" s="2003"/>
      <c r="ZM3" s="2003"/>
      <c r="ZN3" s="2003"/>
      <c r="ZO3" s="2003"/>
      <c r="ZP3" s="2003"/>
      <c r="ZQ3" s="2003"/>
      <c r="ZR3" s="2003"/>
      <c r="ZS3" s="2003"/>
      <c r="ZT3" s="2003"/>
      <c r="ZU3" s="2003"/>
      <c r="ZV3" s="2003"/>
      <c r="ZW3" s="2003"/>
      <c r="ZX3" s="2003"/>
      <c r="ZY3" s="2003"/>
      <c r="ZZ3" s="2003"/>
      <c r="AAA3" s="2003"/>
      <c r="AAB3" s="2003"/>
      <c r="AAC3" s="2003"/>
      <c r="AAD3" s="2003"/>
      <c r="AAE3" s="2003"/>
      <c r="AAF3" s="2003"/>
      <c r="AAG3" s="2003"/>
      <c r="AAH3" s="2003"/>
      <c r="AAI3" s="2003"/>
      <c r="AAJ3" s="2003"/>
      <c r="AAK3" s="2003"/>
      <c r="AAL3" s="2003"/>
      <c r="AAM3" s="2003"/>
      <c r="AAN3" s="2003"/>
      <c r="AAO3" s="2003"/>
      <c r="AAP3" s="2003"/>
      <c r="AAQ3" s="2003"/>
      <c r="AAR3" s="2003"/>
      <c r="AAS3" s="2003"/>
      <c r="AAT3" s="2003"/>
      <c r="AAU3" s="2003"/>
      <c r="AAV3" s="2003"/>
      <c r="AAW3" s="2003"/>
      <c r="AAX3" s="2003"/>
      <c r="AAY3" s="2003"/>
      <c r="AAZ3" s="2003"/>
      <c r="ABA3" s="2003"/>
      <c r="ABB3" s="2003"/>
      <c r="ABC3" s="2003"/>
      <c r="ABD3" s="2003"/>
      <c r="ABE3" s="2003"/>
      <c r="ABF3" s="2003"/>
      <c r="ABG3" s="2003"/>
      <c r="ABH3" s="2003"/>
      <c r="ABI3" s="2003"/>
      <c r="ABJ3" s="2003"/>
      <c r="ABK3" s="2003"/>
      <c r="ABL3" s="2003"/>
      <c r="ABM3" s="2003"/>
      <c r="ABN3" s="2003"/>
      <c r="ABO3" s="2003"/>
      <c r="ABP3" s="2003"/>
      <c r="ABQ3" s="2003"/>
      <c r="ABR3" s="2003"/>
      <c r="ABS3" s="2003"/>
      <c r="ABT3" s="2003"/>
      <c r="ABU3" s="2003"/>
      <c r="ABV3" s="2003"/>
      <c r="ABW3" s="2003"/>
      <c r="ABX3" s="2003"/>
      <c r="ABY3" s="2003"/>
      <c r="ABZ3" s="2003"/>
      <c r="ACA3" s="2003"/>
      <c r="ACB3" s="2003"/>
      <c r="ACC3" s="2003"/>
      <c r="ACD3" s="2003"/>
      <c r="ACE3" s="2003"/>
      <c r="ACF3" s="2003"/>
      <c r="ACG3" s="2003"/>
      <c r="ACH3" s="2003"/>
      <c r="ACI3" s="2003"/>
      <c r="ACJ3" s="2003"/>
      <c r="ACK3" s="2003"/>
      <c r="ACL3" s="2003"/>
      <c r="ACM3" s="2003"/>
      <c r="ACN3" s="2003"/>
      <c r="ACO3" s="2003"/>
      <c r="ACP3" s="2003"/>
      <c r="ACQ3" s="2003"/>
      <c r="ACR3" s="2003"/>
      <c r="ACS3" s="2003"/>
      <c r="ACT3" s="2003"/>
      <c r="ACU3" s="2003"/>
      <c r="ACV3" s="2003"/>
      <c r="ACW3" s="2003"/>
      <c r="ACX3" s="2003"/>
      <c r="ACY3" s="2003"/>
      <c r="ACZ3" s="2003"/>
      <c r="ADA3" s="2003"/>
      <c r="ADB3" s="2003"/>
      <c r="ADC3" s="2003"/>
      <c r="ADD3" s="2003"/>
      <c r="ADE3" s="2003"/>
      <c r="ADF3" s="2003"/>
      <c r="ADG3" s="2003"/>
      <c r="ADH3" s="2003"/>
      <c r="ADI3" s="2003"/>
      <c r="ADJ3" s="2003"/>
      <c r="ADK3" s="2003"/>
      <c r="ADL3" s="2003"/>
      <c r="ADM3" s="2003"/>
      <c r="ADN3" s="2003"/>
      <c r="ADO3" s="2003"/>
      <c r="ADP3" s="2003"/>
      <c r="ADQ3" s="2003"/>
      <c r="ADR3" s="2003"/>
      <c r="ADS3" s="2003"/>
      <c r="ADT3" s="2003"/>
      <c r="ADU3" s="2003"/>
      <c r="ADV3" s="2003"/>
      <c r="ADW3" s="2003"/>
      <c r="ADX3" s="2003"/>
      <c r="ADY3" s="2003"/>
      <c r="ADZ3" s="2003"/>
      <c r="AEA3" s="2003"/>
      <c r="AEB3" s="2003"/>
      <c r="AEC3" s="2003"/>
      <c r="AED3" s="2003"/>
      <c r="AEE3" s="2003"/>
      <c r="AEF3" s="2003"/>
      <c r="AEG3" s="2003"/>
      <c r="AEH3" s="2003"/>
      <c r="AEI3" s="2003"/>
      <c r="AEJ3" s="2003"/>
      <c r="AEK3" s="2003"/>
      <c r="AEL3" s="2003"/>
      <c r="AEM3" s="2003"/>
      <c r="AEN3" s="2003"/>
      <c r="AEO3" s="2003"/>
      <c r="AEP3" s="2003"/>
      <c r="AEQ3" s="2003"/>
      <c r="AER3" s="2003"/>
      <c r="AES3" s="2003"/>
      <c r="AET3" s="2003"/>
      <c r="AEU3" s="2003"/>
      <c r="AEV3" s="2003"/>
      <c r="AEW3" s="2003"/>
      <c r="AEX3" s="2003"/>
      <c r="AEY3" s="2003"/>
      <c r="AEZ3" s="2003"/>
      <c r="AFA3" s="2003"/>
      <c r="AFB3" s="2003"/>
      <c r="AFC3" s="2003"/>
      <c r="AFD3" s="2003"/>
      <c r="AFE3" s="2003"/>
      <c r="AFF3" s="2003"/>
      <c r="AFG3" s="2003"/>
      <c r="AFH3" s="2003"/>
      <c r="AFI3" s="2003"/>
      <c r="AFJ3" s="2003"/>
      <c r="AFK3" s="2003"/>
      <c r="AFL3" s="2003"/>
      <c r="AFM3" s="2003"/>
      <c r="AFN3" s="2003"/>
      <c r="AFO3" s="2003"/>
      <c r="AFP3" s="2003"/>
      <c r="AFQ3" s="2003"/>
      <c r="AFR3" s="2003"/>
      <c r="AFS3" s="2003"/>
      <c r="AFT3" s="2003"/>
      <c r="AFU3" s="2003"/>
      <c r="AFV3" s="2003"/>
      <c r="AFW3" s="2003"/>
      <c r="AFX3" s="2003"/>
      <c r="AFY3" s="2003"/>
      <c r="AFZ3" s="2003"/>
      <c r="AGA3" s="2003"/>
      <c r="AGB3" s="2003"/>
      <c r="AGC3" s="2003"/>
      <c r="AGD3" s="2003"/>
      <c r="AGE3" s="2003"/>
      <c r="AGF3" s="2003"/>
      <c r="AGG3" s="2003"/>
      <c r="AGH3" s="2003"/>
      <c r="AGI3" s="2003"/>
      <c r="AGJ3" s="2003"/>
      <c r="AGK3" s="2003"/>
      <c r="AGL3" s="2003"/>
      <c r="AGM3" s="2003"/>
      <c r="AGN3" s="2003"/>
      <c r="AGO3" s="2003"/>
      <c r="AGP3" s="2003"/>
      <c r="AGQ3" s="2003"/>
      <c r="AGR3" s="2003"/>
      <c r="AGS3" s="2003"/>
      <c r="AGT3" s="2003"/>
      <c r="AGU3" s="2003"/>
      <c r="AGV3" s="2003"/>
      <c r="AGW3" s="2003"/>
      <c r="AGX3" s="2003"/>
      <c r="AGY3" s="2003"/>
      <c r="AGZ3" s="2003"/>
      <c r="AHA3" s="2003"/>
      <c r="AHB3" s="2003"/>
      <c r="AHC3" s="2003"/>
      <c r="AHD3" s="2003"/>
      <c r="AHE3" s="2003"/>
      <c r="AHF3" s="2003"/>
      <c r="AHG3" s="2003"/>
      <c r="AHH3" s="2003"/>
      <c r="AHI3" s="2003"/>
      <c r="AHJ3" s="2003"/>
      <c r="AHK3" s="2003"/>
      <c r="AHL3" s="2003"/>
      <c r="AHM3" s="2003"/>
      <c r="AHN3" s="2003"/>
      <c r="AHO3" s="2003"/>
      <c r="AHP3" s="2003"/>
      <c r="AHQ3" s="2003"/>
      <c r="AHR3" s="2003"/>
      <c r="AHS3" s="2003"/>
      <c r="AHT3" s="2003"/>
      <c r="AHU3" s="2003"/>
      <c r="AHV3" s="2003"/>
      <c r="AHW3" s="2003"/>
      <c r="AHX3" s="2003"/>
      <c r="AHY3" s="2003"/>
      <c r="AHZ3" s="2003"/>
      <c r="AIA3" s="2003"/>
      <c r="AIB3" s="2003"/>
      <c r="AIC3" s="2003"/>
      <c r="AID3" s="2003"/>
      <c r="AIE3" s="2003"/>
      <c r="AIF3" s="2003"/>
      <c r="AIG3" s="2003"/>
      <c r="AIH3" s="2003"/>
      <c r="AII3" s="2003"/>
      <c r="AIJ3" s="2003"/>
      <c r="AIK3" s="2003"/>
      <c r="AIL3" s="2003"/>
      <c r="AIM3" s="2003"/>
      <c r="AIN3" s="2003"/>
      <c r="AIO3" s="2003"/>
      <c r="AIP3" s="2003"/>
      <c r="AIQ3" s="2003"/>
      <c r="AIR3" s="2003"/>
      <c r="AIS3" s="2003"/>
      <c r="AIT3" s="2003"/>
      <c r="AIU3" s="2003"/>
      <c r="AIV3" s="2003"/>
      <c r="AIW3" s="2003"/>
      <c r="AIX3" s="2003"/>
      <c r="AIY3" s="2003"/>
      <c r="AIZ3" s="2003"/>
      <c r="AJA3" s="2003"/>
      <c r="AJB3" s="2003"/>
      <c r="AJC3" s="2003"/>
      <c r="AJD3" s="2003"/>
      <c r="AJE3" s="2003"/>
      <c r="AJF3" s="2003"/>
      <c r="AJG3" s="2003"/>
      <c r="AJH3" s="2003"/>
      <c r="AJI3" s="2003"/>
      <c r="AJJ3" s="2003"/>
      <c r="AJK3" s="2003"/>
      <c r="AJL3" s="2003"/>
      <c r="AJM3" s="2003"/>
      <c r="AJN3" s="2003"/>
      <c r="AJO3" s="2003"/>
      <c r="AJP3" s="2003"/>
      <c r="AJQ3" s="2003"/>
      <c r="AJR3" s="2003"/>
      <c r="AJS3" s="2003"/>
      <c r="AJT3" s="2003"/>
      <c r="AJU3" s="2003"/>
      <c r="AJV3" s="2003"/>
      <c r="AJW3" s="2003"/>
      <c r="AJX3" s="2003"/>
      <c r="AJY3" s="2003"/>
      <c r="AJZ3" s="2003"/>
      <c r="AKA3" s="2003"/>
      <c r="AKB3" s="2003"/>
      <c r="AKC3" s="2003"/>
      <c r="AKD3" s="2003"/>
      <c r="AKE3" s="2003"/>
      <c r="AKF3" s="2003"/>
      <c r="AKG3" s="2003"/>
      <c r="AKH3" s="2003"/>
      <c r="AKI3" s="2003"/>
      <c r="AKJ3" s="2003"/>
      <c r="AKK3" s="2003"/>
      <c r="AKL3" s="2003"/>
      <c r="AKM3" s="2003"/>
      <c r="AKN3" s="2003"/>
      <c r="AKO3" s="2003"/>
      <c r="AKP3" s="2003"/>
      <c r="AKQ3" s="2003"/>
      <c r="AKR3" s="2003"/>
      <c r="AKS3" s="2003"/>
      <c r="AKT3" s="2003"/>
      <c r="AKU3" s="2003"/>
      <c r="AKV3" s="2003"/>
      <c r="AKW3" s="2003"/>
      <c r="AKX3" s="2003"/>
      <c r="AKY3" s="2003"/>
      <c r="AKZ3" s="2003"/>
      <c r="ALA3" s="2003"/>
      <c r="ALB3" s="2003"/>
      <c r="ALC3" s="2003"/>
      <c r="ALD3" s="2003"/>
      <c r="ALE3" s="2003"/>
      <c r="ALF3" s="2003"/>
      <c r="ALG3" s="2003"/>
      <c r="ALH3" s="2003"/>
      <c r="ALI3" s="2003"/>
      <c r="ALJ3" s="2003"/>
      <c r="ALK3" s="2003"/>
      <c r="ALL3" s="2003"/>
      <c r="ALM3" s="2003"/>
      <c r="ALN3" s="2003"/>
      <c r="ALO3" s="2003"/>
      <c r="ALP3" s="2003"/>
      <c r="ALQ3" s="2003"/>
      <c r="ALR3" s="2003"/>
      <c r="ALS3" s="2003"/>
      <c r="ALT3" s="2003"/>
      <c r="ALU3" s="2003"/>
      <c r="ALV3" s="2003"/>
      <c r="ALW3" s="2003"/>
      <c r="ALX3" s="2003"/>
      <c r="ALY3" s="2003"/>
      <c r="ALZ3" s="2003"/>
      <c r="AMA3" s="2003"/>
      <c r="AMB3" s="2003"/>
      <c r="AMC3" s="2003"/>
      <c r="AMD3" s="2003"/>
      <c r="AME3" s="2003"/>
      <c r="AMF3" s="2003"/>
      <c r="AMG3" s="2003"/>
      <c r="AMH3" s="2003"/>
      <c r="AMI3" s="2003"/>
      <c r="AMJ3" s="2003"/>
      <c r="AMK3" s="2003"/>
      <c r="AML3" s="2003"/>
      <c r="AMM3" s="2003"/>
      <c r="AMN3" s="2003"/>
      <c r="AMO3" s="2003"/>
      <c r="AMP3" s="2003"/>
      <c r="AMQ3" s="2003"/>
      <c r="AMR3" s="2003"/>
      <c r="AMS3" s="2003"/>
      <c r="AMT3" s="2003"/>
      <c r="AMU3" s="2003"/>
      <c r="AMV3" s="2003"/>
      <c r="AMW3" s="2003"/>
      <c r="AMX3" s="2003"/>
      <c r="AMY3" s="2003"/>
      <c r="AMZ3" s="2003"/>
      <c r="ANA3" s="2003"/>
      <c r="ANB3" s="2003"/>
      <c r="ANC3" s="2003"/>
      <c r="AND3" s="2003"/>
      <c r="ANE3" s="2003"/>
      <c r="ANF3" s="2003"/>
      <c r="ANG3" s="2003"/>
      <c r="ANH3" s="2003"/>
      <c r="ANI3" s="2003"/>
      <c r="ANJ3" s="2003"/>
      <c r="ANK3" s="2003"/>
      <c r="ANL3" s="2003"/>
      <c r="ANM3" s="2003"/>
      <c r="ANN3" s="2003"/>
      <c r="ANO3" s="2003"/>
      <c r="ANP3" s="2003"/>
      <c r="ANQ3" s="2003"/>
      <c r="ANR3" s="2003"/>
      <c r="ANS3" s="2003"/>
      <c r="ANT3" s="2003"/>
      <c r="ANU3" s="2003"/>
      <c r="ANV3" s="2003"/>
      <c r="ANW3" s="2003"/>
      <c r="ANX3" s="2003"/>
      <c r="ANY3" s="2003"/>
      <c r="ANZ3" s="2003"/>
      <c r="AOA3" s="2003"/>
      <c r="AOB3" s="2003"/>
      <c r="AOC3" s="2003"/>
      <c r="AOD3" s="2003"/>
      <c r="AOE3" s="2003"/>
      <c r="AOF3" s="2003"/>
      <c r="AOG3" s="2003"/>
      <c r="AOH3" s="2003"/>
      <c r="AOI3" s="2003"/>
      <c r="AOJ3" s="2003"/>
      <c r="AOK3" s="2003"/>
      <c r="AOL3" s="2003"/>
      <c r="AOM3" s="2003"/>
      <c r="AON3" s="2003"/>
      <c r="AOO3" s="2003"/>
      <c r="AOP3" s="2003"/>
      <c r="AOQ3" s="2003"/>
      <c r="AOR3" s="2003"/>
      <c r="AOS3" s="2003"/>
      <c r="AOT3" s="2003"/>
      <c r="AOU3" s="2003"/>
      <c r="AOV3" s="2003"/>
      <c r="AOW3" s="2003"/>
      <c r="AOX3" s="2003"/>
      <c r="AOY3" s="2003"/>
      <c r="AOZ3" s="2003"/>
      <c r="APA3" s="2003"/>
      <c r="APB3" s="2003"/>
      <c r="APC3" s="2003"/>
      <c r="APD3" s="2003"/>
      <c r="APE3" s="2003"/>
      <c r="APF3" s="2003"/>
      <c r="APG3" s="2003"/>
      <c r="APH3" s="2003"/>
      <c r="API3" s="2003"/>
      <c r="APJ3" s="2003"/>
      <c r="APK3" s="2003"/>
      <c r="APL3" s="2003"/>
      <c r="APM3" s="2003"/>
      <c r="APN3" s="2003"/>
      <c r="APO3" s="2003"/>
      <c r="APP3" s="2003"/>
      <c r="APQ3" s="2003"/>
      <c r="APR3" s="2003"/>
      <c r="APS3" s="2003"/>
      <c r="APT3" s="2003"/>
      <c r="APU3" s="2003"/>
      <c r="APV3" s="2003"/>
      <c r="APW3" s="2003"/>
      <c r="APX3" s="2003"/>
      <c r="APY3" s="2003"/>
      <c r="APZ3" s="2003"/>
      <c r="AQA3" s="2003"/>
      <c r="AQB3" s="2003"/>
      <c r="AQC3" s="2003"/>
      <c r="AQD3" s="2003"/>
      <c r="AQE3" s="2003"/>
      <c r="AQF3" s="2003"/>
      <c r="AQG3" s="2003"/>
      <c r="AQH3" s="2003"/>
      <c r="AQI3" s="2003"/>
      <c r="AQJ3" s="2003"/>
      <c r="AQK3" s="2003"/>
      <c r="AQL3" s="2003"/>
      <c r="AQM3" s="2003"/>
      <c r="AQN3" s="2003"/>
      <c r="AQO3" s="2003"/>
      <c r="AQP3" s="2003"/>
      <c r="AQQ3" s="2003"/>
      <c r="AQR3" s="2003"/>
      <c r="AQS3" s="2003"/>
      <c r="AQT3" s="2003"/>
      <c r="AQU3" s="2003"/>
      <c r="AQV3" s="2003"/>
      <c r="AQW3" s="2003"/>
      <c r="AQX3" s="2003"/>
      <c r="AQY3" s="2003"/>
      <c r="AQZ3" s="2003"/>
      <c r="ARA3" s="2003"/>
      <c r="ARB3" s="2003"/>
      <c r="ARC3" s="2003"/>
      <c r="ARD3" s="2003"/>
      <c r="ARE3" s="2003"/>
      <c r="ARF3" s="2003"/>
      <c r="ARG3" s="2003"/>
      <c r="ARH3" s="2003"/>
      <c r="ARI3" s="2003"/>
      <c r="ARJ3" s="2003"/>
      <c r="ARK3" s="2003"/>
      <c r="ARL3" s="2003"/>
      <c r="ARM3" s="2003"/>
      <c r="ARN3" s="2003"/>
      <c r="ARO3" s="2003"/>
      <c r="ARP3" s="2003"/>
      <c r="ARQ3" s="2003"/>
      <c r="ARR3" s="2003"/>
      <c r="ARS3" s="2003"/>
      <c r="ART3" s="2003"/>
      <c r="ARU3" s="2003"/>
      <c r="ARV3" s="2003"/>
      <c r="ARW3" s="2003"/>
      <c r="ARX3" s="2003"/>
      <c r="ARY3" s="2003"/>
      <c r="ARZ3" s="2003"/>
      <c r="ASA3" s="2003"/>
      <c r="ASB3" s="2003"/>
      <c r="ASC3" s="2003"/>
      <c r="ASD3" s="2003"/>
      <c r="ASE3" s="2003"/>
      <c r="ASF3" s="2003"/>
      <c r="ASG3" s="2003"/>
      <c r="ASH3" s="2003"/>
      <c r="ASI3" s="2003"/>
      <c r="ASJ3" s="2003"/>
      <c r="ASK3" s="2003"/>
      <c r="ASL3" s="2003"/>
      <c r="ASM3" s="2003"/>
      <c r="ASN3" s="2003"/>
      <c r="ASO3" s="2003"/>
      <c r="ASP3" s="2003"/>
      <c r="ASQ3" s="2003"/>
      <c r="ASR3" s="2003"/>
      <c r="ASS3" s="2003"/>
      <c r="AST3" s="2003"/>
      <c r="ASU3" s="2003"/>
      <c r="ASV3" s="2003"/>
      <c r="ASW3" s="2003"/>
      <c r="ASX3" s="2003"/>
      <c r="ASY3" s="2003"/>
      <c r="ASZ3" s="2003"/>
      <c r="ATA3" s="2003"/>
      <c r="ATB3" s="2003"/>
      <c r="ATC3" s="2003"/>
      <c r="ATD3" s="2003"/>
      <c r="ATE3" s="2003"/>
      <c r="ATF3" s="2003"/>
      <c r="ATG3" s="2003"/>
      <c r="ATH3" s="2003"/>
      <c r="ATI3" s="2003"/>
      <c r="ATJ3" s="2003"/>
      <c r="ATK3" s="2003"/>
      <c r="ATL3" s="2003"/>
      <c r="ATM3" s="2003"/>
      <c r="ATN3" s="2003"/>
      <c r="ATO3" s="2003"/>
      <c r="ATP3" s="2003"/>
      <c r="ATQ3" s="2003"/>
      <c r="ATR3" s="2003"/>
      <c r="ATS3" s="2003"/>
      <c r="ATT3" s="2003"/>
      <c r="ATU3" s="2003"/>
      <c r="ATV3" s="2003"/>
      <c r="ATW3" s="2003"/>
      <c r="ATX3" s="2003"/>
      <c r="ATY3" s="2003"/>
      <c r="ATZ3" s="2003"/>
      <c r="AUA3" s="2003"/>
      <c r="AUB3" s="2003"/>
      <c r="AUC3" s="2003"/>
      <c r="AUD3" s="2003"/>
      <c r="AUE3" s="2003"/>
      <c r="AUF3" s="2003"/>
      <c r="AUG3" s="2003"/>
      <c r="AUH3" s="2003"/>
      <c r="AUI3" s="2003"/>
      <c r="AUJ3" s="2003"/>
      <c r="AUK3" s="2003"/>
      <c r="AUL3" s="2003"/>
      <c r="AUM3" s="2003"/>
      <c r="AUN3" s="2003"/>
      <c r="AUO3" s="2003"/>
      <c r="AUP3" s="2003"/>
      <c r="AUQ3" s="2003"/>
      <c r="AUR3" s="2003"/>
      <c r="AUS3" s="2003"/>
      <c r="AUT3" s="2003"/>
      <c r="AUU3" s="2003"/>
      <c r="AUV3" s="2003"/>
      <c r="AUW3" s="2003"/>
      <c r="AUX3" s="2003"/>
      <c r="AUY3" s="2003"/>
      <c r="AUZ3" s="2003"/>
      <c r="AVA3" s="2003"/>
      <c r="AVB3" s="2003"/>
      <c r="AVC3" s="2003"/>
      <c r="AVD3" s="2003"/>
      <c r="AVE3" s="2003"/>
      <c r="AVF3" s="2003"/>
      <c r="AVG3" s="2003"/>
      <c r="AVH3" s="2003"/>
      <c r="AVI3" s="2003"/>
      <c r="AVJ3" s="2003"/>
      <c r="AVK3" s="2003"/>
      <c r="AVL3" s="2003"/>
      <c r="AVM3" s="2003"/>
      <c r="AVN3" s="2003"/>
      <c r="AVO3" s="2003"/>
      <c r="AVP3" s="2003"/>
      <c r="AVQ3" s="2003"/>
      <c r="AVR3" s="2003"/>
      <c r="AVS3" s="2003"/>
      <c r="AVT3" s="2003"/>
      <c r="AVU3" s="2003"/>
      <c r="AVV3" s="2003"/>
      <c r="AVW3" s="2003"/>
      <c r="AVX3" s="2003"/>
      <c r="AVY3" s="2003"/>
      <c r="AVZ3" s="2003"/>
      <c r="AWA3" s="2003"/>
      <c r="AWB3" s="2003"/>
      <c r="AWC3" s="2003"/>
      <c r="AWD3" s="2003"/>
      <c r="AWE3" s="2003"/>
      <c r="AWF3" s="2003"/>
      <c r="AWG3" s="2003"/>
      <c r="AWH3" s="2003"/>
      <c r="AWI3" s="2003"/>
      <c r="AWJ3" s="2003"/>
      <c r="AWK3" s="2003"/>
      <c r="AWL3" s="2003"/>
      <c r="AWM3" s="2003"/>
      <c r="AWN3" s="2003"/>
      <c r="AWO3" s="2003"/>
      <c r="AWP3" s="2003"/>
      <c r="AWQ3" s="2003"/>
      <c r="AWR3" s="2003"/>
      <c r="AWS3" s="2003"/>
      <c r="AWT3" s="2003"/>
      <c r="AWU3" s="2003"/>
      <c r="AWV3" s="2003"/>
      <c r="AWW3" s="2003"/>
      <c r="AWX3" s="2003"/>
      <c r="AWY3" s="2003"/>
      <c r="AWZ3" s="2003"/>
      <c r="AXA3" s="2003"/>
      <c r="AXB3" s="2003"/>
      <c r="AXC3" s="2003"/>
      <c r="AXD3" s="2003"/>
      <c r="AXE3" s="2003"/>
      <c r="AXF3" s="2003"/>
      <c r="AXG3" s="2003"/>
      <c r="AXH3" s="2003"/>
      <c r="AXI3" s="2003"/>
      <c r="AXJ3" s="2003"/>
      <c r="AXK3" s="2003"/>
      <c r="AXL3" s="2003"/>
      <c r="AXM3" s="2003"/>
      <c r="AXN3" s="2003"/>
      <c r="AXO3" s="2003"/>
      <c r="AXP3" s="2003"/>
      <c r="AXQ3" s="2003"/>
      <c r="AXR3" s="2003"/>
      <c r="AXS3" s="2003"/>
      <c r="AXT3" s="2003"/>
      <c r="AXU3" s="2003"/>
      <c r="AXV3" s="2003"/>
      <c r="AXW3" s="2003"/>
      <c r="AXX3" s="2003"/>
      <c r="AXY3" s="2003"/>
      <c r="AXZ3" s="2003"/>
      <c r="AYA3" s="2003"/>
      <c r="AYB3" s="2003"/>
      <c r="AYC3" s="2003"/>
      <c r="AYD3" s="2003"/>
      <c r="AYE3" s="2003"/>
      <c r="AYF3" s="2003"/>
      <c r="AYG3" s="2003"/>
      <c r="AYH3" s="2003"/>
      <c r="AYI3" s="2003"/>
      <c r="AYJ3" s="2003"/>
      <c r="AYK3" s="2003"/>
      <c r="AYL3" s="2003"/>
      <c r="AYM3" s="2003"/>
      <c r="AYN3" s="2003"/>
      <c r="AYO3" s="2003"/>
      <c r="AYP3" s="2003"/>
      <c r="AYQ3" s="2003"/>
      <c r="AYR3" s="2003"/>
      <c r="AYS3" s="2003"/>
      <c r="AYT3" s="2003"/>
      <c r="AYU3" s="2003"/>
      <c r="AYV3" s="2003"/>
      <c r="AYW3" s="2003"/>
      <c r="AYX3" s="2003"/>
      <c r="AYY3" s="2003"/>
      <c r="AYZ3" s="2003"/>
      <c r="AZA3" s="2003"/>
      <c r="AZB3" s="2003"/>
      <c r="AZC3" s="2003"/>
      <c r="AZD3" s="2003"/>
      <c r="AZE3" s="2003"/>
      <c r="AZF3" s="2003"/>
      <c r="AZG3" s="2003"/>
      <c r="AZH3" s="2003"/>
      <c r="AZI3" s="2003"/>
      <c r="AZJ3" s="2003"/>
      <c r="AZK3" s="2003"/>
      <c r="AZL3" s="2003"/>
      <c r="AZM3" s="2003"/>
      <c r="AZN3" s="2003"/>
      <c r="AZO3" s="2003"/>
      <c r="AZP3" s="2003"/>
      <c r="AZQ3" s="2003"/>
      <c r="AZR3" s="2003"/>
      <c r="AZS3" s="2003"/>
      <c r="AZT3" s="2003"/>
      <c r="AZU3" s="2003"/>
      <c r="AZV3" s="2003"/>
      <c r="AZW3" s="2003"/>
      <c r="AZX3" s="2003"/>
      <c r="AZY3" s="2003"/>
      <c r="AZZ3" s="2003"/>
      <c r="BAA3" s="2003"/>
      <c r="BAB3" s="2003"/>
      <c r="BAC3" s="2003"/>
      <c r="BAD3" s="2003"/>
      <c r="BAE3" s="2003"/>
      <c r="BAF3" s="2003"/>
      <c r="BAG3" s="2003"/>
      <c r="BAH3" s="2003"/>
      <c r="BAI3" s="2003"/>
      <c r="BAJ3" s="2003"/>
      <c r="BAK3" s="2003"/>
      <c r="BAL3" s="2003"/>
      <c r="BAM3" s="2003"/>
      <c r="BAN3" s="2003"/>
      <c r="BAO3" s="2003"/>
      <c r="BAP3" s="2003"/>
      <c r="BAQ3" s="2003"/>
      <c r="BAR3" s="2003"/>
      <c r="BAS3" s="2003"/>
      <c r="BAT3" s="2003"/>
      <c r="BAU3" s="2003"/>
      <c r="BAV3" s="2003"/>
      <c r="BAW3" s="2003"/>
      <c r="BAX3" s="2003"/>
      <c r="BAY3" s="2003"/>
      <c r="BAZ3" s="2003"/>
      <c r="BBA3" s="2003"/>
      <c r="BBB3" s="2003"/>
      <c r="BBC3" s="2003"/>
      <c r="BBD3" s="2003"/>
      <c r="BBE3" s="2003"/>
      <c r="BBF3" s="2003"/>
      <c r="BBG3" s="2003"/>
      <c r="BBH3" s="2003"/>
      <c r="BBI3" s="2003"/>
      <c r="BBJ3" s="2003"/>
      <c r="BBK3" s="2003"/>
      <c r="BBL3" s="2003"/>
      <c r="BBM3" s="2003"/>
      <c r="BBN3" s="2003"/>
      <c r="BBO3" s="2003"/>
      <c r="BBP3" s="2003"/>
      <c r="BBQ3" s="2003"/>
      <c r="BBR3" s="2003"/>
      <c r="BBS3" s="2003"/>
      <c r="BBT3" s="2003"/>
      <c r="BBU3" s="2003"/>
      <c r="BBV3" s="2003"/>
      <c r="BBW3" s="2003"/>
      <c r="BBX3" s="2003"/>
      <c r="BBY3" s="2003"/>
      <c r="BBZ3" s="2003"/>
      <c r="BCA3" s="2003"/>
      <c r="BCB3" s="2003"/>
      <c r="BCC3" s="2003"/>
      <c r="BCD3" s="2003"/>
      <c r="BCE3" s="2003"/>
      <c r="BCF3" s="2003"/>
      <c r="BCG3" s="2003"/>
      <c r="BCH3" s="2003"/>
      <c r="BCI3" s="2003"/>
      <c r="BCJ3" s="2003"/>
      <c r="BCK3" s="2003"/>
      <c r="BCL3" s="2003"/>
      <c r="BCM3" s="2003"/>
      <c r="BCN3" s="2003"/>
      <c r="BCO3" s="2003"/>
      <c r="BCP3" s="2003"/>
      <c r="BCQ3" s="2003"/>
      <c r="BCR3" s="2003"/>
      <c r="BCS3" s="2003"/>
      <c r="BCT3" s="2003"/>
      <c r="BCU3" s="2003"/>
      <c r="BCV3" s="2003"/>
      <c r="BCW3" s="2003"/>
      <c r="BCX3" s="2003"/>
      <c r="BCY3" s="2003"/>
      <c r="BCZ3" s="2003"/>
      <c r="BDA3" s="2003"/>
      <c r="BDB3" s="2003"/>
      <c r="BDC3" s="2003"/>
      <c r="BDD3" s="2003"/>
      <c r="BDE3" s="2003"/>
      <c r="BDF3" s="2003"/>
      <c r="BDG3" s="2003"/>
      <c r="BDH3" s="2003"/>
      <c r="BDI3" s="2003"/>
      <c r="BDJ3" s="2003"/>
      <c r="BDK3" s="2003"/>
      <c r="BDL3" s="2003"/>
      <c r="BDM3" s="2003"/>
      <c r="BDN3" s="2003"/>
      <c r="BDO3" s="2003"/>
      <c r="BDP3" s="2003"/>
      <c r="BDQ3" s="2003"/>
      <c r="BDR3" s="2003"/>
      <c r="BDS3" s="2003"/>
      <c r="BDT3" s="2003"/>
      <c r="BDU3" s="2003"/>
      <c r="BDV3" s="2003"/>
      <c r="BDW3" s="2003"/>
      <c r="BDX3" s="2003"/>
      <c r="BDY3" s="2003"/>
      <c r="BDZ3" s="2003"/>
      <c r="BEA3" s="2003"/>
      <c r="BEB3" s="2003"/>
      <c r="BEC3" s="2003"/>
      <c r="BED3" s="2003"/>
      <c r="BEE3" s="2003"/>
      <c r="BEF3" s="2003"/>
      <c r="BEG3" s="2003"/>
      <c r="BEH3" s="2003"/>
      <c r="BEI3" s="2003"/>
      <c r="BEJ3" s="2003"/>
      <c r="BEK3" s="2003"/>
      <c r="BEL3" s="2003"/>
      <c r="BEM3" s="2003"/>
      <c r="BEN3" s="2003"/>
      <c r="BEO3" s="2003"/>
      <c r="BEP3" s="2003"/>
      <c r="BEQ3" s="2003"/>
      <c r="BER3" s="2003"/>
      <c r="BES3" s="2003"/>
      <c r="BET3" s="2003"/>
      <c r="BEU3" s="2003"/>
      <c r="BEV3" s="2003"/>
      <c r="BEW3" s="2003"/>
      <c r="BEX3" s="2003"/>
      <c r="BEY3" s="2003"/>
      <c r="BEZ3" s="2003"/>
      <c r="BFA3" s="2003"/>
      <c r="BFB3" s="2003"/>
      <c r="BFC3" s="2003"/>
      <c r="BFD3" s="2003"/>
      <c r="BFE3" s="2003"/>
      <c r="BFF3" s="2003"/>
      <c r="BFG3" s="2003"/>
      <c r="BFH3" s="2003"/>
      <c r="BFI3" s="2003"/>
      <c r="BFJ3" s="2003"/>
      <c r="BFK3" s="2003"/>
      <c r="BFL3" s="2003"/>
      <c r="BFM3" s="2003"/>
      <c r="BFN3" s="2003"/>
      <c r="BFO3" s="2003"/>
      <c r="BFP3" s="2003"/>
      <c r="BFQ3" s="2003"/>
      <c r="BFR3" s="2003"/>
      <c r="BFS3" s="2003"/>
      <c r="BFT3" s="2003"/>
      <c r="BFU3" s="2003"/>
      <c r="BFV3" s="2003"/>
      <c r="BFW3" s="2003"/>
      <c r="BFX3" s="2003"/>
      <c r="BFY3" s="2003"/>
      <c r="BFZ3" s="2003"/>
      <c r="BGA3" s="2003"/>
      <c r="BGB3" s="2003"/>
      <c r="BGC3" s="2003"/>
      <c r="BGD3" s="2003"/>
      <c r="BGE3" s="2003"/>
      <c r="BGF3" s="2003"/>
      <c r="BGG3" s="2003"/>
      <c r="BGH3" s="2003"/>
      <c r="BGI3" s="2003"/>
      <c r="BGJ3" s="2003"/>
      <c r="BGK3" s="2003"/>
      <c r="BGL3" s="2003"/>
      <c r="BGM3" s="2003"/>
      <c r="BGN3" s="2003"/>
      <c r="BGO3" s="2003"/>
      <c r="BGP3" s="2003"/>
      <c r="BGQ3" s="2003"/>
      <c r="BGR3" s="2003"/>
      <c r="BGS3" s="2003"/>
      <c r="BGT3" s="2003"/>
      <c r="BGU3" s="2003"/>
      <c r="BGV3" s="2003"/>
      <c r="BGW3" s="2003"/>
      <c r="BGX3" s="2003"/>
      <c r="BGY3" s="2003"/>
      <c r="BGZ3" s="2003"/>
      <c r="BHA3" s="2003"/>
      <c r="BHB3" s="2003"/>
      <c r="BHC3" s="2003"/>
      <c r="BHD3" s="2003"/>
      <c r="BHE3" s="2003"/>
      <c r="BHF3" s="2003"/>
      <c r="BHG3" s="2003"/>
      <c r="BHH3" s="2003"/>
      <c r="BHI3" s="2003"/>
      <c r="BHJ3" s="2003"/>
      <c r="BHK3" s="2003"/>
      <c r="BHL3" s="2003"/>
      <c r="BHM3" s="2003"/>
      <c r="BHN3" s="2003"/>
      <c r="BHO3" s="2003"/>
      <c r="BHP3" s="2003"/>
      <c r="BHQ3" s="2003"/>
      <c r="BHR3" s="2003"/>
      <c r="BHS3" s="2003"/>
      <c r="BHT3" s="2003"/>
      <c r="BHU3" s="2003"/>
      <c r="BHV3" s="2003"/>
      <c r="BHW3" s="2003"/>
      <c r="BHX3" s="2003"/>
      <c r="BHY3" s="2003"/>
      <c r="BHZ3" s="2003"/>
      <c r="BIA3" s="2003"/>
      <c r="BIB3" s="2003"/>
      <c r="BIC3" s="2003"/>
      <c r="BID3" s="2003"/>
      <c r="BIE3" s="2003"/>
      <c r="BIF3" s="2003"/>
      <c r="BIG3" s="2003"/>
      <c r="BIH3" s="2003"/>
      <c r="BII3" s="2003"/>
      <c r="BIJ3" s="2003"/>
      <c r="BIK3" s="2003"/>
      <c r="BIL3" s="2003"/>
      <c r="BIM3" s="2003"/>
      <c r="BIN3" s="2003"/>
      <c r="BIO3" s="2003"/>
      <c r="BIP3" s="2003"/>
      <c r="BIQ3" s="2003"/>
      <c r="BIR3" s="2003"/>
      <c r="BIS3" s="2003"/>
      <c r="BIT3" s="2003"/>
      <c r="BIU3" s="2003"/>
      <c r="BIV3" s="2003"/>
      <c r="BIW3" s="2003"/>
      <c r="BIX3" s="2003"/>
      <c r="BIY3" s="2003"/>
      <c r="BIZ3" s="2003"/>
      <c r="BJA3" s="2003"/>
      <c r="BJB3" s="2003"/>
      <c r="BJC3" s="2003"/>
      <c r="BJD3" s="2003"/>
      <c r="BJE3" s="2003"/>
      <c r="BJF3" s="2003"/>
      <c r="BJG3" s="2003"/>
      <c r="BJH3" s="2003"/>
      <c r="BJI3" s="2003"/>
      <c r="BJJ3" s="2003"/>
      <c r="BJK3" s="2003"/>
      <c r="BJL3" s="2003"/>
      <c r="BJM3" s="2003"/>
      <c r="BJN3" s="2003"/>
      <c r="BJO3" s="2003"/>
      <c r="BJP3" s="2003"/>
      <c r="BJQ3" s="2003"/>
      <c r="BJR3" s="2003"/>
      <c r="BJS3" s="2003"/>
      <c r="BJT3" s="2003"/>
      <c r="BJU3" s="2003"/>
      <c r="BJV3" s="2003"/>
      <c r="BJW3" s="2003"/>
      <c r="BJX3" s="2003"/>
      <c r="BJY3" s="2003"/>
      <c r="BJZ3" s="2003"/>
      <c r="BKA3" s="2003"/>
      <c r="BKB3" s="2003"/>
      <c r="BKC3" s="2003"/>
      <c r="BKD3" s="2003"/>
      <c r="BKE3" s="2003"/>
      <c r="BKF3" s="2003"/>
      <c r="BKG3" s="2003"/>
      <c r="BKH3" s="2003"/>
      <c r="BKI3" s="2003"/>
      <c r="BKJ3" s="2003"/>
      <c r="BKK3" s="2003"/>
      <c r="BKL3" s="2003"/>
      <c r="BKM3" s="2003"/>
      <c r="BKN3" s="2003"/>
      <c r="BKO3" s="2003"/>
      <c r="BKP3" s="2003"/>
      <c r="BKQ3" s="2003"/>
      <c r="BKR3" s="2003"/>
      <c r="BKS3" s="2003"/>
      <c r="BKT3" s="2003"/>
      <c r="BKU3" s="2003"/>
      <c r="BKV3" s="2003"/>
      <c r="BKW3" s="2003"/>
      <c r="BKX3" s="2003"/>
      <c r="BKY3" s="2003"/>
      <c r="BKZ3" s="2003"/>
      <c r="BLA3" s="2003"/>
      <c r="BLB3" s="2003"/>
      <c r="BLC3" s="2003"/>
      <c r="BLD3" s="2003"/>
      <c r="BLE3" s="2003"/>
      <c r="BLF3" s="2003"/>
      <c r="BLG3" s="2003"/>
      <c r="BLH3" s="2003"/>
      <c r="BLI3" s="2003"/>
      <c r="BLJ3" s="2003"/>
      <c r="BLK3" s="2003"/>
      <c r="BLL3" s="2003"/>
      <c r="BLM3" s="2003"/>
      <c r="BLN3" s="2003"/>
      <c r="BLO3" s="2003"/>
      <c r="BLP3" s="2003"/>
      <c r="BLQ3" s="2003"/>
      <c r="BLR3" s="2003"/>
      <c r="BLS3" s="2003"/>
      <c r="BLT3" s="2003"/>
      <c r="BLU3" s="2003"/>
      <c r="BLV3" s="2003"/>
      <c r="BLW3" s="2003"/>
      <c r="BLX3" s="2003"/>
      <c r="BLY3" s="2003"/>
      <c r="BLZ3" s="2003"/>
      <c r="BMA3" s="2003"/>
      <c r="BMB3" s="2003"/>
      <c r="BMC3" s="2003"/>
      <c r="BMD3" s="2003"/>
      <c r="BME3" s="2003"/>
      <c r="BMF3" s="2003"/>
      <c r="BMG3" s="2003"/>
      <c r="BMH3" s="2003"/>
      <c r="BMI3" s="2003"/>
      <c r="BMJ3" s="2003"/>
      <c r="BMK3" s="2003"/>
      <c r="BML3" s="2003"/>
      <c r="BMM3" s="2003"/>
      <c r="BMN3" s="2003"/>
      <c r="BMO3" s="2003"/>
      <c r="BMP3" s="2003"/>
      <c r="BMQ3" s="2003"/>
      <c r="BMR3" s="2003"/>
      <c r="BMS3" s="2003"/>
      <c r="BMT3" s="2003"/>
      <c r="BMU3" s="2003"/>
      <c r="BMV3" s="2003"/>
      <c r="BMW3" s="2003"/>
      <c r="BMX3" s="2003"/>
      <c r="BMY3" s="2003"/>
      <c r="BMZ3" s="2003"/>
      <c r="BNA3" s="2003"/>
      <c r="BNB3" s="2003"/>
      <c r="BNC3" s="2003"/>
      <c r="BND3" s="2003"/>
      <c r="BNE3" s="2003"/>
      <c r="BNF3" s="2003"/>
      <c r="BNG3" s="2003"/>
      <c r="BNH3" s="2003"/>
      <c r="BNI3" s="2003"/>
      <c r="BNJ3" s="2003"/>
      <c r="BNK3" s="2003"/>
      <c r="BNL3" s="2003"/>
      <c r="BNM3" s="2003"/>
      <c r="BNN3" s="2003"/>
      <c r="BNO3" s="2003"/>
      <c r="BNP3" s="2003"/>
      <c r="BNQ3" s="2003"/>
      <c r="BNR3" s="2003"/>
      <c r="BNS3" s="2003"/>
      <c r="BNT3" s="2003"/>
      <c r="BNU3" s="2003"/>
      <c r="BNV3" s="2003"/>
      <c r="BNW3" s="2003"/>
      <c r="BNX3" s="2003"/>
      <c r="BNY3" s="2003"/>
      <c r="BNZ3" s="2003"/>
      <c r="BOA3" s="2003"/>
      <c r="BOB3" s="2003"/>
      <c r="BOC3" s="2003"/>
      <c r="BOD3" s="2003"/>
      <c r="BOE3" s="2003"/>
      <c r="BOF3" s="2003"/>
      <c r="BOG3" s="2003"/>
      <c r="BOH3" s="2003"/>
      <c r="BOI3" s="2003"/>
      <c r="BOJ3" s="2003"/>
      <c r="BOK3" s="2003"/>
      <c r="BOL3" s="2003"/>
      <c r="BOM3" s="2003"/>
      <c r="BON3" s="2003"/>
      <c r="BOO3" s="2003"/>
      <c r="BOP3" s="2003"/>
      <c r="BOQ3" s="2003"/>
      <c r="BOR3" s="2003"/>
      <c r="BOS3" s="2003"/>
      <c r="BOT3" s="2003"/>
      <c r="BOU3" s="2003"/>
      <c r="BOV3" s="2003"/>
      <c r="BOW3" s="2003"/>
      <c r="BOX3" s="2003"/>
      <c r="BOY3" s="2003"/>
      <c r="BOZ3" s="2003"/>
      <c r="BPA3" s="2003"/>
      <c r="BPB3" s="2003"/>
      <c r="BPC3" s="2003"/>
      <c r="BPD3" s="2003"/>
      <c r="BPE3" s="2003"/>
      <c r="BPF3" s="2003"/>
      <c r="BPG3" s="2003"/>
      <c r="BPH3" s="2003"/>
      <c r="BPI3" s="2003"/>
      <c r="BPJ3" s="2003"/>
      <c r="BPK3" s="2003"/>
      <c r="BPL3" s="2003"/>
      <c r="BPM3" s="2003"/>
      <c r="BPN3" s="2003"/>
      <c r="BPO3" s="2003"/>
      <c r="BPP3" s="2003"/>
      <c r="BPQ3" s="2003"/>
      <c r="BPR3" s="2003"/>
      <c r="BPS3" s="2003"/>
      <c r="BPT3" s="2003"/>
      <c r="BPU3" s="2003"/>
      <c r="BPV3" s="2003"/>
      <c r="BPW3" s="2003"/>
      <c r="BPX3" s="2003"/>
      <c r="BPY3" s="2003"/>
      <c r="BPZ3" s="2003"/>
      <c r="BQA3" s="2003"/>
      <c r="BQB3" s="2003"/>
      <c r="BQC3" s="2003"/>
      <c r="BQD3" s="2003"/>
      <c r="BQE3" s="2003"/>
      <c r="BQF3" s="2003"/>
      <c r="BQG3" s="2003"/>
      <c r="BQH3" s="2003"/>
      <c r="BQI3" s="2003"/>
      <c r="BQJ3" s="2003"/>
      <c r="BQK3" s="2003"/>
      <c r="BQL3" s="2003"/>
      <c r="BQM3" s="2003"/>
      <c r="BQN3" s="2003"/>
      <c r="BQO3" s="2003"/>
      <c r="BQP3" s="2003"/>
      <c r="BQQ3" s="2003"/>
      <c r="BQR3" s="2003"/>
      <c r="BQS3" s="2003"/>
      <c r="BQT3" s="2003"/>
      <c r="BQU3" s="2003"/>
      <c r="BQV3" s="2003"/>
      <c r="BQW3" s="2003"/>
      <c r="BQX3" s="2003"/>
      <c r="BQY3" s="2003"/>
      <c r="BQZ3" s="2003"/>
      <c r="BRA3" s="2003"/>
      <c r="BRB3" s="2003"/>
      <c r="BRC3" s="2003"/>
      <c r="BRD3" s="2003"/>
      <c r="BRE3" s="2003"/>
      <c r="BRF3" s="2003"/>
      <c r="BRG3" s="2003"/>
      <c r="BRH3" s="2003"/>
      <c r="BRI3" s="2003"/>
      <c r="BRJ3" s="2003"/>
      <c r="BRK3" s="2003"/>
      <c r="BRL3" s="2003"/>
      <c r="BRM3" s="2003"/>
      <c r="BRN3" s="2003"/>
      <c r="BRO3" s="2003"/>
      <c r="BRP3" s="2003"/>
      <c r="BRQ3" s="2003"/>
      <c r="BRR3" s="2003"/>
      <c r="BRS3" s="2003"/>
      <c r="BRT3" s="2003"/>
      <c r="BRU3" s="2003"/>
      <c r="BRV3" s="2003"/>
      <c r="BRW3" s="2003"/>
      <c r="BRX3" s="2003"/>
      <c r="BRY3" s="2003"/>
      <c r="BRZ3" s="2003"/>
      <c r="BSA3" s="2003"/>
      <c r="BSB3" s="2003"/>
      <c r="BSC3" s="2003"/>
      <c r="BSD3" s="2003"/>
      <c r="BSE3" s="2003"/>
      <c r="BSF3" s="2003"/>
      <c r="BSG3" s="2003"/>
      <c r="BSH3" s="2003"/>
      <c r="BSI3" s="2003"/>
      <c r="BSJ3" s="2003"/>
      <c r="BSK3" s="2003"/>
      <c r="BSL3" s="2003"/>
      <c r="BSM3" s="2003"/>
      <c r="BSN3" s="2003"/>
      <c r="BSO3" s="2003"/>
      <c r="BSP3" s="2003"/>
      <c r="BSQ3" s="2003"/>
      <c r="BSR3" s="2003"/>
      <c r="BSS3" s="2003"/>
      <c r="BST3" s="2003"/>
      <c r="BSU3" s="2003"/>
      <c r="BSV3" s="2003"/>
      <c r="BSW3" s="2003"/>
      <c r="BSX3" s="2003"/>
      <c r="BSY3" s="2003"/>
      <c r="BSZ3" s="2003"/>
      <c r="BTA3" s="2003"/>
      <c r="BTB3" s="2003"/>
      <c r="BTC3" s="2003"/>
      <c r="BTD3" s="2003"/>
      <c r="BTE3" s="2003"/>
      <c r="BTF3" s="2003"/>
      <c r="BTG3" s="2003"/>
      <c r="BTH3" s="2003"/>
      <c r="BTI3" s="2003"/>
      <c r="BTJ3" s="2003"/>
      <c r="BTK3" s="2003"/>
      <c r="BTL3" s="2003"/>
      <c r="BTM3" s="2003"/>
      <c r="BTN3" s="2003"/>
      <c r="BTO3" s="2003"/>
      <c r="BTP3" s="2003"/>
      <c r="BTQ3" s="2003"/>
      <c r="BTR3" s="2003"/>
      <c r="BTS3" s="2003"/>
      <c r="BTT3" s="2003"/>
      <c r="BTU3" s="2003"/>
      <c r="BTV3" s="2003"/>
      <c r="BTW3" s="2003"/>
      <c r="BTX3" s="2003"/>
      <c r="BTY3" s="2003"/>
      <c r="BTZ3" s="2003"/>
      <c r="BUA3" s="2003"/>
      <c r="BUB3" s="2003"/>
      <c r="BUC3" s="2003"/>
      <c r="BUD3" s="2003"/>
      <c r="BUE3" s="2003"/>
      <c r="BUF3" s="2003"/>
      <c r="BUG3" s="2003"/>
      <c r="BUH3" s="2003"/>
      <c r="BUI3" s="2003"/>
      <c r="BUJ3" s="2003"/>
      <c r="BUK3" s="2003"/>
      <c r="BUL3" s="2003"/>
      <c r="BUM3" s="2003"/>
      <c r="BUN3" s="2003"/>
      <c r="BUO3" s="2003"/>
      <c r="BUP3" s="2003"/>
      <c r="BUQ3" s="2003"/>
      <c r="BUR3" s="2003"/>
      <c r="BUS3" s="2003"/>
      <c r="BUT3" s="2003"/>
      <c r="BUU3" s="2003"/>
      <c r="BUV3" s="2003"/>
      <c r="BUW3" s="2003"/>
      <c r="BUX3" s="2003"/>
      <c r="BUY3" s="2003"/>
      <c r="BUZ3" s="2003"/>
      <c r="BVA3" s="2003"/>
      <c r="BVB3" s="2003"/>
      <c r="BVC3" s="2003"/>
      <c r="BVD3" s="2003"/>
      <c r="BVE3" s="2003"/>
      <c r="BVF3" s="2003"/>
      <c r="BVG3" s="2003"/>
      <c r="BVH3" s="2003"/>
      <c r="BVI3" s="2003"/>
      <c r="BVJ3" s="2003"/>
      <c r="BVK3" s="2003"/>
      <c r="BVL3" s="2003"/>
      <c r="BVM3" s="2003"/>
      <c r="BVN3" s="2003"/>
      <c r="BVO3" s="2003"/>
      <c r="BVP3" s="2003"/>
      <c r="BVQ3" s="2003"/>
      <c r="BVR3" s="2003"/>
      <c r="BVS3" s="2003"/>
      <c r="BVT3" s="2003"/>
      <c r="BVU3" s="2003"/>
      <c r="BVV3" s="2003"/>
      <c r="BVW3" s="2003"/>
      <c r="BVX3" s="2003"/>
      <c r="BVY3" s="2003"/>
      <c r="BVZ3" s="2003"/>
      <c r="BWA3" s="2003"/>
      <c r="BWB3" s="2003"/>
      <c r="BWC3" s="2003"/>
      <c r="BWD3" s="2003"/>
      <c r="BWE3" s="2003"/>
      <c r="BWF3" s="2003"/>
      <c r="BWG3" s="2003"/>
      <c r="BWH3" s="2003"/>
      <c r="BWI3" s="2003"/>
      <c r="BWJ3" s="2003"/>
      <c r="BWK3" s="2003"/>
      <c r="BWL3" s="2003"/>
      <c r="BWM3" s="2003"/>
      <c r="BWN3" s="2003"/>
      <c r="BWO3" s="2003"/>
      <c r="BWP3" s="2003"/>
      <c r="BWQ3" s="2003"/>
      <c r="BWR3" s="2003"/>
      <c r="BWS3" s="2003"/>
      <c r="BWT3" s="2003"/>
      <c r="BWU3" s="2003"/>
      <c r="BWV3" s="2003"/>
      <c r="BWW3" s="2003"/>
      <c r="BWX3" s="2003"/>
      <c r="BWY3" s="2003"/>
      <c r="BWZ3" s="2003"/>
      <c r="BXA3" s="2003"/>
      <c r="BXB3" s="2003"/>
      <c r="BXC3" s="2003"/>
      <c r="BXD3" s="2003"/>
      <c r="BXE3" s="2003"/>
      <c r="BXF3" s="2003"/>
      <c r="BXG3" s="2003"/>
      <c r="BXH3" s="2003"/>
      <c r="BXI3" s="2003"/>
      <c r="BXJ3" s="2003"/>
      <c r="BXK3" s="2003"/>
      <c r="BXL3" s="2003"/>
      <c r="BXM3" s="2003"/>
      <c r="BXN3" s="2003"/>
      <c r="BXO3" s="2003"/>
      <c r="BXP3" s="2003"/>
      <c r="BXQ3" s="2003"/>
      <c r="BXR3" s="2003"/>
      <c r="BXS3" s="2003"/>
      <c r="BXT3" s="2003"/>
      <c r="BXU3" s="2003"/>
      <c r="BXV3" s="2003"/>
      <c r="BXW3" s="2003"/>
      <c r="BXX3" s="2003"/>
      <c r="BXY3" s="2003"/>
      <c r="BXZ3" s="2003"/>
      <c r="BYA3" s="2003"/>
      <c r="BYB3" s="2003"/>
      <c r="BYC3" s="2003"/>
      <c r="BYD3" s="2003"/>
      <c r="BYE3" s="2003"/>
      <c r="BYF3" s="2003"/>
      <c r="BYG3" s="2003"/>
      <c r="BYH3" s="2003"/>
      <c r="BYI3" s="2003"/>
      <c r="BYJ3" s="2003"/>
      <c r="BYK3" s="2003"/>
      <c r="BYL3" s="2003"/>
      <c r="BYM3" s="2003"/>
      <c r="BYN3" s="2003"/>
      <c r="BYO3" s="2003"/>
      <c r="BYP3" s="2003"/>
      <c r="BYQ3" s="2003"/>
      <c r="BYR3" s="2003"/>
      <c r="BYS3" s="2003"/>
      <c r="BYT3" s="2003"/>
      <c r="BYU3" s="2003"/>
      <c r="BYV3" s="2003"/>
      <c r="BYW3" s="2003"/>
      <c r="BYX3" s="2003"/>
      <c r="BYY3" s="2003"/>
      <c r="BYZ3" s="2003"/>
      <c r="BZA3" s="2003"/>
      <c r="BZB3" s="2003"/>
      <c r="BZC3" s="2003"/>
      <c r="BZD3" s="2003"/>
      <c r="BZE3" s="2003"/>
      <c r="BZF3" s="2003"/>
      <c r="BZG3" s="2003"/>
      <c r="BZH3" s="2003"/>
      <c r="BZI3" s="2003"/>
      <c r="BZJ3" s="2003"/>
      <c r="BZK3" s="2003"/>
      <c r="BZL3" s="2003"/>
      <c r="BZM3" s="2003"/>
      <c r="BZN3" s="2003"/>
      <c r="BZO3" s="2003"/>
      <c r="BZP3" s="2003"/>
      <c r="BZQ3" s="2003"/>
      <c r="BZR3" s="2003"/>
      <c r="BZS3" s="2003"/>
      <c r="BZT3" s="2003"/>
      <c r="BZU3" s="2003"/>
      <c r="BZV3" s="2003"/>
      <c r="BZW3" s="2003"/>
      <c r="BZX3" s="2003"/>
      <c r="BZY3" s="2003"/>
      <c r="BZZ3" s="2003"/>
      <c r="CAA3" s="2003"/>
      <c r="CAB3" s="2003"/>
      <c r="CAC3" s="2003"/>
      <c r="CAD3" s="2003"/>
      <c r="CAE3" s="2003"/>
      <c r="CAF3" s="2003"/>
      <c r="CAG3" s="2003"/>
      <c r="CAH3" s="2003"/>
      <c r="CAI3" s="2003"/>
      <c r="CAJ3" s="2003"/>
      <c r="CAK3" s="2003"/>
      <c r="CAL3" s="2003"/>
      <c r="CAM3" s="2003"/>
      <c r="CAN3" s="2003"/>
      <c r="CAO3" s="2003"/>
      <c r="CAP3" s="2003"/>
      <c r="CAQ3" s="2003"/>
      <c r="CAR3" s="2003"/>
      <c r="CAS3" s="2003"/>
      <c r="CAT3" s="2003"/>
      <c r="CAU3" s="2003"/>
      <c r="CAV3" s="2003"/>
      <c r="CAW3" s="2003"/>
      <c r="CAX3" s="2003"/>
      <c r="CAY3" s="2003"/>
      <c r="CAZ3" s="2003"/>
      <c r="CBA3" s="2003"/>
      <c r="CBB3" s="2003"/>
      <c r="CBC3" s="2003"/>
      <c r="CBD3" s="2003"/>
      <c r="CBE3" s="2003"/>
      <c r="CBF3" s="2003"/>
      <c r="CBG3" s="2003"/>
      <c r="CBH3" s="2003"/>
      <c r="CBI3" s="2003"/>
      <c r="CBJ3" s="2003"/>
      <c r="CBK3" s="2003"/>
      <c r="CBL3" s="2003"/>
      <c r="CBM3" s="2003"/>
      <c r="CBN3" s="2003"/>
      <c r="CBO3" s="2003"/>
      <c r="CBP3" s="2003"/>
      <c r="CBQ3" s="2003"/>
      <c r="CBR3" s="2003"/>
      <c r="CBS3" s="2003"/>
      <c r="CBT3" s="2003"/>
      <c r="CBU3" s="2003"/>
      <c r="CBV3" s="2003"/>
      <c r="CBW3" s="2003"/>
      <c r="CBX3" s="2003"/>
      <c r="CBY3" s="2003"/>
      <c r="CBZ3" s="2003"/>
      <c r="CCA3" s="2003"/>
      <c r="CCB3" s="2003"/>
      <c r="CCC3" s="2003"/>
      <c r="CCD3" s="2003"/>
      <c r="CCE3" s="2003"/>
      <c r="CCF3" s="2003"/>
      <c r="CCG3" s="2003"/>
      <c r="CCH3" s="2003"/>
      <c r="CCI3" s="2003"/>
      <c r="CCJ3" s="2003"/>
      <c r="CCK3" s="2003"/>
      <c r="CCL3" s="2003"/>
      <c r="CCM3" s="2003"/>
      <c r="CCN3" s="2003"/>
      <c r="CCO3" s="2003"/>
      <c r="CCP3" s="2003"/>
      <c r="CCQ3" s="2003"/>
      <c r="CCR3" s="2003"/>
      <c r="CCS3" s="2003"/>
      <c r="CCT3" s="2003"/>
      <c r="CCU3" s="2003"/>
      <c r="CCV3" s="2003"/>
      <c r="CCW3" s="2003"/>
      <c r="CCX3" s="2003"/>
      <c r="CCY3" s="2003"/>
      <c r="CCZ3" s="2003"/>
      <c r="CDA3" s="2003"/>
      <c r="CDB3" s="2003"/>
      <c r="CDC3" s="2003"/>
      <c r="CDD3" s="2003"/>
      <c r="CDE3" s="2003"/>
      <c r="CDF3" s="2003"/>
      <c r="CDG3" s="2003"/>
      <c r="CDH3" s="2003"/>
      <c r="CDI3" s="2003"/>
      <c r="CDJ3" s="2003"/>
      <c r="CDK3" s="2003"/>
      <c r="CDL3" s="2003"/>
      <c r="CDM3" s="2003"/>
      <c r="CDN3" s="2003"/>
      <c r="CDO3" s="2003"/>
      <c r="CDP3" s="2003"/>
      <c r="CDQ3" s="2003"/>
      <c r="CDR3" s="2003"/>
      <c r="CDS3" s="2003"/>
      <c r="CDT3" s="2003"/>
      <c r="CDU3" s="2003"/>
      <c r="CDV3" s="2003"/>
      <c r="CDW3" s="2003"/>
      <c r="CDX3" s="2003"/>
      <c r="CDY3" s="2003"/>
      <c r="CDZ3" s="2003"/>
      <c r="CEA3" s="2003"/>
      <c r="CEB3" s="2003"/>
      <c r="CEC3" s="2003"/>
      <c r="CED3" s="2003"/>
      <c r="CEE3" s="2003"/>
      <c r="CEF3" s="2003"/>
      <c r="CEG3" s="2003"/>
      <c r="CEH3" s="2003"/>
      <c r="CEI3" s="2003"/>
      <c r="CEJ3" s="2003"/>
      <c r="CEK3" s="2003"/>
      <c r="CEL3" s="2003"/>
      <c r="CEM3" s="2003"/>
      <c r="CEN3" s="2003"/>
      <c r="CEO3" s="2003"/>
      <c r="CEP3" s="2003"/>
      <c r="CEQ3" s="2003"/>
      <c r="CER3" s="2003"/>
      <c r="CES3" s="2003"/>
      <c r="CET3" s="2003"/>
      <c r="CEU3" s="2003"/>
      <c r="CEV3" s="2003"/>
      <c r="CEW3" s="2003"/>
      <c r="CEX3" s="2003"/>
      <c r="CEY3" s="2003"/>
      <c r="CEZ3" s="2003"/>
      <c r="CFA3" s="2003"/>
      <c r="CFB3" s="2003"/>
      <c r="CFC3" s="2003"/>
      <c r="CFD3" s="2003"/>
      <c r="CFE3" s="2003"/>
      <c r="CFF3" s="2003"/>
      <c r="CFG3" s="2003"/>
      <c r="CFH3" s="2003"/>
      <c r="CFI3" s="2003"/>
      <c r="CFJ3" s="2003"/>
      <c r="CFK3" s="2003"/>
      <c r="CFL3" s="2003"/>
      <c r="CFM3" s="2003"/>
      <c r="CFN3" s="2003"/>
      <c r="CFO3" s="2003"/>
      <c r="CFP3" s="2003"/>
      <c r="CFQ3" s="2003"/>
      <c r="CFR3" s="2003"/>
      <c r="CFS3" s="2003"/>
      <c r="CFT3" s="2003"/>
      <c r="CFU3" s="2003"/>
      <c r="CFV3" s="2003"/>
      <c r="CFW3" s="2003"/>
      <c r="CFX3" s="2003"/>
      <c r="CFY3" s="2003"/>
      <c r="CFZ3" s="2003"/>
      <c r="CGA3" s="2003"/>
      <c r="CGB3" s="2003"/>
      <c r="CGC3" s="2003"/>
      <c r="CGD3" s="2003"/>
      <c r="CGE3" s="2003"/>
      <c r="CGF3" s="2003"/>
      <c r="CGG3" s="2003"/>
      <c r="CGH3" s="2003"/>
      <c r="CGI3" s="2003"/>
      <c r="CGJ3" s="2003"/>
      <c r="CGK3" s="2003"/>
      <c r="CGL3" s="2003"/>
      <c r="CGM3" s="2003"/>
      <c r="CGN3" s="2003"/>
      <c r="CGO3" s="2003"/>
      <c r="CGP3" s="2003"/>
      <c r="CGQ3" s="2003"/>
      <c r="CGR3" s="2003"/>
      <c r="CGS3" s="2003"/>
      <c r="CGT3" s="2003"/>
      <c r="CGU3" s="2003"/>
      <c r="CGV3" s="2003"/>
      <c r="CGW3" s="2003"/>
      <c r="CGX3" s="2003"/>
      <c r="CGY3" s="2003"/>
      <c r="CGZ3" s="2003"/>
      <c r="CHA3" s="2003"/>
      <c r="CHB3" s="2003"/>
      <c r="CHC3" s="2003"/>
      <c r="CHD3" s="2003"/>
      <c r="CHE3" s="2003"/>
      <c r="CHF3" s="2003"/>
      <c r="CHG3" s="2003"/>
      <c r="CHH3" s="2003"/>
      <c r="CHI3" s="2003"/>
      <c r="CHJ3" s="2003"/>
      <c r="CHK3" s="2003"/>
      <c r="CHL3" s="2003"/>
      <c r="CHM3" s="2003"/>
      <c r="CHN3" s="2003"/>
      <c r="CHO3" s="2003"/>
      <c r="CHP3" s="2003"/>
      <c r="CHQ3" s="2003"/>
      <c r="CHR3" s="2003"/>
      <c r="CHS3" s="2003"/>
      <c r="CHT3" s="2003"/>
      <c r="CHU3" s="2003"/>
      <c r="CHV3" s="2003"/>
      <c r="CHW3" s="2003"/>
      <c r="CHX3" s="2003"/>
      <c r="CHY3" s="2003"/>
      <c r="CHZ3" s="2003"/>
      <c r="CIA3" s="2003"/>
      <c r="CIB3" s="2003"/>
      <c r="CIC3" s="2003"/>
      <c r="CID3" s="2003"/>
      <c r="CIE3" s="2003"/>
      <c r="CIF3" s="2003"/>
      <c r="CIG3" s="2003"/>
      <c r="CIH3" s="2003"/>
      <c r="CII3" s="2003"/>
      <c r="CIJ3" s="2003"/>
      <c r="CIK3" s="2003"/>
      <c r="CIL3" s="2003"/>
      <c r="CIM3" s="2003"/>
      <c r="CIN3" s="2003"/>
      <c r="CIO3" s="2003"/>
      <c r="CIP3" s="2003"/>
      <c r="CIQ3" s="2003"/>
      <c r="CIR3" s="2003"/>
      <c r="CIS3" s="2003"/>
      <c r="CIT3" s="2003"/>
      <c r="CIU3" s="2003"/>
      <c r="CIV3" s="2003"/>
      <c r="CIW3" s="2003"/>
      <c r="CIX3" s="2003"/>
      <c r="CIY3" s="2003"/>
      <c r="CIZ3" s="2003"/>
      <c r="CJA3" s="2003"/>
      <c r="CJB3" s="2003"/>
      <c r="CJC3" s="2003"/>
      <c r="CJD3" s="2003"/>
      <c r="CJE3" s="2003"/>
      <c r="CJF3" s="2003"/>
      <c r="CJG3" s="2003"/>
      <c r="CJH3" s="2003"/>
      <c r="CJI3" s="2003"/>
      <c r="CJJ3" s="2003"/>
      <c r="CJK3" s="2003"/>
      <c r="CJL3" s="2003"/>
      <c r="CJM3" s="2003"/>
      <c r="CJN3" s="2003"/>
      <c r="CJO3" s="2003"/>
      <c r="CJP3" s="2003"/>
      <c r="CJQ3" s="2003"/>
      <c r="CJR3" s="2003"/>
      <c r="CJS3" s="2003"/>
      <c r="CJT3" s="2003"/>
      <c r="CJU3" s="2003"/>
      <c r="CJV3" s="2003"/>
      <c r="CJW3" s="2003"/>
      <c r="CJX3" s="2003"/>
      <c r="CJY3" s="2003"/>
      <c r="CJZ3" s="2003"/>
      <c r="CKA3" s="2003"/>
      <c r="CKB3" s="2003"/>
      <c r="CKC3" s="2003"/>
      <c r="CKD3" s="2003"/>
      <c r="CKE3" s="2003"/>
      <c r="CKF3" s="2003"/>
      <c r="CKG3" s="2003"/>
      <c r="CKH3" s="2003"/>
      <c r="CKI3" s="2003"/>
      <c r="CKJ3" s="2003"/>
      <c r="CKK3" s="2003"/>
      <c r="CKL3" s="2003"/>
      <c r="CKM3" s="2003"/>
      <c r="CKN3" s="2003"/>
      <c r="CKO3" s="2003"/>
      <c r="CKP3" s="2003"/>
      <c r="CKQ3" s="2003"/>
      <c r="CKR3" s="2003"/>
      <c r="CKS3" s="2003"/>
      <c r="CKT3" s="2003"/>
      <c r="CKU3" s="2003"/>
      <c r="CKV3" s="2003"/>
      <c r="CKW3" s="2003"/>
      <c r="CKX3" s="2003"/>
      <c r="CKY3" s="2003"/>
      <c r="CKZ3" s="2003"/>
      <c r="CLA3" s="2003"/>
      <c r="CLB3" s="2003"/>
      <c r="CLC3" s="2003"/>
      <c r="CLD3" s="2003"/>
      <c r="CLE3" s="2003"/>
      <c r="CLF3" s="2003"/>
      <c r="CLG3" s="2003"/>
      <c r="CLH3" s="2003"/>
      <c r="CLI3" s="2003"/>
      <c r="CLJ3" s="2003"/>
      <c r="CLK3" s="2003"/>
      <c r="CLL3" s="2003"/>
      <c r="CLM3" s="2003"/>
      <c r="CLN3" s="2003"/>
      <c r="CLO3" s="2003"/>
      <c r="CLP3" s="2003"/>
      <c r="CLQ3" s="2003"/>
      <c r="CLR3" s="2003"/>
      <c r="CLS3" s="2003"/>
      <c r="CLT3" s="2003"/>
      <c r="CLU3" s="2003"/>
      <c r="CLV3" s="2003"/>
      <c r="CLW3" s="2003"/>
      <c r="CLX3" s="2003"/>
      <c r="CLY3" s="2003"/>
      <c r="CLZ3" s="2003"/>
      <c r="CMA3" s="2003"/>
      <c r="CMB3" s="2003"/>
      <c r="CMC3" s="2003"/>
      <c r="CMD3" s="2003"/>
      <c r="CME3" s="2003"/>
      <c r="CMF3" s="2003"/>
      <c r="CMG3" s="2003"/>
      <c r="CMH3" s="2003"/>
      <c r="CMI3" s="2003"/>
      <c r="CMJ3" s="2003"/>
      <c r="CMK3" s="2003"/>
      <c r="CML3" s="2003"/>
      <c r="CMM3" s="2003"/>
      <c r="CMN3" s="2003"/>
      <c r="CMO3" s="2003"/>
      <c r="CMP3" s="2003"/>
      <c r="CMQ3" s="2003"/>
      <c r="CMR3" s="2003"/>
      <c r="CMS3" s="2003"/>
      <c r="CMT3" s="2003"/>
      <c r="CMU3" s="2003"/>
      <c r="CMV3" s="2003"/>
      <c r="CMW3" s="2003"/>
      <c r="CMX3" s="2003"/>
      <c r="CMY3" s="2003"/>
      <c r="CMZ3" s="2003"/>
      <c r="CNA3" s="2003"/>
      <c r="CNB3" s="2003"/>
      <c r="CNC3" s="2003"/>
      <c r="CND3" s="2003"/>
      <c r="CNE3" s="2003"/>
      <c r="CNF3" s="2003"/>
      <c r="CNG3" s="2003"/>
      <c r="CNH3" s="2003"/>
      <c r="CNI3" s="2003"/>
      <c r="CNJ3" s="2003"/>
      <c r="CNK3" s="2003"/>
      <c r="CNL3" s="2003"/>
      <c r="CNM3" s="2003"/>
      <c r="CNN3" s="2003"/>
      <c r="CNO3" s="2003"/>
      <c r="CNP3" s="2003"/>
      <c r="CNQ3" s="2003"/>
      <c r="CNR3" s="2003"/>
      <c r="CNS3" s="2003"/>
      <c r="CNT3" s="2003"/>
      <c r="CNU3" s="2003"/>
      <c r="CNV3" s="2003"/>
      <c r="CNW3" s="2003"/>
      <c r="CNX3" s="2003"/>
      <c r="CNY3" s="2003"/>
      <c r="CNZ3" s="2003"/>
      <c r="COA3" s="2003"/>
      <c r="COB3" s="2003"/>
      <c r="COC3" s="2003"/>
      <c r="COD3" s="2003"/>
      <c r="COE3" s="2003"/>
      <c r="COF3" s="2003"/>
      <c r="COG3" s="2003"/>
      <c r="COH3" s="2003"/>
      <c r="COI3" s="2003"/>
      <c r="COJ3" s="2003"/>
      <c r="COK3" s="2003"/>
      <c r="COL3" s="2003"/>
      <c r="COM3" s="2003"/>
      <c r="CON3" s="2003"/>
      <c r="COO3" s="2003"/>
      <c r="COP3" s="2003"/>
      <c r="COQ3" s="2003"/>
      <c r="COR3" s="2003"/>
      <c r="COS3" s="2003"/>
      <c r="COT3" s="2003"/>
      <c r="COU3" s="2003"/>
      <c r="COV3" s="2003"/>
      <c r="COW3" s="2003"/>
      <c r="COX3" s="2003"/>
      <c r="COY3" s="2003"/>
      <c r="COZ3" s="2003"/>
      <c r="CPA3" s="2003"/>
      <c r="CPB3" s="2003"/>
      <c r="CPC3" s="2003"/>
      <c r="CPD3" s="2003"/>
      <c r="CPE3" s="2003"/>
      <c r="CPF3" s="2003"/>
      <c r="CPG3" s="2003"/>
      <c r="CPH3" s="2003"/>
      <c r="CPI3" s="2003"/>
      <c r="CPJ3" s="2003"/>
      <c r="CPK3" s="2003"/>
      <c r="CPL3" s="2003"/>
      <c r="CPM3" s="2003"/>
      <c r="CPN3" s="2003"/>
      <c r="CPO3" s="2003"/>
      <c r="CPP3" s="2003"/>
      <c r="CPQ3" s="2003"/>
      <c r="CPR3" s="2003"/>
      <c r="CPS3" s="2003"/>
      <c r="CPT3" s="2003"/>
      <c r="CPU3" s="2003"/>
      <c r="CPV3" s="2003"/>
      <c r="CPW3" s="2003"/>
      <c r="CPX3" s="2003"/>
      <c r="CPY3" s="2003"/>
      <c r="CPZ3" s="2003"/>
      <c r="CQA3" s="2003"/>
      <c r="CQB3" s="2003"/>
      <c r="CQC3" s="2003"/>
      <c r="CQD3" s="2003"/>
      <c r="CQE3" s="2003"/>
      <c r="CQF3" s="2003"/>
      <c r="CQG3" s="2003"/>
      <c r="CQH3" s="2003"/>
      <c r="CQI3" s="2003"/>
      <c r="CQJ3" s="2003"/>
      <c r="CQK3" s="2003"/>
      <c r="CQL3" s="2003"/>
      <c r="CQM3" s="2003"/>
      <c r="CQN3" s="2003"/>
      <c r="CQO3" s="2003"/>
      <c r="CQP3" s="2003"/>
      <c r="CQQ3" s="2003"/>
      <c r="CQR3" s="2003"/>
      <c r="CQS3" s="2003"/>
      <c r="CQT3" s="2003"/>
      <c r="CQU3" s="2003"/>
      <c r="CQV3" s="2003"/>
      <c r="CQW3" s="2003"/>
      <c r="CQX3" s="2003"/>
      <c r="CQY3" s="2003"/>
      <c r="CQZ3" s="2003"/>
      <c r="CRA3" s="2003"/>
      <c r="CRB3" s="2003"/>
      <c r="CRC3" s="2003"/>
      <c r="CRD3" s="2003"/>
      <c r="CRE3" s="2003"/>
      <c r="CRF3" s="2003"/>
      <c r="CRG3" s="2003"/>
      <c r="CRH3" s="2003"/>
      <c r="CRI3" s="2003"/>
      <c r="CRJ3" s="2003"/>
      <c r="CRK3" s="2003"/>
      <c r="CRL3" s="2003"/>
      <c r="CRM3" s="2003"/>
      <c r="CRN3" s="2003"/>
      <c r="CRO3" s="2003"/>
      <c r="CRP3" s="2003"/>
      <c r="CRQ3" s="2003"/>
      <c r="CRR3" s="2003"/>
      <c r="CRS3" s="2003"/>
      <c r="CRT3" s="2003"/>
      <c r="CRU3" s="2003"/>
      <c r="CRV3" s="2003"/>
      <c r="CRW3" s="2003"/>
      <c r="CRX3" s="2003"/>
      <c r="CRY3" s="2003"/>
      <c r="CRZ3" s="2003"/>
      <c r="CSA3" s="2003"/>
      <c r="CSB3" s="2003"/>
      <c r="CSC3" s="2003"/>
      <c r="CSD3" s="2003"/>
      <c r="CSE3" s="2003"/>
      <c r="CSF3" s="2003"/>
      <c r="CSG3" s="2003"/>
      <c r="CSH3" s="2003"/>
      <c r="CSI3" s="2003"/>
      <c r="CSJ3" s="2003"/>
      <c r="CSK3" s="2003"/>
      <c r="CSL3" s="2003"/>
      <c r="CSM3" s="2003"/>
      <c r="CSN3" s="2003"/>
      <c r="CSO3" s="2003"/>
      <c r="CSP3" s="2003"/>
      <c r="CSQ3" s="2003"/>
      <c r="CSR3" s="2003"/>
      <c r="CSS3" s="2003"/>
      <c r="CST3" s="2003"/>
      <c r="CSU3" s="2003"/>
      <c r="CSV3" s="2003"/>
      <c r="CSW3" s="2003"/>
      <c r="CSX3" s="2003"/>
      <c r="CSY3" s="2003"/>
      <c r="CSZ3" s="2003"/>
      <c r="CTA3" s="2003"/>
      <c r="CTB3" s="2003"/>
      <c r="CTC3" s="2003"/>
      <c r="CTD3" s="2003"/>
      <c r="CTE3" s="2003"/>
      <c r="CTF3" s="2003"/>
      <c r="CTG3" s="2003"/>
      <c r="CTH3" s="2003"/>
      <c r="CTI3" s="2003"/>
      <c r="CTJ3" s="2003"/>
      <c r="CTK3" s="2003"/>
      <c r="CTL3" s="2003"/>
      <c r="CTM3" s="2003"/>
      <c r="CTN3" s="2003"/>
      <c r="CTO3" s="2003"/>
      <c r="CTP3" s="2003"/>
      <c r="CTQ3" s="2003"/>
      <c r="CTR3" s="2003"/>
      <c r="CTS3" s="2003"/>
      <c r="CTT3" s="2003"/>
      <c r="CTU3" s="2003"/>
      <c r="CTV3" s="2003"/>
      <c r="CTW3" s="2003"/>
      <c r="CTX3" s="2003"/>
      <c r="CTY3" s="2003"/>
      <c r="CTZ3" s="2003"/>
      <c r="CUA3" s="2003"/>
      <c r="CUB3" s="2003"/>
      <c r="CUC3" s="2003"/>
      <c r="CUD3" s="2003"/>
      <c r="CUE3" s="2003"/>
      <c r="CUF3" s="2003"/>
      <c r="CUG3" s="2003"/>
      <c r="CUH3" s="2003"/>
      <c r="CUI3" s="2003"/>
      <c r="CUJ3" s="2003"/>
      <c r="CUK3" s="2003"/>
      <c r="CUL3" s="2003"/>
      <c r="CUM3" s="2003"/>
      <c r="CUN3" s="2003"/>
      <c r="CUO3" s="2003"/>
      <c r="CUP3" s="2003"/>
      <c r="CUQ3" s="2003"/>
      <c r="CUR3" s="2003"/>
      <c r="CUS3" s="2003"/>
      <c r="CUT3" s="2003"/>
      <c r="CUU3" s="2003"/>
      <c r="CUV3" s="2003"/>
      <c r="CUW3" s="2003"/>
      <c r="CUX3" s="2003"/>
      <c r="CUY3" s="2003"/>
      <c r="CUZ3" s="2003"/>
      <c r="CVA3" s="2003"/>
      <c r="CVB3" s="2003"/>
      <c r="CVC3" s="2003"/>
      <c r="CVD3" s="2003"/>
      <c r="CVE3" s="2003"/>
      <c r="CVF3" s="2003"/>
      <c r="CVG3" s="2003"/>
      <c r="CVH3" s="2003"/>
      <c r="CVI3" s="2003"/>
      <c r="CVJ3" s="2003"/>
      <c r="CVK3" s="2003"/>
      <c r="CVL3" s="2003"/>
      <c r="CVM3" s="2003"/>
      <c r="CVN3" s="2003"/>
      <c r="CVO3" s="2003"/>
      <c r="CVP3" s="2003"/>
      <c r="CVQ3" s="2003"/>
      <c r="CVR3" s="2003"/>
      <c r="CVS3" s="2003"/>
      <c r="CVT3" s="2003"/>
      <c r="CVU3" s="2003"/>
      <c r="CVV3" s="2003"/>
      <c r="CVW3" s="2003"/>
      <c r="CVX3" s="2003"/>
      <c r="CVY3" s="2003"/>
      <c r="CVZ3" s="2003"/>
      <c r="CWA3" s="2003"/>
      <c r="CWB3" s="2003"/>
      <c r="CWC3" s="2003"/>
      <c r="CWD3" s="2003"/>
      <c r="CWE3" s="2003"/>
      <c r="CWF3" s="2003"/>
      <c r="CWG3" s="2003"/>
      <c r="CWH3" s="2003"/>
      <c r="CWI3" s="2003"/>
      <c r="CWJ3" s="2003"/>
      <c r="CWK3" s="2003"/>
      <c r="CWL3" s="2003"/>
      <c r="CWM3" s="2003"/>
      <c r="CWN3" s="2003"/>
      <c r="CWO3" s="2003"/>
      <c r="CWP3" s="2003"/>
      <c r="CWQ3" s="2003"/>
      <c r="CWR3" s="2003"/>
      <c r="CWS3" s="2003"/>
      <c r="CWT3" s="2003"/>
      <c r="CWU3" s="2003"/>
      <c r="CWV3" s="2003"/>
      <c r="CWW3" s="2003"/>
      <c r="CWX3" s="2003"/>
      <c r="CWY3" s="2003"/>
      <c r="CWZ3" s="2003"/>
      <c r="CXA3" s="2003"/>
      <c r="CXB3" s="2003"/>
      <c r="CXC3" s="2003"/>
      <c r="CXD3" s="2003"/>
      <c r="CXE3" s="2003"/>
      <c r="CXF3" s="2003"/>
      <c r="CXG3" s="2003"/>
      <c r="CXH3" s="2003"/>
      <c r="CXI3" s="2003"/>
      <c r="CXJ3" s="2003"/>
      <c r="CXK3" s="2003"/>
      <c r="CXL3" s="2003"/>
      <c r="CXM3" s="2003"/>
      <c r="CXN3" s="2003"/>
      <c r="CXO3" s="2003"/>
      <c r="CXP3" s="2003"/>
      <c r="CXQ3" s="2003"/>
      <c r="CXR3" s="2003"/>
      <c r="CXS3" s="2003"/>
      <c r="CXT3" s="2003"/>
      <c r="CXU3" s="2003"/>
      <c r="CXV3" s="2003"/>
      <c r="CXW3" s="2003"/>
      <c r="CXX3" s="2003"/>
      <c r="CXY3" s="2003"/>
      <c r="CXZ3" s="2003"/>
      <c r="CYA3" s="2003"/>
      <c r="CYB3" s="2003"/>
      <c r="CYC3" s="2003"/>
      <c r="CYD3" s="2003"/>
      <c r="CYE3" s="2003"/>
      <c r="CYF3" s="2003"/>
      <c r="CYG3" s="2003"/>
      <c r="CYH3" s="2003"/>
      <c r="CYI3" s="2003"/>
      <c r="CYJ3" s="2003"/>
      <c r="CYK3" s="2003"/>
      <c r="CYL3" s="2003"/>
      <c r="CYM3" s="2003"/>
      <c r="CYN3" s="2003"/>
      <c r="CYO3" s="2003"/>
      <c r="CYP3" s="2003"/>
      <c r="CYQ3" s="2003"/>
      <c r="CYR3" s="2003"/>
      <c r="CYS3" s="2003"/>
      <c r="CYT3" s="2003"/>
      <c r="CYU3" s="2003"/>
      <c r="CYV3" s="2003"/>
      <c r="CYW3" s="2003"/>
      <c r="CYX3" s="2003"/>
      <c r="CYY3" s="2003"/>
      <c r="CYZ3" s="2003"/>
      <c r="CZA3" s="2003"/>
      <c r="CZB3" s="2003"/>
      <c r="CZC3" s="2003"/>
      <c r="CZD3" s="2003"/>
      <c r="CZE3" s="2003"/>
      <c r="CZF3" s="2003"/>
      <c r="CZG3" s="2003"/>
      <c r="CZH3" s="2003"/>
      <c r="CZI3" s="2003"/>
      <c r="CZJ3" s="2003"/>
      <c r="CZK3" s="2003"/>
      <c r="CZL3" s="2003"/>
      <c r="CZM3" s="2003"/>
      <c r="CZN3" s="2003"/>
      <c r="CZO3" s="2003"/>
      <c r="CZP3" s="2003"/>
      <c r="CZQ3" s="2003"/>
      <c r="CZR3" s="2003"/>
      <c r="CZS3" s="2003"/>
      <c r="CZT3" s="2003"/>
      <c r="CZU3" s="2003"/>
      <c r="CZV3" s="2003"/>
      <c r="CZW3" s="2003"/>
      <c r="CZX3" s="2003"/>
      <c r="CZY3" s="2003"/>
      <c r="CZZ3" s="2003"/>
      <c r="DAA3" s="2003"/>
      <c r="DAB3" s="2003"/>
      <c r="DAC3" s="2003"/>
      <c r="DAD3" s="2003"/>
      <c r="DAE3" s="2003"/>
      <c r="DAF3" s="2003"/>
      <c r="DAG3" s="2003"/>
      <c r="DAH3" s="2003"/>
      <c r="DAI3" s="2003"/>
      <c r="DAJ3" s="2003"/>
      <c r="DAK3" s="2003"/>
      <c r="DAL3" s="2003"/>
      <c r="DAM3" s="2003"/>
      <c r="DAN3" s="2003"/>
      <c r="DAO3" s="2003"/>
      <c r="DAP3" s="2003"/>
      <c r="DAQ3" s="2003"/>
      <c r="DAR3" s="2003"/>
      <c r="DAS3" s="2003"/>
      <c r="DAT3" s="2003"/>
      <c r="DAU3" s="2003"/>
      <c r="DAV3" s="2003"/>
      <c r="DAW3" s="2003"/>
      <c r="DAX3" s="2003"/>
      <c r="DAY3" s="2003"/>
      <c r="DAZ3" s="2003"/>
      <c r="DBA3" s="2003"/>
      <c r="DBB3" s="2003"/>
      <c r="DBC3" s="2003"/>
      <c r="DBD3" s="2003"/>
      <c r="DBE3" s="2003"/>
      <c r="DBF3" s="2003"/>
      <c r="DBG3" s="2003"/>
      <c r="DBH3" s="2003"/>
      <c r="DBI3" s="2003"/>
      <c r="DBJ3" s="2003"/>
      <c r="DBK3" s="2003"/>
      <c r="DBL3" s="2003"/>
      <c r="DBM3" s="2003"/>
      <c r="DBN3" s="2003"/>
      <c r="DBO3" s="2003"/>
      <c r="DBP3" s="2003"/>
      <c r="DBQ3" s="2003"/>
      <c r="DBR3" s="2003"/>
      <c r="DBS3" s="2003"/>
      <c r="DBT3" s="2003"/>
      <c r="DBU3" s="2003"/>
      <c r="DBV3" s="2003"/>
      <c r="DBW3" s="2003"/>
      <c r="DBX3" s="2003"/>
      <c r="DBY3" s="2003"/>
      <c r="DBZ3" s="2003"/>
      <c r="DCA3" s="2003"/>
      <c r="DCB3" s="2003"/>
      <c r="DCC3" s="2003"/>
      <c r="DCD3" s="2003"/>
      <c r="DCE3" s="2003"/>
      <c r="DCF3" s="2003"/>
      <c r="DCG3" s="2003"/>
      <c r="DCH3" s="2003"/>
      <c r="DCI3" s="2003"/>
      <c r="DCJ3" s="2003"/>
      <c r="DCK3" s="2003"/>
      <c r="DCL3" s="2003"/>
      <c r="DCM3" s="2003"/>
      <c r="DCN3" s="2003"/>
      <c r="DCO3" s="2003"/>
      <c r="DCP3" s="2003"/>
      <c r="DCQ3" s="2003"/>
      <c r="DCR3" s="2003"/>
      <c r="DCS3" s="2003"/>
      <c r="DCT3" s="2003"/>
      <c r="DCU3" s="2003"/>
      <c r="DCV3" s="2003"/>
      <c r="DCW3" s="2003"/>
      <c r="DCX3" s="2003"/>
      <c r="DCY3" s="2003"/>
      <c r="DCZ3" s="2003"/>
      <c r="DDA3" s="2003"/>
      <c r="DDB3" s="2003"/>
      <c r="DDC3" s="2003"/>
      <c r="DDD3" s="2003"/>
      <c r="DDE3" s="2003"/>
      <c r="DDF3" s="2003"/>
      <c r="DDG3" s="2003"/>
      <c r="DDH3" s="2003"/>
      <c r="DDI3" s="2003"/>
      <c r="DDJ3" s="2003"/>
      <c r="DDK3" s="2003"/>
      <c r="DDL3" s="2003"/>
      <c r="DDM3" s="2003"/>
      <c r="DDN3" s="2003"/>
      <c r="DDO3" s="2003"/>
      <c r="DDP3" s="2003"/>
      <c r="DDQ3" s="2003"/>
      <c r="DDR3" s="2003"/>
      <c r="DDS3" s="2003"/>
      <c r="DDT3" s="2003"/>
      <c r="DDU3" s="2003"/>
      <c r="DDV3" s="2003"/>
      <c r="DDW3" s="2003"/>
      <c r="DDX3" s="2003"/>
      <c r="DDY3" s="2003"/>
      <c r="DDZ3" s="2003"/>
      <c r="DEA3" s="2003"/>
      <c r="DEB3" s="2003"/>
      <c r="DEC3" s="2003"/>
      <c r="DED3" s="2003"/>
      <c r="DEE3" s="2003"/>
      <c r="DEF3" s="2003"/>
      <c r="DEG3" s="2003"/>
      <c r="DEH3" s="2003"/>
      <c r="DEI3" s="2003"/>
      <c r="DEJ3" s="2003"/>
      <c r="DEK3" s="2003"/>
      <c r="DEL3" s="2003"/>
      <c r="DEM3" s="2003"/>
      <c r="DEN3" s="2003"/>
      <c r="DEO3" s="2003"/>
      <c r="DEP3" s="2003"/>
      <c r="DEQ3" s="2003"/>
      <c r="DER3" s="2003"/>
      <c r="DES3" s="2003"/>
      <c r="DET3" s="2003"/>
      <c r="DEU3" s="2003"/>
      <c r="DEV3" s="2003"/>
      <c r="DEW3" s="2003"/>
      <c r="DEX3" s="2003"/>
      <c r="DEY3" s="2003"/>
      <c r="DEZ3" s="2003"/>
      <c r="DFA3" s="2003"/>
      <c r="DFB3" s="2003"/>
      <c r="DFC3" s="2003"/>
      <c r="DFD3" s="2003"/>
      <c r="DFE3" s="2003"/>
      <c r="DFF3" s="2003"/>
      <c r="DFG3" s="2003"/>
      <c r="DFH3" s="2003"/>
      <c r="DFI3" s="2003"/>
      <c r="DFJ3" s="2003"/>
      <c r="DFK3" s="2003"/>
      <c r="DFL3" s="2003"/>
      <c r="DFM3" s="2003"/>
      <c r="DFN3" s="2003"/>
      <c r="DFO3" s="2003"/>
      <c r="DFP3" s="2003"/>
      <c r="DFQ3" s="2003"/>
      <c r="DFR3" s="2003"/>
      <c r="DFS3" s="2003"/>
      <c r="DFT3" s="2003"/>
      <c r="DFU3" s="2003"/>
      <c r="DFV3" s="2003"/>
      <c r="DFW3" s="2003"/>
      <c r="DFX3" s="2003"/>
      <c r="DFY3" s="2003"/>
      <c r="DFZ3" s="2003"/>
      <c r="DGA3" s="2003"/>
      <c r="DGB3" s="2003"/>
      <c r="DGC3" s="2003"/>
      <c r="DGD3" s="2003"/>
      <c r="DGE3" s="2003"/>
      <c r="DGF3" s="2003"/>
      <c r="DGG3" s="2003"/>
      <c r="DGH3" s="2003"/>
      <c r="DGI3" s="2003"/>
      <c r="DGJ3" s="2003"/>
      <c r="DGK3" s="2003"/>
      <c r="DGL3" s="2003"/>
      <c r="DGM3" s="2003"/>
      <c r="DGN3" s="2003"/>
      <c r="DGO3" s="2003"/>
      <c r="DGP3" s="2003"/>
      <c r="DGQ3" s="2003"/>
      <c r="DGR3" s="2003"/>
      <c r="DGS3" s="2003"/>
      <c r="DGT3" s="2003"/>
      <c r="DGU3" s="2003"/>
      <c r="DGV3" s="2003"/>
      <c r="DGW3" s="2003"/>
      <c r="DGX3" s="2003"/>
      <c r="DGY3" s="2003"/>
      <c r="DGZ3" s="2003"/>
      <c r="DHA3" s="2003"/>
      <c r="DHB3" s="2003"/>
      <c r="DHC3" s="2003"/>
      <c r="DHD3" s="2003"/>
      <c r="DHE3" s="2003"/>
      <c r="DHF3" s="2003"/>
      <c r="DHG3" s="2003"/>
      <c r="DHH3" s="2003"/>
      <c r="DHI3" s="2003"/>
      <c r="DHJ3" s="2003"/>
      <c r="DHK3" s="2003"/>
      <c r="DHL3" s="2003"/>
      <c r="DHM3" s="2003"/>
      <c r="DHN3" s="2003"/>
      <c r="DHO3" s="2003"/>
      <c r="DHP3" s="2003"/>
      <c r="DHQ3" s="2003"/>
      <c r="DHR3" s="2003"/>
      <c r="DHS3" s="2003"/>
      <c r="DHT3" s="2003"/>
      <c r="DHU3" s="2003"/>
      <c r="DHV3" s="2003"/>
      <c r="DHW3" s="2003"/>
      <c r="DHX3" s="2003"/>
      <c r="DHY3" s="2003"/>
      <c r="DHZ3" s="2003"/>
      <c r="DIA3" s="2003"/>
      <c r="DIB3" s="2003"/>
      <c r="DIC3" s="2003"/>
      <c r="DID3" s="2003"/>
      <c r="DIE3" s="2003"/>
      <c r="DIF3" s="2003"/>
      <c r="DIG3" s="2003"/>
      <c r="DIH3" s="2003"/>
      <c r="DII3" s="2003"/>
      <c r="DIJ3" s="2003"/>
      <c r="DIK3" s="2003"/>
      <c r="DIL3" s="2003"/>
      <c r="DIM3" s="2003"/>
      <c r="DIN3" s="2003"/>
      <c r="DIO3" s="2003"/>
      <c r="DIP3" s="2003"/>
      <c r="DIQ3" s="2003"/>
      <c r="DIR3" s="2003"/>
      <c r="DIS3" s="2003"/>
      <c r="DIT3" s="2003"/>
      <c r="DIU3" s="2003"/>
      <c r="DIV3" s="2003"/>
      <c r="DIW3" s="2003"/>
      <c r="DIX3" s="2003"/>
      <c r="DIY3" s="2003"/>
      <c r="DIZ3" s="2003"/>
      <c r="DJA3" s="2003"/>
      <c r="DJB3" s="2003"/>
      <c r="DJC3" s="2003"/>
      <c r="DJD3" s="2003"/>
      <c r="DJE3" s="2003"/>
      <c r="DJF3" s="2003"/>
      <c r="DJG3" s="2003"/>
      <c r="DJH3" s="2003"/>
      <c r="DJI3" s="2003"/>
      <c r="DJJ3" s="2003"/>
      <c r="DJK3" s="2003"/>
      <c r="DJL3" s="2003"/>
      <c r="DJM3" s="2003"/>
      <c r="DJN3" s="2003"/>
      <c r="DJO3" s="2003"/>
      <c r="DJP3" s="2003"/>
      <c r="DJQ3" s="2003"/>
      <c r="DJR3" s="2003"/>
      <c r="DJS3" s="2003"/>
      <c r="DJT3" s="2003"/>
      <c r="DJU3" s="2003"/>
      <c r="DJV3" s="2003"/>
      <c r="DJW3" s="2003"/>
      <c r="DJX3" s="2003"/>
      <c r="DJY3" s="2003"/>
      <c r="DJZ3" s="2003"/>
      <c r="DKA3" s="2003"/>
      <c r="DKB3" s="2003"/>
      <c r="DKC3" s="2003"/>
      <c r="DKD3" s="2003"/>
      <c r="DKE3" s="2003"/>
      <c r="DKF3" s="2003"/>
      <c r="DKG3" s="2003"/>
      <c r="DKH3" s="2003"/>
      <c r="DKI3" s="2003"/>
      <c r="DKJ3" s="2003"/>
      <c r="DKK3" s="2003"/>
      <c r="DKL3" s="2003"/>
      <c r="DKM3" s="2003"/>
      <c r="DKN3" s="2003"/>
      <c r="DKO3" s="2003"/>
      <c r="DKP3" s="2003"/>
      <c r="DKQ3" s="2003"/>
      <c r="DKR3" s="2003"/>
      <c r="DKS3" s="2003"/>
      <c r="DKT3" s="2003"/>
      <c r="DKU3" s="2003"/>
      <c r="DKV3" s="2003"/>
      <c r="DKW3" s="2003"/>
      <c r="DKX3" s="2003"/>
      <c r="DKY3" s="2003"/>
      <c r="DKZ3" s="2003"/>
      <c r="DLA3" s="2003"/>
      <c r="DLB3" s="2003"/>
      <c r="DLC3" s="2003"/>
      <c r="DLD3" s="2003"/>
      <c r="DLE3" s="2003"/>
      <c r="DLF3" s="2003"/>
      <c r="DLG3" s="2003"/>
      <c r="DLH3" s="2003"/>
      <c r="DLI3" s="2003"/>
      <c r="DLJ3" s="2003"/>
      <c r="DLK3" s="2003"/>
      <c r="DLL3" s="2003"/>
      <c r="DLM3" s="2003"/>
      <c r="DLN3" s="2003"/>
      <c r="DLO3" s="2003"/>
      <c r="DLP3" s="2003"/>
      <c r="DLQ3" s="2003"/>
      <c r="DLR3" s="2003"/>
      <c r="DLS3" s="2003"/>
      <c r="DLT3" s="2003"/>
      <c r="DLU3" s="2003"/>
      <c r="DLV3" s="2003"/>
      <c r="DLW3" s="2003"/>
      <c r="DLX3" s="2003"/>
      <c r="DLY3" s="2003"/>
      <c r="DLZ3" s="2003"/>
      <c r="DMA3" s="2003"/>
      <c r="DMB3" s="2003"/>
      <c r="DMC3" s="2003"/>
      <c r="DMD3" s="2003"/>
      <c r="DME3" s="2003"/>
      <c r="DMF3" s="2003"/>
      <c r="DMG3" s="2003"/>
      <c r="DMH3" s="2003"/>
      <c r="DMI3" s="2003"/>
      <c r="DMJ3" s="2003"/>
      <c r="DMK3" s="2003"/>
      <c r="DML3" s="2003"/>
      <c r="DMM3" s="2003"/>
      <c r="DMN3" s="2003"/>
      <c r="DMO3" s="2003"/>
      <c r="DMP3" s="2003"/>
      <c r="DMQ3" s="2003"/>
      <c r="DMR3" s="2003"/>
      <c r="DMS3" s="2003"/>
      <c r="DMT3" s="2003"/>
      <c r="DMU3" s="2003"/>
      <c r="DMV3" s="2003"/>
      <c r="DMW3" s="2003"/>
      <c r="DMX3" s="2003"/>
      <c r="DMY3" s="2003"/>
      <c r="DMZ3" s="2003"/>
      <c r="DNA3" s="2003"/>
      <c r="DNB3" s="2003"/>
      <c r="DNC3" s="2003"/>
      <c r="DND3" s="2003"/>
      <c r="DNE3" s="2003"/>
      <c r="DNF3" s="2003"/>
      <c r="DNG3" s="2003"/>
      <c r="DNH3" s="2003"/>
      <c r="DNI3" s="2003"/>
      <c r="DNJ3" s="2003"/>
      <c r="DNK3" s="2003"/>
      <c r="DNL3" s="2003"/>
      <c r="DNM3" s="2003"/>
      <c r="DNN3" s="2003"/>
      <c r="DNO3" s="2003"/>
      <c r="DNP3" s="2003"/>
      <c r="DNQ3" s="2003"/>
      <c r="DNR3" s="2003"/>
      <c r="DNS3" s="2003"/>
      <c r="DNT3" s="2003"/>
      <c r="DNU3" s="2003"/>
      <c r="DNV3" s="2003"/>
      <c r="DNW3" s="2003"/>
      <c r="DNX3" s="2003"/>
      <c r="DNY3" s="2003"/>
      <c r="DNZ3" s="2003"/>
      <c r="DOA3" s="2003"/>
      <c r="DOB3" s="2003"/>
      <c r="DOC3" s="2003"/>
      <c r="DOD3" s="2003"/>
      <c r="DOE3" s="2003"/>
      <c r="DOF3" s="2003"/>
      <c r="DOG3" s="2003"/>
      <c r="DOH3" s="2003"/>
      <c r="DOI3" s="2003"/>
      <c r="DOJ3" s="2003"/>
      <c r="DOK3" s="2003"/>
      <c r="DOL3" s="2003"/>
      <c r="DOM3" s="2003"/>
      <c r="DON3" s="2003"/>
      <c r="DOO3" s="2003"/>
      <c r="DOP3" s="2003"/>
      <c r="DOQ3" s="2003"/>
      <c r="DOR3" s="2003"/>
      <c r="DOS3" s="2003"/>
      <c r="DOT3" s="2003"/>
      <c r="DOU3" s="2003"/>
      <c r="DOV3" s="2003"/>
      <c r="DOW3" s="2003"/>
      <c r="DOX3" s="2003"/>
      <c r="DOY3" s="2003"/>
      <c r="DOZ3" s="2003"/>
      <c r="DPA3" s="2003"/>
      <c r="DPB3" s="2003"/>
      <c r="DPC3" s="2003"/>
      <c r="DPD3" s="2003"/>
      <c r="DPE3" s="2003"/>
      <c r="DPF3" s="2003"/>
      <c r="DPG3" s="2003"/>
      <c r="DPH3" s="2003"/>
      <c r="DPI3" s="2003"/>
      <c r="DPJ3" s="2003"/>
      <c r="DPK3" s="2003"/>
      <c r="DPL3" s="2003"/>
      <c r="DPM3" s="2003"/>
      <c r="DPN3" s="2003"/>
      <c r="DPO3" s="2003"/>
      <c r="DPP3" s="2003"/>
      <c r="DPQ3" s="2003"/>
      <c r="DPR3" s="2003"/>
      <c r="DPS3" s="2003"/>
      <c r="DPT3" s="2003"/>
      <c r="DPU3" s="2003"/>
      <c r="DPV3" s="2003"/>
      <c r="DPW3" s="2003"/>
      <c r="DPX3" s="2003"/>
      <c r="DPY3" s="2003"/>
      <c r="DPZ3" s="2003"/>
      <c r="DQA3" s="2003"/>
      <c r="DQB3" s="2003"/>
      <c r="DQC3" s="2003"/>
      <c r="DQD3" s="2003"/>
      <c r="DQE3" s="2003"/>
      <c r="DQF3" s="2003"/>
      <c r="DQG3" s="2003"/>
      <c r="DQH3" s="2003"/>
      <c r="DQI3" s="2003"/>
      <c r="DQJ3" s="2003"/>
      <c r="DQK3" s="2003"/>
      <c r="DQL3" s="2003"/>
      <c r="DQM3" s="2003"/>
      <c r="DQN3" s="2003"/>
      <c r="DQO3" s="2003"/>
      <c r="DQP3" s="2003"/>
      <c r="DQQ3" s="2003"/>
      <c r="DQR3" s="2003"/>
      <c r="DQS3" s="2003"/>
      <c r="DQT3" s="2003"/>
      <c r="DQU3" s="2003"/>
      <c r="DQV3" s="2003"/>
      <c r="DQW3" s="2003"/>
      <c r="DQX3" s="2003"/>
      <c r="DQY3" s="2003"/>
      <c r="DQZ3" s="2003"/>
      <c r="DRA3" s="2003"/>
      <c r="DRB3" s="2003"/>
      <c r="DRC3" s="2003"/>
      <c r="DRD3" s="2003"/>
      <c r="DRE3" s="2003"/>
      <c r="DRF3" s="2003"/>
      <c r="DRG3" s="2003"/>
      <c r="DRH3" s="2003"/>
      <c r="DRI3" s="2003"/>
      <c r="DRJ3" s="2003"/>
      <c r="DRK3" s="2003"/>
      <c r="DRL3" s="2003"/>
      <c r="DRM3" s="2003"/>
      <c r="DRN3" s="2003"/>
      <c r="DRO3" s="2003"/>
      <c r="DRP3" s="2003"/>
      <c r="DRQ3" s="2003"/>
      <c r="DRR3" s="2003"/>
      <c r="DRS3" s="2003"/>
      <c r="DRT3" s="2003"/>
      <c r="DRU3" s="2003"/>
      <c r="DRV3" s="2003"/>
      <c r="DRW3" s="2003"/>
      <c r="DRX3" s="2003"/>
      <c r="DRY3" s="2003"/>
      <c r="DRZ3" s="2003"/>
      <c r="DSA3" s="2003"/>
      <c r="DSB3" s="2003"/>
      <c r="DSC3" s="2003"/>
      <c r="DSD3" s="2003"/>
      <c r="DSE3" s="2003"/>
      <c r="DSF3" s="2003"/>
      <c r="DSG3" s="2003"/>
      <c r="DSH3" s="2003"/>
      <c r="DSI3" s="2003"/>
      <c r="DSJ3" s="2003"/>
      <c r="DSK3" s="2003"/>
      <c r="DSL3" s="2003"/>
      <c r="DSM3" s="2003"/>
      <c r="DSN3" s="2003"/>
      <c r="DSO3" s="2003"/>
      <c r="DSP3" s="2003"/>
      <c r="DSQ3" s="2003"/>
      <c r="DSR3" s="2003"/>
      <c r="DSS3" s="2003"/>
      <c r="DST3" s="2003"/>
      <c r="DSU3" s="2003"/>
      <c r="DSV3" s="2003"/>
      <c r="DSW3" s="2003"/>
      <c r="DSX3" s="2003"/>
      <c r="DSY3" s="2003"/>
      <c r="DSZ3" s="2003"/>
      <c r="DTA3" s="2003"/>
      <c r="DTB3" s="2003"/>
      <c r="DTC3" s="2003"/>
      <c r="DTD3" s="2003"/>
      <c r="DTE3" s="2003"/>
      <c r="DTF3" s="2003"/>
      <c r="DTG3" s="2003"/>
      <c r="DTH3" s="2003"/>
      <c r="DTI3" s="2003"/>
      <c r="DTJ3" s="2003"/>
      <c r="DTK3" s="2003"/>
      <c r="DTL3" s="2003"/>
      <c r="DTM3" s="2003"/>
      <c r="DTN3" s="2003"/>
      <c r="DTO3" s="2003"/>
      <c r="DTP3" s="2003"/>
      <c r="DTQ3" s="2003"/>
      <c r="DTR3" s="2003"/>
      <c r="DTS3" s="2003"/>
      <c r="DTT3" s="2003"/>
      <c r="DTU3" s="2003"/>
      <c r="DTV3" s="2003"/>
      <c r="DTW3" s="2003"/>
      <c r="DTX3" s="2003"/>
      <c r="DTY3" s="2003"/>
      <c r="DTZ3" s="2003"/>
      <c r="DUA3" s="2003"/>
      <c r="DUB3" s="2003"/>
      <c r="DUC3" s="2003"/>
      <c r="DUD3" s="2003"/>
      <c r="DUE3" s="2003"/>
      <c r="DUF3" s="2003"/>
      <c r="DUG3" s="2003"/>
      <c r="DUH3" s="2003"/>
      <c r="DUI3" s="2003"/>
      <c r="DUJ3" s="2003"/>
      <c r="DUK3" s="2003"/>
      <c r="DUL3" s="2003"/>
      <c r="DUM3" s="2003"/>
      <c r="DUN3" s="2003"/>
      <c r="DUO3" s="2003"/>
      <c r="DUP3" s="2003"/>
      <c r="DUQ3" s="2003"/>
      <c r="DUR3" s="2003"/>
      <c r="DUS3" s="2003"/>
      <c r="DUT3" s="2003"/>
      <c r="DUU3" s="2003"/>
      <c r="DUV3" s="2003"/>
      <c r="DUW3" s="2003"/>
      <c r="DUX3" s="2003"/>
      <c r="DUY3" s="2003"/>
      <c r="DUZ3" s="2003"/>
      <c r="DVA3" s="2003"/>
      <c r="DVB3" s="2003"/>
      <c r="DVC3" s="2003"/>
      <c r="DVD3" s="2003"/>
      <c r="DVE3" s="2003"/>
      <c r="DVF3" s="2003"/>
      <c r="DVG3" s="2003"/>
      <c r="DVH3" s="2003"/>
      <c r="DVI3" s="2003"/>
      <c r="DVJ3" s="2003"/>
      <c r="DVK3" s="2003"/>
      <c r="DVL3" s="2003"/>
      <c r="DVM3" s="2003"/>
      <c r="DVN3" s="2003"/>
      <c r="DVO3" s="2003"/>
      <c r="DVP3" s="2003"/>
      <c r="DVQ3" s="2003"/>
      <c r="DVR3" s="2003"/>
      <c r="DVS3" s="2003"/>
      <c r="DVT3" s="2003"/>
      <c r="DVU3" s="2003"/>
      <c r="DVV3" s="2003"/>
      <c r="DVW3" s="2003"/>
      <c r="DVX3" s="2003"/>
      <c r="DVY3" s="2003"/>
      <c r="DVZ3" s="2003"/>
      <c r="DWA3" s="2003"/>
      <c r="DWB3" s="2003"/>
      <c r="DWC3" s="2003"/>
      <c r="DWD3" s="2003"/>
      <c r="DWE3" s="2003"/>
      <c r="DWF3" s="2003"/>
      <c r="DWG3" s="2003"/>
      <c r="DWH3" s="2003"/>
      <c r="DWI3" s="2003"/>
      <c r="DWJ3" s="2003"/>
      <c r="DWK3" s="2003"/>
      <c r="DWL3" s="2003"/>
      <c r="DWM3" s="2003"/>
      <c r="DWN3" s="2003"/>
      <c r="DWO3" s="2003"/>
      <c r="DWP3" s="2003"/>
      <c r="DWQ3" s="2003"/>
      <c r="DWR3" s="2003"/>
      <c r="DWS3" s="2003"/>
      <c r="DWT3" s="2003"/>
      <c r="DWU3" s="2003"/>
      <c r="DWV3" s="2003"/>
      <c r="DWW3" s="2003"/>
      <c r="DWX3" s="2003"/>
      <c r="DWY3" s="2003"/>
      <c r="DWZ3" s="2003"/>
      <c r="DXA3" s="2003"/>
      <c r="DXB3" s="2003"/>
      <c r="DXC3" s="2003"/>
      <c r="DXD3" s="2003"/>
      <c r="DXE3" s="2003"/>
      <c r="DXF3" s="2003"/>
      <c r="DXG3" s="2003"/>
      <c r="DXH3" s="2003"/>
      <c r="DXI3" s="2003"/>
      <c r="DXJ3" s="2003"/>
      <c r="DXK3" s="2003"/>
      <c r="DXL3" s="2003"/>
      <c r="DXM3" s="2003"/>
      <c r="DXN3" s="2003"/>
      <c r="DXO3" s="2003"/>
      <c r="DXP3" s="2003"/>
      <c r="DXQ3" s="2003"/>
      <c r="DXR3" s="2003"/>
      <c r="DXS3" s="2003"/>
      <c r="DXT3" s="2003"/>
      <c r="DXU3" s="2003"/>
      <c r="DXV3" s="2003"/>
      <c r="DXW3" s="2003"/>
      <c r="DXX3" s="2003"/>
      <c r="DXY3" s="2003"/>
      <c r="DXZ3" s="2003"/>
      <c r="DYA3" s="2003"/>
      <c r="DYB3" s="2003"/>
      <c r="DYC3" s="2003"/>
      <c r="DYD3" s="2003"/>
      <c r="DYE3" s="2003"/>
      <c r="DYF3" s="2003"/>
      <c r="DYG3" s="2003"/>
      <c r="DYH3" s="2003"/>
      <c r="DYI3" s="2003"/>
      <c r="DYJ3" s="2003"/>
      <c r="DYK3" s="2003"/>
      <c r="DYL3" s="2003"/>
      <c r="DYM3" s="2003"/>
      <c r="DYN3" s="2003"/>
      <c r="DYO3" s="2003"/>
      <c r="DYP3" s="2003"/>
      <c r="DYQ3" s="2003"/>
      <c r="DYR3" s="2003"/>
      <c r="DYS3" s="2003"/>
      <c r="DYT3" s="2003"/>
      <c r="DYU3" s="2003"/>
      <c r="DYV3" s="2003"/>
      <c r="DYW3" s="2003"/>
      <c r="DYX3" s="2003"/>
      <c r="DYY3" s="2003"/>
      <c r="DYZ3" s="2003"/>
      <c r="DZA3" s="2003"/>
      <c r="DZB3" s="2003"/>
      <c r="DZC3" s="2003"/>
      <c r="DZD3" s="2003"/>
      <c r="DZE3" s="2003"/>
      <c r="DZF3" s="2003"/>
      <c r="DZG3" s="2003"/>
      <c r="DZH3" s="2003"/>
      <c r="DZI3" s="2003"/>
      <c r="DZJ3" s="2003"/>
      <c r="DZK3" s="2003"/>
      <c r="DZL3" s="2003"/>
      <c r="DZM3" s="2003"/>
      <c r="DZN3" s="2003"/>
      <c r="DZO3" s="2003"/>
      <c r="DZP3" s="2003"/>
      <c r="DZQ3" s="2003"/>
      <c r="DZR3" s="2003"/>
      <c r="DZS3" s="2003"/>
      <c r="DZT3" s="2003"/>
      <c r="DZU3" s="2003"/>
      <c r="DZV3" s="2003"/>
      <c r="DZW3" s="2003"/>
      <c r="DZX3" s="2003"/>
      <c r="DZY3" s="2003"/>
      <c r="DZZ3" s="2003"/>
      <c r="EAA3" s="2003"/>
      <c r="EAB3" s="2003"/>
      <c r="EAC3" s="2003"/>
      <c r="EAD3" s="2003"/>
      <c r="EAE3" s="2003"/>
      <c r="EAF3" s="2003"/>
      <c r="EAG3" s="2003"/>
      <c r="EAH3" s="2003"/>
      <c r="EAI3" s="2003"/>
      <c r="EAJ3" s="2003"/>
      <c r="EAK3" s="2003"/>
      <c r="EAL3" s="2003"/>
      <c r="EAM3" s="2003"/>
      <c r="EAN3" s="2003"/>
      <c r="EAO3" s="2003"/>
      <c r="EAP3" s="2003"/>
      <c r="EAQ3" s="2003"/>
      <c r="EAR3" s="2003"/>
      <c r="EAS3" s="2003"/>
      <c r="EAT3" s="2003"/>
      <c r="EAU3" s="2003"/>
      <c r="EAV3" s="2003"/>
      <c r="EAW3" s="2003"/>
      <c r="EAX3" s="2003"/>
      <c r="EAY3" s="2003"/>
      <c r="EAZ3" s="2003"/>
      <c r="EBA3" s="2003"/>
      <c r="EBB3" s="2003"/>
      <c r="EBC3" s="2003"/>
      <c r="EBD3" s="2003"/>
      <c r="EBE3" s="2003"/>
      <c r="EBF3" s="2003"/>
      <c r="EBG3" s="2003"/>
      <c r="EBH3" s="2003"/>
      <c r="EBI3" s="2003"/>
      <c r="EBJ3" s="2003"/>
      <c r="EBK3" s="2003"/>
      <c r="EBL3" s="2003"/>
      <c r="EBM3" s="2003"/>
      <c r="EBN3" s="2003"/>
      <c r="EBO3" s="2003"/>
      <c r="EBP3" s="2003"/>
      <c r="EBQ3" s="2003"/>
      <c r="EBR3" s="2003"/>
      <c r="EBS3" s="2003"/>
      <c r="EBT3" s="2003"/>
      <c r="EBU3" s="2003"/>
      <c r="EBV3" s="2003"/>
      <c r="EBW3" s="2003"/>
      <c r="EBX3" s="2003"/>
      <c r="EBY3" s="2003"/>
      <c r="EBZ3" s="2003"/>
      <c r="ECA3" s="2003"/>
      <c r="ECB3" s="2003"/>
      <c r="ECC3" s="2003"/>
      <c r="ECD3" s="2003"/>
      <c r="ECE3" s="2003"/>
      <c r="ECF3" s="2003"/>
      <c r="ECG3" s="2003"/>
      <c r="ECH3" s="2003"/>
      <c r="ECI3" s="2003"/>
      <c r="ECJ3" s="2003"/>
      <c r="ECK3" s="2003"/>
      <c r="ECL3" s="2003"/>
      <c r="ECM3" s="2003"/>
      <c r="ECN3" s="2003"/>
      <c r="ECO3" s="2003"/>
      <c r="ECP3" s="2003"/>
      <c r="ECQ3" s="2003"/>
      <c r="ECR3" s="2003"/>
      <c r="ECS3" s="2003"/>
      <c r="ECT3" s="2003"/>
      <c r="ECU3" s="2003"/>
      <c r="ECV3" s="2003"/>
      <c r="ECW3" s="2003"/>
      <c r="ECX3" s="2003"/>
      <c r="ECY3" s="2003"/>
      <c r="ECZ3" s="2003"/>
      <c r="EDA3" s="2003"/>
      <c r="EDB3" s="2003"/>
      <c r="EDC3" s="2003"/>
      <c r="EDD3" s="2003"/>
      <c r="EDE3" s="2003"/>
      <c r="EDF3" s="2003"/>
      <c r="EDG3" s="2003"/>
      <c r="EDH3" s="2003"/>
      <c r="EDI3" s="2003"/>
      <c r="EDJ3" s="2003"/>
      <c r="EDK3" s="2003"/>
      <c r="EDL3" s="2003"/>
      <c r="EDM3" s="2003"/>
      <c r="EDN3" s="2003"/>
      <c r="EDO3" s="2003"/>
      <c r="EDP3" s="2003"/>
      <c r="EDQ3" s="2003"/>
      <c r="EDR3" s="2003"/>
      <c r="EDS3" s="2003"/>
      <c r="EDT3" s="2003"/>
      <c r="EDU3" s="2003"/>
      <c r="EDV3" s="2003"/>
      <c r="EDW3" s="2003"/>
      <c r="EDX3" s="2003"/>
      <c r="EDY3" s="2003"/>
      <c r="EDZ3" s="2003"/>
      <c r="EEA3" s="2003"/>
      <c r="EEB3" s="2003"/>
      <c r="EEC3" s="2003"/>
      <c r="EED3" s="2003"/>
      <c r="EEE3" s="2003"/>
      <c r="EEF3" s="2003"/>
      <c r="EEG3" s="2003"/>
      <c r="EEH3" s="2003"/>
      <c r="EEI3" s="2003"/>
      <c r="EEJ3" s="2003"/>
      <c r="EEK3" s="2003"/>
      <c r="EEL3" s="2003"/>
      <c r="EEM3" s="2003"/>
      <c r="EEN3" s="2003"/>
      <c r="EEO3" s="2003"/>
      <c r="EEP3" s="2003"/>
      <c r="EEQ3" s="2003"/>
      <c r="EER3" s="2003"/>
      <c r="EES3" s="2003"/>
      <c r="EET3" s="2003"/>
      <c r="EEU3" s="2003"/>
      <c r="EEV3" s="2003"/>
      <c r="EEW3" s="2003"/>
      <c r="EEX3" s="2003"/>
      <c r="EEY3" s="2003"/>
      <c r="EEZ3" s="2003"/>
      <c r="EFA3" s="2003"/>
      <c r="EFB3" s="2003"/>
      <c r="EFC3" s="2003"/>
      <c r="EFD3" s="2003"/>
      <c r="EFE3" s="2003"/>
      <c r="EFF3" s="2003"/>
      <c r="EFG3" s="2003"/>
      <c r="EFH3" s="2003"/>
      <c r="EFI3" s="2003"/>
      <c r="EFJ3" s="2003"/>
      <c r="EFK3" s="2003"/>
      <c r="EFL3" s="2003"/>
      <c r="EFM3" s="2003"/>
      <c r="EFN3" s="2003"/>
      <c r="EFO3" s="2003"/>
      <c r="EFP3" s="2003"/>
      <c r="EFQ3" s="2003"/>
      <c r="EFR3" s="2003"/>
      <c r="EFS3" s="2003"/>
      <c r="EFT3" s="2003"/>
      <c r="EFU3" s="2003"/>
      <c r="EFV3" s="2003"/>
      <c r="EFW3" s="2003"/>
      <c r="EFX3" s="2003"/>
      <c r="EFY3" s="2003"/>
      <c r="EFZ3" s="2003"/>
      <c r="EGA3" s="2003"/>
      <c r="EGB3" s="2003"/>
      <c r="EGC3" s="2003"/>
      <c r="EGD3" s="2003"/>
      <c r="EGE3" s="2003"/>
      <c r="EGF3" s="2003"/>
      <c r="EGG3" s="2003"/>
      <c r="EGH3" s="2003"/>
      <c r="EGI3" s="2003"/>
      <c r="EGJ3" s="2003"/>
      <c r="EGK3" s="2003"/>
      <c r="EGL3" s="2003"/>
      <c r="EGM3" s="2003"/>
      <c r="EGN3" s="2003"/>
      <c r="EGO3" s="2003"/>
      <c r="EGP3" s="2003"/>
      <c r="EGQ3" s="2003"/>
      <c r="EGR3" s="2003"/>
      <c r="EGS3" s="2003"/>
      <c r="EGT3" s="2003"/>
      <c r="EGU3" s="2003"/>
      <c r="EGV3" s="2003"/>
      <c r="EGW3" s="2003"/>
      <c r="EGX3" s="2003"/>
      <c r="EGY3" s="2003"/>
      <c r="EGZ3" s="2003"/>
      <c r="EHA3" s="2003"/>
      <c r="EHB3" s="2003"/>
      <c r="EHC3" s="2003"/>
      <c r="EHD3" s="2003"/>
      <c r="EHE3" s="2003"/>
      <c r="EHF3" s="2003"/>
      <c r="EHG3" s="2003"/>
      <c r="EHH3" s="2003"/>
      <c r="EHI3" s="2003"/>
      <c r="EHJ3" s="2003"/>
      <c r="EHK3" s="2003"/>
      <c r="EHL3" s="2003"/>
      <c r="EHM3" s="2003"/>
      <c r="EHN3" s="2003"/>
      <c r="EHO3" s="2003"/>
      <c r="EHP3" s="2003"/>
      <c r="EHQ3" s="2003"/>
      <c r="EHR3" s="2003"/>
      <c r="EHS3" s="2003"/>
      <c r="EHT3" s="2003"/>
      <c r="EHU3" s="2003"/>
      <c r="EHV3" s="2003"/>
      <c r="EHW3" s="2003"/>
      <c r="EHX3" s="2003"/>
      <c r="EHY3" s="2003"/>
      <c r="EHZ3" s="2003"/>
      <c r="EIA3" s="2003"/>
      <c r="EIB3" s="2003"/>
      <c r="EIC3" s="2003"/>
      <c r="EID3" s="2003"/>
      <c r="EIE3" s="2003"/>
      <c r="EIF3" s="2003"/>
      <c r="EIG3" s="2003"/>
      <c r="EIH3" s="2003"/>
      <c r="EII3" s="2003"/>
      <c r="EIJ3" s="2003"/>
      <c r="EIK3" s="2003"/>
      <c r="EIL3" s="2003"/>
      <c r="EIM3" s="2003"/>
      <c r="EIN3" s="2003"/>
      <c r="EIO3" s="2003"/>
      <c r="EIP3" s="2003"/>
      <c r="EIQ3" s="2003"/>
      <c r="EIR3" s="2003"/>
      <c r="EIS3" s="2003"/>
      <c r="EIT3" s="2003"/>
      <c r="EIU3" s="2003"/>
      <c r="EIV3" s="2003"/>
      <c r="EIW3" s="2003"/>
      <c r="EIX3" s="2003"/>
      <c r="EIY3" s="2003"/>
      <c r="EIZ3" s="2003"/>
      <c r="EJA3" s="2003"/>
      <c r="EJB3" s="2003"/>
      <c r="EJC3" s="2003"/>
      <c r="EJD3" s="2003"/>
      <c r="EJE3" s="2003"/>
      <c r="EJF3" s="2003"/>
      <c r="EJG3" s="2003"/>
      <c r="EJH3" s="2003"/>
      <c r="EJI3" s="2003"/>
      <c r="EJJ3" s="2003"/>
      <c r="EJK3" s="2003"/>
      <c r="EJL3" s="2003"/>
      <c r="EJM3" s="2003"/>
      <c r="EJN3" s="2003"/>
      <c r="EJO3" s="2003"/>
      <c r="EJP3" s="2003"/>
      <c r="EJQ3" s="2003"/>
      <c r="EJR3" s="2003"/>
      <c r="EJS3" s="2003"/>
      <c r="EJT3" s="2003"/>
      <c r="EJU3" s="2003"/>
      <c r="EJV3" s="2003"/>
      <c r="EJW3" s="2003"/>
      <c r="EJX3" s="2003"/>
      <c r="EJY3" s="2003"/>
      <c r="EJZ3" s="2003"/>
      <c r="EKA3" s="2003"/>
      <c r="EKB3" s="2003"/>
      <c r="EKC3" s="2003"/>
      <c r="EKD3" s="2003"/>
      <c r="EKE3" s="2003"/>
      <c r="EKF3" s="2003"/>
      <c r="EKG3" s="2003"/>
      <c r="EKH3" s="2003"/>
      <c r="EKI3" s="2003"/>
      <c r="EKJ3" s="2003"/>
      <c r="EKK3" s="2003"/>
      <c r="EKL3" s="2003"/>
      <c r="EKM3" s="2003"/>
      <c r="EKN3" s="2003"/>
      <c r="EKO3" s="2003"/>
      <c r="EKP3" s="2003"/>
      <c r="EKQ3" s="2003"/>
      <c r="EKR3" s="2003"/>
      <c r="EKS3" s="2003"/>
      <c r="EKT3" s="2003"/>
      <c r="EKU3" s="2003"/>
      <c r="EKV3" s="2003"/>
      <c r="EKW3" s="2003"/>
      <c r="EKX3" s="2003"/>
      <c r="EKY3" s="2003"/>
      <c r="EKZ3" s="2003"/>
      <c r="ELA3" s="2003"/>
      <c r="ELB3" s="2003"/>
      <c r="ELC3" s="2003"/>
      <c r="ELD3" s="2003"/>
      <c r="ELE3" s="2003"/>
      <c r="ELF3" s="2003"/>
      <c r="ELG3" s="2003"/>
      <c r="ELH3" s="2003"/>
      <c r="ELI3" s="2003"/>
      <c r="ELJ3" s="2003"/>
      <c r="ELK3" s="2003"/>
      <c r="ELL3" s="2003"/>
      <c r="ELM3" s="2003"/>
      <c r="ELN3" s="2003"/>
      <c r="ELO3" s="2003"/>
      <c r="ELP3" s="2003"/>
      <c r="ELQ3" s="2003"/>
      <c r="ELR3" s="2003"/>
      <c r="ELS3" s="2003"/>
      <c r="ELT3" s="2003"/>
      <c r="ELU3" s="2003"/>
      <c r="ELV3" s="2003"/>
      <c r="ELW3" s="2003"/>
      <c r="ELX3" s="2003"/>
      <c r="ELY3" s="2003"/>
      <c r="ELZ3" s="2003"/>
      <c r="EMA3" s="2003"/>
      <c r="EMB3" s="2003"/>
      <c r="EMC3" s="2003"/>
      <c r="EMD3" s="2003"/>
      <c r="EME3" s="2003"/>
      <c r="EMF3" s="2003"/>
      <c r="EMG3" s="2003"/>
      <c r="EMH3" s="2003"/>
      <c r="EMI3" s="2003"/>
      <c r="EMJ3" s="2003"/>
      <c r="EMK3" s="2003"/>
      <c r="EML3" s="2003"/>
      <c r="EMM3" s="2003"/>
      <c r="EMN3" s="2003"/>
      <c r="EMO3" s="2003"/>
      <c r="EMP3" s="2003"/>
      <c r="EMQ3" s="2003"/>
      <c r="EMR3" s="2003"/>
      <c r="EMS3" s="2003"/>
      <c r="EMT3" s="2003"/>
      <c r="EMU3" s="2003"/>
      <c r="EMV3" s="2003"/>
      <c r="EMW3" s="2003"/>
      <c r="EMX3" s="2003"/>
      <c r="EMY3" s="2003"/>
      <c r="EMZ3" s="2003"/>
      <c r="ENA3" s="2003"/>
      <c r="ENB3" s="2003"/>
      <c r="ENC3" s="2003"/>
      <c r="END3" s="2003"/>
      <c r="ENE3" s="2003"/>
      <c r="ENF3" s="2003"/>
      <c r="ENG3" s="2003"/>
      <c r="ENH3" s="2003"/>
      <c r="ENI3" s="2003"/>
      <c r="ENJ3" s="2003"/>
      <c r="ENK3" s="2003"/>
      <c r="ENL3" s="2003"/>
      <c r="ENM3" s="2003"/>
      <c r="ENN3" s="2003"/>
      <c r="ENO3" s="2003"/>
      <c r="ENP3" s="2003"/>
      <c r="ENQ3" s="2003"/>
      <c r="ENR3" s="2003"/>
      <c r="ENS3" s="2003"/>
      <c r="ENT3" s="2003"/>
      <c r="ENU3" s="2003"/>
      <c r="ENV3" s="2003"/>
      <c r="ENW3" s="2003"/>
      <c r="ENX3" s="2003"/>
      <c r="ENY3" s="2003"/>
      <c r="ENZ3" s="2003"/>
      <c r="EOA3" s="2003"/>
      <c r="EOB3" s="2003"/>
      <c r="EOC3" s="2003"/>
      <c r="EOD3" s="2003"/>
      <c r="EOE3" s="2003"/>
      <c r="EOF3" s="2003"/>
      <c r="EOG3" s="2003"/>
      <c r="EOH3" s="2003"/>
      <c r="EOI3" s="2003"/>
      <c r="EOJ3" s="2003"/>
      <c r="EOK3" s="2003"/>
      <c r="EOL3" s="2003"/>
      <c r="EOM3" s="2003"/>
      <c r="EON3" s="2003"/>
      <c r="EOO3" s="2003"/>
      <c r="EOP3" s="2003"/>
      <c r="EOQ3" s="2003"/>
      <c r="EOR3" s="2003"/>
      <c r="EOS3" s="2003"/>
      <c r="EOT3" s="2003"/>
      <c r="EOU3" s="2003"/>
      <c r="EOV3" s="2003"/>
      <c r="EOW3" s="2003"/>
      <c r="EOX3" s="2003"/>
      <c r="EOY3" s="2003"/>
      <c r="EOZ3" s="2003"/>
      <c r="EPA3" s="2003"/>
      <c r="EPB3" s="2003"/>
      <c r="EPC3" s="2003"/>
      <c r="EPD3" s="2003"/>
      <c r="EPE3" s="2003"/>
      <c r="EPF3" s="2003"/>
      <c r="EPG3" s="2003"/>
      <c r="EPH3" s="2003"/>
      <c r="EPI3" s="2003"/>
      <c r="EPJ3" s="2003"/>
      <c r="EPK3" s="2003"/>
      <c r="EPL3" s="2003"/>
      <c r="EPM3" s="2003"/>
      <c r="EPN3" s="2003"/>
      <c r="EPO3" s="2003"/>
      <c r="EPP3" s="2003"/>
      <c r="EPQ3" s="2003"/>
      <c r="EPR3" s="2003"/>
      <c r="EPS3" s="2003"/>
      <c r="EPT3" s="2003"/>
      <c r="EPU3" s="2003"/>
      <c r="EPV3" s="2003"/>
      <c r="EPW3" s="2003"/>
      <c r="EPX3" s="2003"/>
      <c r="EPY3" s="2003"/>
      <c r="EPZ3" s="2003"/>
      <c r="EQA3" s="2003"/>
      <c r="EQB3" s="2003"/>
      <c r="EQC3" s="2003"/>
      <c r="EQD3" s="2003"/>
      <c r="EQE3" s="2003"/>
      <c r="EQF3" s="2003"/>
      <c r="EQG3" s="2003"/>
      <c r="EQH3" s="2003"/>
      <c r="EQI3" s="2003"/>
      <c r="EQJ3" s="2003"/>
      <c r="EQK3" s="2003"/>
      <c r="EQL3" s="2003"/>
      <c r="EQM3" s="2003"/>
      <c r="EQN3" s="2003"/>
      <c r="EQO3" s="2003"/>
      <c r="EQP3" s="2003"/>
      <c r="EQQ3" s="2003"/>
      <c r="EQR3" s="2003"/>
      <c r="EQS3" s="2003"/>
      <c r="EQT3" s="2003"/>
      <c r="EQU3" s="2003"/>
      <c r="EQV3" s="2003"/>
      <c r="EQW3" s="2003"/>
      <c r="EQX3" s="2003"/>
      <c r="EQY3" s="2003"/>
      <c r="EQZ3" s="2003"/>
      <c r="ERA3" s="2003"/>
      <c r="ERB3" s="2003"/>
      <c r="ERC3" s="2003"/>
      <c r="ERD3" s="2003"/>
      <c r="ERE3" s="2003"/>
      <c r="ERF3" s="2003"/>
      <c r="ERG3" s="2003"/>
      <c r="ERH3" s="2003"/>
      <c r="ERI3" s="2003"/>
      <c r="ERJ3" s="2003"/>
      <c r="ERK3" s="2003"/>
      <c r="ERL3" s="2003"/>
      <c r="ERM3" s="2003"/>
      <c r="ERN3" s="2003"/>
      <c r="ERO3" s="2003"/>
      <c r="ERP3" s="2003"/>
      <c r="ERQ3" s="2003"/>
      <c r="ERR3" s="2003"/>
      <c r="ERS3" s="2003"/>
      <c r="ERT3" s="2003"/>
      <c r="ERU3" s="2003"/>
      <c r="ERV3" s="2003"/>
      <c r="ERW3" s="2003"/>
      <c r="ERX3" s="2003"/>
      <c r="ERY3" s="2003"/>
      <c r="ERZ3" s="2003"/>
      <c r="ESA3" s="2003"/>
      <c r="ESB3" s="2003"/>
      <c r="ESC3" s="2003"/>
      <c r="ESD3" s="2003"/>
      <c r="ESE3" s="2003"/>
      <c r="ESF3" s="2003"/>
      <c r="ESG3" s="2003"/>
      <c r="ESH3" s="2003"/>
      <c r="ESI3" s="2003"/>
      <c r="ESJ3" s="2003"/>
      <c r="ESK3" s="2003"/>
      <c r="ESL3" s="2003"/>
      <c r="ESM3" s="2003"/>
      <c r="ESN3" s="2003"/>
      <c r="ESO3" s="2003"/>
      <c r="ESP3" s="2003"/>
      <c r="ESQ3" s="2003"/>
      <c r="ESR3" s="2003"/>
      <c r="ESS3" s="2003"/>
      <c r="EST3" s="2003"/>
      <c r="ESU3" s="2003"/>
      <c r="ESV3" s="2003"/>
      <c r="ESW3" s="2003"/>
      <c r="ESX3" s="2003"/>
      <c r="ESY3" s="2003"/>
      <c r="ESZ3" s="2003"/>
      <c r="ETA3" s="2003"/>
      <c r="ETB3" s="2003"/>
      <c r="ETC3" s="2003"/>
      <c r="ETD3" s="2003"/>
      <c r="ETE3" s="2003"/>
      <c r="ETF3" s="2003"/>
      <c r="ETG3" s="2003"/>
      <c r="ETH3" s="2003"/>
      <c r="ETI3" s="2003"/>
      <c r="ETJ3" s="2003"/>
      <c r="ETK3" s="2003"/>
      <c r="ETL3" s="2003"/>
      <c r="ETM3" s="2003"/>
      <c r="ETN3" s="2003"/>
      <c r="ETO3" s="2003"/>
      <c r="ETP3" s="2003"/>
      <c r="ETQ3" s="2003"/>
      <c r="ETR3" s="2003"/>
      <c r="ETS3" s="2003"/>
      <c r="ETT3" s="2003"/>
      <c r="ETU3" s="2003"/>
      <c r="ETV3" s="2003"/>
      <c r="ETW3" s="2003"/>
      <c r="ETX3" s="2003"/>
      <c r="ETY3" s="2003"/>
      <c r="ETZ3" s="2003"/>
      <c r="EUA3" s="2003"/>
      <c r="EUB3" s="2003"/>
      <c r="EUC3" s="2003"/>
      <c r="EUD3" s="2003"/>
      <c r="EUE3" s="2003"/>
      <c r="EUF3" s="2003"/>
      <c r="EUG3" s="2003"/>
      <c r="EUH3" s="2003"/>
      <c r="EUI3" s="2003"/>
      <c r="EUJ3" s="2003"/>
      <c r="EUK3" s="2003"/>
      <c r="EUL3" s="2003"/>
      <c r="EUM3" s="2003"/>
      <c r="EUN3" s="2003"/>
      <c r="EUO3" s="2003"/>
      <c r="EUP3" s="2003"/>
      <c r="EUQ3" s="2003"/>
      <c r="EUR3" s="2003"/>
      <c r="EUS3" s="2003"/>
      <c r="EUT3" s="2003"/>
      <c r="EUU3" s="2003"/>
      <c r="EUV3" s="2003"/>
      <c r="EUW3" s="2003"/>
      <c r="EUX3" s="2003"/>
      <c r="EUY3" s="2003"/>
      <c r="EUZ3" s="2003"/>
      <c r="EVA3" s="2003"/>
      <c r="EVB3" s="2003"/>
      <c r="EVC3" s="2003"/>
      <c r="EVD3" s="2003"/>
      <c r="EVE3" s="2003"/>
      <c r="EVF3" s="2003"/>
      <c r="EVG3" s="2003"/>
      <c r="EVH3" s="2003"/>
      <c r="EVI3" s="2003"/>
      <c r="EVJ3" s="2003"/>
      <c r="EVK3" s="2003"/>
      <c r="EVL3" s="2003"/>
      <c r="EVM3" s="2003"/>
      <c r="EVN3" s="2003"/>
      <c r="EVO3" s="2003"/>
      <c r="EVP3" s="2003"/>
      <c r="EVQ3" s="2003"/>
      <c r="EVR3" s="2003"/>
      <c r="EVS3" s="2003"/>
      <c r="EVT3" s="2003"/>
      <c r="EVU3" s="2003"/>
      <c r="EVV3" s="2003"/>
      <c r="EVW3" s="2003"/>
      <c r="EVX3" s="2003"/>
      <c r="EVY3" s="2003"/>
      <c r="EVZ3" s="2003"/>
      <c r="EWA3" s="2003"/>
      <c r="EWB3" s="2003"/>
      <c r="EWC3" s="2003"/>
      <c r="EWD3" s="2003"/>
      <c r="EWE3" s="2003"/>
      <c r="EWF3" s="2003"/>
      <c r="EWG3" s="2003"/>
      <c r="EWH3" s="2003"/>
      <c r="EWI3" s="2003"/>
      <c r="EWJ3" s="2003"/>
      <c r="EWK3" s="2003"/>
      <c r="EWL3" s="2003"/>
      <c r="EWM3" s="2003"/>
      <c r="EWN3" s="2003"/>
      <c r="EWO3" s="2003"/>
      <c r="EWP3" s="2003"/>
      <c r="EWQ3" s="2003"/>
      <c r="EWR3" s="2003"/>
      <c r="EWS3" s="2003"/>
      <c r="EWT3" s="2003"/>
      <c r="EWU3" s="2003"/>
      <c r="EWV3" s="2003"/>
      <c r="EWW3" s="2003"/>
      <c r="EWX3" s="2003"/>
      <c r="EWY3" s="2003"/>
      <c r="EWZ3" s="2003"/>
      <c r="EXA3" s="2003"/>
      <c r="EXB3" s="2003"/>
      <c r="EXC3" s="2003"/>
      <c r="EXD3" s="2003"/>
      <c r="EXE3" s="2003"/>
      <c r="EXF3" s="2003"/>
      <c r="EXG3" s="2003"/>
      <c r="EXH3" s="2003"/>
      <c r="EXI3" s="2003"/>
      <c r="EXJ3" s="2003"/>
      <c r="EXK3" s="2003"/>
      <c r="EXL3" s="2003"/>
      <c r="EXM3" s="2003"/>
      <c r="EXN3" s="2003"/>
      <c r="EXO3" s="2003"/>
      <c r="EXP3" s="2003"/>
      <c r="EXQ3" s="2003"/>
      <c r="EXR3" s="2003"/>
      <c r="EXS3" s="2003"/>
      <c r="EXT3" s="2003"/>
      <c r="EXU3" s="2003"/>
      <c r="EXV3" s="2003"/>
      <c r="EXW3" s="2003"/>
      <c r="EXX3" s="2003"/>
      <c r="EXY3" s="2003"/>
      <c r="EXZ3" s="2003"/>
      <c r="EYA3" s="2003"/>
      <c r="EYB3" s="2003"/>
      <c r="EYC3" s="2003"/>
      <c r="EYD3" s="2003"/>
      <c r="EYE3" s="2003"/>
      <c r="EYF3" s="2003"/>
      <c r="EYG3" s="2003"/>
      <c r="EYH3" s="2003"/>
      <c r="EYI3" s="2003"/>
      <c r="EYJ3" s="2003"/>
      <c r="EYK3" s="2003"/>
      <c r="EYL3" s="2003"/>
      <c r="EYM3" s="2003"/>
      <c r="EYN3" s="2003"/>
      <c r="EYO3" s="2003"/>
      <c r="EYP3" s="2003"/>
      <c r="EYQ3" s="2003"/>
      <c r="EYR3" s="2003"/>
      <c r="EYS3" s="2003"/>
      <c r="EYT3" s="2003"/>
      <c r="EYU3" s="2003"/>
      <c r="EYV3" s="2003"/>
      <c r="EYW3" s="2003"/>
      <c r="EYX3" s="2003"/>
      <c r="EYY3" s="2003"/>
      <c r="EYZ3" s="2003"/>
      <c r="EZA3" s="2003"/>
      <c r="EZB3" s="2003"/>
      <c r="EZC3" s="2003"/>
      <c r="EZD3" s="2003"/>
      <c r="EZE3" s="2003"/>
      <c r="EZF3" s="2003"/>
      <c r="EZG3" s="2003"/>
      <c r="EZH3" s="2003"/>
      <c r="EZI3" s="2003"/>
      <c r="EZJ3" s="2003"/>
      <c r="EZK3" s="2003"/>
      <c r="EZL3" s="2003"/>
      <c r="EZM3" s="2003"/>
      <c r="EZN3" s="2003"/>
      <c r="EZO3" s="2003"/>
      <c r="EZP3" s="2003"/>
      <c r="EZQ3" s="2003"/>
      <c r="EZR3" s="2003"/>
      <c r="EZS3" s="2003"/>
      <c r="EZT3" s="2003"/>
      <c r="EZU3" s="2003"/>
      <c r="EZV3" s="2003"/>
      <c r="EZW3" s="2003"/>
      <c r="EZX3" s="2003"/>
      <c r="EZY3" s="2003"/>
      <c r="EZZ3" s="2003"/>
      <c r="FAA3" s="2003"/>
      <c r="FAB3" s="2003"/>
      <c r="FAC3" s="2003"/>
      <c r="FAD3" s="2003"/>
      <c r="FAE3" s="2003"/>
      <c r="FAF3" s="2003"/>
      <c r="FAG3" s="2003"/>
      <c r="FAH3" s="2003"/>
      <c r="FAI3" s="2003"/>
      <c r="FAJ3" s="2003"/>
      <c r="FAK3" s="2003"/>
      <c r="FAL3" s="2003"/>
      <c r="FAM3" s="2003"/>
      <c r="FAN3" s="2003"/>
      <c r="FAO3" s="2003"/>
      <c r="FAP3" s="2003"/>
      <c r="FAQ3" s="2003"/>
      <c r="FAR3" s="2003"/>
      <c r="FAS3" s="2003"/>
      <c r="FAT3" s="2003"/>
      <c r="FAU3" s="2003"/>
      <c r="FAV3" s="2003"/>
      <c r="FAW3" s="2003"/>
      <c r="FAX3" s="2003"/>
      <c r="FAY3" s="2003"/>
      <c r="FAZ3" s="2003"/>
      <c r="FBA3" s="2003"/>
      <c r="FBB3" s="2003"/>
      <c r="FBC3" s="2003"/>
      <c r="FBD3" s="2003"/>
      <c r="FBE3" s="2003"/>
      <c r="FBF3" s="2003"/>
      <c r="FBG3" s="2003"/>
      <c r="FBH3" s="2003"/>
      <c r="FBI3" s="2003"/>
      <c r="FBJ3" s="2003"/>
      <c r="FBK3" s="2003"/>
      <c r="FBL3" s="2003"/>
      <c r="FBM3" s="2003"/>
      <c r="FBN3" s="2003"/>
      <c r="FBO3" s="2003"/>
      <c r="FBP3" s="2003"/>
      <c r="FBQ3" s="2003"/>
      <c r="FBR3" s="2003"/>
      <c r="FBS3" s="2003"/>
      <c r="FBT3" s="2003"/>
      <c r="FBU3" s="2003"/>
      <c r="FBV3" s="2003"/>
      <c r="FBW3" s="2003"/>
      <c r="FBX3" s="2003"/>
      <c r="FBY3" s="2003"/>
      <c r="FBZ3" s="2003"/>
      <c r="FCA3" s="2003"/>
      <c r="FCB3" s="2003"/>
      <c r="FCC3" s="2003"/>
      <c r="FCD3" s="2003"/>
      <c r="FCE3" s="2003"/>
      <c r="FCF3" s="2003"/>
      <c r="FCG3" s="2003"/>
      <c r="FCH3" s="2003"/>
      <c r="FCI3" s="2003"/>
      <c r="FCJ3" s="2003"/>
      <c r="FCK3" s="2003"/>
      <c r="FCL3" s="2003"/>
      <c r="FCM3" s="2003"/>
      <c r="FCN3" s="2003"/>
      <c r="FCO3" s="2003"/>
      <c r="FCP3" s="2003"/>
      <c r="FCQ3" s="2003"/>
      <c r="FCR3" s="2003"/>
      <c r="FCS3" s="2003"/>
      <c r="FCT3" s="2003"/>
      <c r="FCU3" s="2003"/>
      <c r="FCV3" s="2003"/>
      <c r="FCW3" s="2003"/>
      <c r="FCX3" s="2003"/>
      <c r="FCY3" s="2003"/>
      <c r="FCZ3" s="2003"/>
      <c r="FDA3" s="2003"/>
      <c r="FDB3" s="2003"/>
      <c r="FDC3" s="2003"/>
      <c r="FDD3" s="2003"/>
      <c r="FDE3" s="2003"/>
      <c r="FDF3" s="2003"/>
      <c r="FDG3" s="2003"/>
      <c r="FDH3" s="2003"/>
      <c r="FDI3" s="2003"/>
      <c r="FDJ3" s="2003"/>
      <c r="FDK3" s="2003"/>
      <c r="FDL3" s="2003"/>
      <c r="FDM3" s="2003"/>
      <c r="FDN3" s="2003"/>
      <c r="FDO3" s="2003"/>
      <c r="FDP3" s="2003"/>
      <c r="FDQ3" s="2003"/>
      <c r="FDR3" s="2003"/>
      <c r="FDS3" s="2003"/>
      <c r="FDT3" s="2003"/>
      <c r="FDU3" s="2003"/>
      <c r="FDV3" s="2003"/>
      <c r="FDW3" s="2003"/>
      <c r="FDX3" s="2003"/>
      <c r="FDY3" s="2003"/>
      <c r="FDZ3" s="2003"/>
      <c r="FEA3" s="2003"/>
      <c r="FEB3" s="2003"/>
      <c r="FEC3" s="2003"/>
      <c r="FED3" s="2003"/>
      <c r="FEE3" s="2003"/>
      <c r="FEF3" s="2003"/>
      <c r="FEG3" s="2003"/>
      <c r="FEH3" s="2003"/>
      <c r="FEI3" s="2003"/>
      <c r="FEJ3" s="2003"/>
      <c r="FEK3" s="2003"/>
      <c r="FEL3" s="2003"/>
      <c r="FEM3" s="2003"/>
      <c r="FEN3" s="2003"/>
      <c r="FEO3" s="2003"/>
      <c r="FEP3" s="2003"/>
      <c r="FEQ3" s="2003"/>
      <c r="FER3" s="2003"/>
      <c r="FES3" s="2003"/>
      <c r="FET3" s="2003"/>
      <c r="FEU3" s="2003"/>
      <c r="FEV3" s="2003"/>
      <c r="FEW3" s="2003"/>
      <c r="FEX3" s="2003"/>
      <c r="FEY3" s="2003"/>
      <c r="FEZ3" s="2003"/>
      <c r="FFA3" s="2003"/>
      <c r="FFB3" s="2003"/>
      <c r="FFC3" s="2003"/>
      <c r="FFD3" s="2003"/>
      <c r="FFE3" s="2003"/>
      <c r="FFF3" s="2003"/>
      <c r="FFG3" s="2003"/>
      <c r="FFH3" s="2003"/>
      <c r="FFI3" s="2003"/>
      <c r="FFJ3" s="2003"/>
      <c r="FFK3" s="2003"/>
      <c r="FFL3" s="2003"/>
      <c r="FFM3" s="2003"/>
      <c r="FFN3" s="2003"/>
      <c r="FFO3" s="2003"/>
      <c r="FFP3" s="2003"/>
      <c r="FFQ3" s="2003"/>
      <c r="FFR3" s="2003"/>
      <c r="FFS3" s="2003"/>
      <c r="FFT3" s="2003"/>
      <c r="FFU3" s="2003"/>
      <c r="FFV3" s="2003"/>
      <c r="FFW3" s="2003"/>
      <c r="FFX3" s="2003"/>
      <c r="FFY3" s="2003"/>
      <c r="FFZ3" s="2003"/>
      <c r="FGA3" s="2003"/>
      <c r="FGB3" s="2003"/>
      <c r="FGC3" s="2003"/>
      <c r="FGD3" s="2003"/>
      <c r="FGE3" s="2003"/>
      <c r="FGF3" s="2003"/>
      <c r="FGG3" s="2003"/>
      <c r="FGH3" s="2003"/>
      <c r="FGI3" s="2003"/>
      <c r="FGJ3" s="2003"/>
      <c r="FGK3" s="2003"/>
      <c r="FGL3" s="2003"/>
      <c r="FGM3" s="2003"/>
      <c r="FGN3" s="2003"/>
      <c r="FGO3" s="2003"/>
      <c r="FGP3" s="2003"/>
      <c r="FGQ3" s="2003"/>
      <c r="FGR3" s="2003"/>
      <c r="FGS3" s="2003"/>
      <c r="FGT3" s="2003"/>
      <c r="FGU3" s="2003"/>
      <c r="FGV3" s="2003"/>
      <c r="FGW3" s="2003"/>
      <c r="FGX3" s="2003"/>
      <c r="FGY3" s="2003"/>
      <c r="FGZ3" s="2003"/>
      <c r="FHA3" s="2003"/>
      <c r="FHB3" s="2003"/>
      <c r="FHC3" s="2003"/>
      <c r="FHD3" s="2003"/>
      <c r="FHE3" s="2003"/>
      <c r="FHF3" s="2003"/>
      <c r="FHG3" s="2003"/>
      <c r="FHH3" s="2003"/>
      <c r="FHI3" s="2003"/>
      <c r="FHJ3" s="2003"/>
      <c r="FHK3" s="2003"/>
      <c r="FHL3" s="2003"/>
      <c r="FHM3" s="2003"/>
      <c r="FHN3" s="2003"/>
      <c r="FHO3" s="2003"/>
      <c r="FHP3" s="2003"/>
      <c r="FHQ3" s="2003"/>
      <c r="FHR3" s="2003"/>
      <c r="FHS3" s="2003"/>
      <c r="FHT3" s="2003"/>
      <c r="FHU3" s="2003"/>
      <c r="FHV3" s="2003"/>
      <c r="FHW3" s="2003"/>
      <c r="FHX3" s="2003"/>
      <c r="FHY3" s="2003"/>
      <c r="FHZ3" s="2003"/>
      <c r="FIA3" s="2003"/>
      <c r="FIB3" s="2003"/>
      <c r="FIC3" s="2003"/>
      <c r="FID3" s="2003"/>
      <c r="FIE3" s="2003"/>
      <c r="FIF3" s="2003"/>
      <c r="FIG3" s="2003"/>
      <c r="FIH3" s="2003"/>
      <c r="FII3" s="2003"/>
      <c r="FIJ3" s="2003"/>
      <c r="FIK3" s="2003"/>
      <c r="FIL3" s="2003"/>
      <c r="FIM3" s="2003"/>
      <c r="FIN3" s="2003"/>
      <c r="FIO3" s="2003"/>
      <c r="FIP3" s="2003"/>
      <c r="FIQ3" s="2003"/>
      <c r="FIR3" s="2003"/>
      <c r="FIS3" s="2003"/>
      <c r="FIT3" s="2003"/>
      <c r="FIU3" s="2003"/>
      <c r="FIV3" s="2003"/>
      <c r="FIW3" s="2003"/>
      <c r="FIX3" s="2003"/>
      <c r="FIY3" s="2003"/>
      <c r="FIZ3" s="2003"/>
      <c r="FJA3" s="2003"/>
      <c r="FJB3" s="2003"/>
      <c r="FJC3" s="2003"/>
      <c r="FJD3" s="2003"/>
      <c r="FJE3" s="2003"/>
      <c r="FJF3" s="2003"/>
      <c r="FJG3" s="2003"/>
      <c r="FJH3" s="2003"/>
      <c r="FJI3" s="2003"/>
      <c r="FJJ3" s="2003"/>
      <c r="FJK3" s="2003"/>
      <c r="FJL3" s="2003"/>
      <c r="FJM3" s="2003"/>
      <c r="FJN3" s="2003"/>
      <c r="FJO3" s="2003"/>
      <c r="FJP3" s="2003"/>
      <c r="FJQ3" s="2003"/>
      <c r="FJR3" s="2003"/>
      <c r="FJS3" s="2003"/>
      <c r="FJT3" s="2003"/>
      <c r="FJU3" s="2003"/>
      <c r="FJV3" s="2003"/>
      <c r="FJW3" s="2003"/>
      <c r="FJX3" s="2003"/>
      <c r="FJY3" s="2003"/>
      <c r="FJZ3" s="2003"/>
      <c r="FKA3" s="2003"/>
      <c r="FKB3" s="2003"/>
      <c r="FKC3" s="2003"/>
      <c r="FKD3" s="2003"/>
      <c r="FKE3" s="2003"/>
      <c r="FKF3" s="2003"/>
      <c r="FKG3" s="2003"/>
      <c r="FKH3" s="2003"/>
      <c r="FKI3" s="2003"/>
      <c r="FKJ3" s="2003"/>
      <c r="FKK3" s="2003"/>
      <c r="FKL3" s="2003"/>
      <c r="FKM3" s="2003"/>
      <c r="FKN3" s="2003"/>
      <c r="FKO3" s="2003"/>
      <c r="FKP3" s="2003"/>
      <c r="FKQ3" s="2003"/>
      <c r="FKR3" s="2003"/>
      <c r="FKS3" s="2003"/>
      <c r="FKT3" s="2003"/>
      <c r="FKU3" s="2003"/>
      <c r="FKV3" s="2003"/>
      <c r="FKW3" s="2003"/>
      <c r="FKX3" s="2003"/>
      <c r="FKY3" s="2003"/>
      <c r="FKZ3" s="2003"/>
      <c r="FLA3" s="2003"/>
      <c r="FLB3" s="2003"/>
      <c r="FLC3" s="2003"/>
      <c r="FLD3" s="2003"/>
      <c r="FLE3" s="2003"/>
      <c r="FLF3" s="2003"/>
      <c r="FLG3" s="2003"/>
      <c r="FLH3" s="2003"/>
      <c r="FLI3" s="2003"/>
      <c r="FLJ3" s="2003"/>
      <c r="FLK3" s="2003"/>
      <c r="FLL3" s="2003"/>
      <c r="FLM3" s="2003"/>
      <c r="FLN3" s="2003"/>
      <c r="FLO3" s="2003"/>
      <c r="FLP3" s="2003"/>
      <c r="FLQ3" s="2003"/>
      <c r="FLR3" s="2003"/>
      <c r="FLS3" s="2003"/>
      <c r="FLT3" s="2003"/>
      <c r="FLU3" s="2003"/>
      <c r="FLV3" s="2003"/>
      <c r="FLW3" s="2003"/>
      <c r="FLX3" s="2003"/>
      <c r="FLY3" s="2003"/>
      <c r="FLZ3" s="2003"/>
      <c r="FMA3" s="2003"/>
      <c r="FMB3" s="2003"/>
      <c r="FMC3" s="2003"/>
      <c r="FMD3" s="2003"/>
      <c r="FME3" s="2003"/>
      <c r="FMF3" s="2003"/>
      <c r="FMG3" s="2003"/>
      <c r="FMH3" s="2003"/>
      <c r="FMI3" s="2003"/>
      <c r="FMJ3" s="2003"/>
      <c r="FMK3" s="2003"/>
      <c r="FML3" s="2003"/>
      <c r="FMM3" s="2003"/>
      <c r="FMN3" s="2003"/>
      <c r="FMO3" s="2003"/>
      <c r="FMP3" s="2003"/>
      <c r="FMQ3" s="2003"/>
      <c r="FMR3" s="2003"/>
      <c r="FMS3" s="2003"/>
      <c r="FMT3" s="2003"/>
      <c r="FMU3" s="2003"/>
      <c r="FMV3" s="2003"/>
      <c r="FMW3" s="2003"/>
      <c r="FMX3" s="2003"/>
      <c r="FMY3" s="2003"/>
      <c r="FMZ3" s="2003"/>
      <c r="FNA3" s="2003"/>
      <c r="FNB3" s="2003"/>
      <c r="FNC3" s="2003"/>
      <c r="FND3" s="2003"/>
      <c r="FNE3" s="2003"/>
      <c r="FNF3" s="2003"/>
      <c r="FNG3" s="2003"/>
      <c r="FNH3" s="2003"/>
      <c r="FNI3" s="2003"/>
      <c r="FNJ3" s="2003"/>
      <c r="FNK3" s="2003"/>
      <c r="FNL3" s="2003"/>
      <c r="FNM3" s="2003"/>
      <c r="FNN3" s="2003"/>
      <c r="FNO3" s="2003"/>
      <c r="FNP3" s="2003"/>
      <c r="FNQ3" s="2003"/>
      <c r="FNR3" s="2003"/>
      <c r="FNS3" s="2003"/>
      <c r="FNT3" s="2003"/>
      <c r="FNU3" s="2003"/>
      <c r="FNV3" s="2003"/>
      <c r="FNW3" s="2003"/>
      <c r="FNX3" s="2003"/>
      <c r="FNY3" s="2003"/>
      <c r="FNZ3" s="2003"/>
      <c r="FOA3" s="2003"/>
      <c r="FOB3" s="2003"/>
      <c r="FOC3" s="2003"/>
      <c r="FOD3" s="2003"/>
      <c r="FOE3" s="2003"/>
      <c r="FOF3" s="2003"/>
      <c r="FOG3" s="2003"/>
      <c r="FOH3" s="2003"/>
      <c r="FOI3" s="2003"/>
      <c r="FOJ3" s="2003"/>
      <c r="FOK3" s="2003"/>
      <c r="FOL3" s="2003"/>
      <c r="FOM3" s="2003"/>
      <c r="FON3" s="2003"/>
      <c r="FOO3" s="2003"/>
      <c r="FOP3" s="2003"/>
      <c r="FOQ3" s="2003"/>
      <c r="FOR3" s="2003"/>
      <c r="FOS3" s="2003"/>
      <c r="FOT3" s="2003"/>
      <c r="FOU3" s="2003"/>
      <c r="FOV3" s="2003"/>
      <c r="FOW3" s="2003"/>
      <c r="FOX3" s="2003"/>
      <c r="FOY3" s="2003"/>
      <c r="FOZ3" s="2003"/>
      <c r="FPA3" s="2003"/>
      <c r="FPB3" s="2003"/>
      <c r="FPC3" s="2003"/>
      <c r="FPD3" s="2003"/>
      <c r="FPE3" s="2003"/>
      <c r="FPF3" s="2003"/>
      <c r="FPG3" s="2003"/>
      <c r="FPH3" s="2003"/>
      <c r="FPI3" s="2003"/>
      <c r="FPJ3" s="2003"/>
      <c r="FPK3" s="2003"/>
      <c r="FPL3" s="2003"/>
      <c r="FPM3" s="2003"/>
      <c r="FPN3" s="2003"/>
      <c r="FPO3" s="2003"/>
      <c r="FPP3" s="2003"/>
      <c r="FPQ3" s="2003"/>
      <c r="FPR3" s="2003"/>
      <c r="FPS3" s="2003"/>
      <c r="FPT3" s="2003"/>
      <c r="FPU3" s="2003"/>
      <c r="FPV3" s="2003"/>
      <c r="FPW3" s="2003"/>
      <c r="FPX3" s="2003"/>
      <c r="FPY3" s="2003"/>
      <c r="FPZ3" s="2003"/>
      <c r="FQA3" s="2003"/>
      <c r="FQB3" s="2003"/>
      <c r="FQC3" s="2003"/>
      <c r="FQD3" s="2003"/>
      <c r="FQE3" s="2003"/>
      <c r="FQF3" s="2003"/>
      <c r="FQG3" s="2003"/>
      <c r="FQH3" s="2003"/>
      <c r="FQI3" s="2003"/>
      <c r="FQJ3" s="2003"/>
      <c r="FQK3" s="2003"/>
      <c r="FQL3" s="2003"/>
      <c r="FQM3" s="2003"/>
      <c r="FQN3" s="2003"/>
      <c r="FQO3" s="2003"/>
      <c r="FQP3" s="2003"/>
      <c r="FQQ3" s="2003"/>
      <c r="FQR3" s="2003"/>
      <c r="FQS3" s="2003"/>
      <c r="FQT3" s="2003"/>
      <c r="FQU3" s="2003"/>
      <c r="FQV3" s="2003"/>
      <c r="FQW3" s="2003"/>
      <c r="FQX3" s="2003"/>
      <c r="FQY3" s="2003"/>
      <c r="FQZ3" s="2003"/>
      <c r="FRA3" s="2003"/>
      <c r="FRB3" s="2003"/>
      <c r="FRC3" s="2003"/>
      <c r="FRD3" s="2003"/>
      <c r="FRE3" s="2003"/>
      <c r="FRF3" s="2003"/>
      <c r="FRG3" s="2003"/>
      <c r="FRH3" s="2003"/>
      <c r="FRI3" s="2003"/>
      <c r="FRJ3" s="2003"/>
      <c r="FRK3" s="2003"/>
      <c r="FRL3" s="2003"/>
      <c r="FRM3" s="2003"/>
      <c r="FRN3" s="2003"/>
      <c r="FRO3" s="2003"/>
      <c r="FRP3" s="2003"/>
      <c r="FRQ3" s="2003"/>
      <c r="FRR3" s="2003"/>
      <c r="FRS3" s="2003"/>
      <c r="FRT3" s="2003"/>
      <c r="FRU3" s="2003"/>
      <c r="FRV3" s="2003"/>
      <c r="FRW3" s="2003"/>
      <c r="FRX3" s="2003"/>
      <c r="FRY3" s="2003"/>
      <c r="FRZ3" s="2003"/>
      <c r="FSA3" s="2003"/>
      <c r="FSB3" s="2003"/>
      <c r="FSC3" s="2003"/>
      <c r="FSD3" s="2003"/>
      <c r="FSE3" s="2003"/>
      <c r="FSF3" s="2003"/>
      <c r="FSG3" s="2003"/>
      <c r="FSH3" s="2003"/>
      <c r="FSI3" s="2003"/>
      <c r="FSJ3" s="2003"/>
      <c r="FSK3" s="2003"/>
      <c r="FSL3" s="2003"/>
      <c r="FSM3" s="2003"/>
      <c r="FSN3" s="2003"/>
      <c r="FSO3" s="2003"/>
      <c r="FSP3" s="2003"/>
      <c r="FSQ3" s="2003"/>
      <c r="FSR3" s="2003"/>
      <c r="FSS3" s="2003"/>
      <c r="FST3" s="2003"/>
      <c r="FSU3" s="2003"/>
      <c r="FSV3" s="2003"/>
      <c r="FSW3" s="2003"/>
      <c r="FSX3" s="2003"/>
      <c r="FSY3" s="2003"/>
      <c r="FSZ3" s="2003"/>
      <c r="FTA3" s="2003"/>
      <c r="FTB3" s="2003"/>
      <c r="FTC3" s="2003"/>
      <c r="FTD3" s="2003"/>
      <c r="FTE3" s="2003"/>
      <c r="FTF3" s="2003"/>
      <c r="FTG3" s="2003"/>
      <c r="FTH3" s="2003"/>
      <c r="FTI3" s="2003"/>
      <c r="FTJ3" s="2003"/>
      <c r="FTK3" s="2003"/>
      <c r="FTL3" s="2003"/>
      <c r="FTM3" s="2003"/>
      <c r="FTN3" s="2003"/>
      <c r="FTO3" s="2003"/>
      <c r="FTP3" s="2003"/>
      <c r="FTQ3" s="2003"/>
      <c r="FTR3" s="2003"/>
      <c r="FTS3" s="2003"/>
      <c r="FTT3" s="2003"/>
      <c r="FTU3" s="2003"/>
      <c r="FTV3" s="2003"/>
      <c r="FTW3" s="2003"/>
      <c r="FTX3" s="2003"/>
      <c r="FTY3" s="2003"/>
      <c r="FTZ3" s="2003"/>
      <c r="FUA3" s="2003"/>
      <c r="FUB3" s="2003"/>
      <c r="FUC3" s="2003"/>
      <c r="FUD3" s="2003"/>
      <c r="FUE3" s="2003"/>
      <c r="FUF3" s="2003"/>
      <c r="FUG3" s="2003"/>
      <c r="FUH3" s="2003"/>
      <c r="FUI3" s="2003"/>
      <c r="FUJ3" s="2003"/>
      <c r="FUK3" s="2003"/>
      <c r="FUL3" s="2003"/>
      <c r="FUM3" s="2003"/>
      <c r="FUN3" s="2003"/>
      <c r="FUO3" s="2003"/>
      <c r="FUP3" s="2003"/>
      <c r="FUQ3" s="2003"/>
      <c r="FUR3" s="2003"/>
      <c r="FUS3" s="2003"/>
      <c r="FUT3" s="2003"/>
      <c r="FUU3" s="2003"/>
      <c r="FUV3" s="2003"/>
      <c r="FUW3" s="2003"/>
      <c r="FUX3" s="2003"/>
      <c r="FUY3" s="2003"/>
      <c r="FUZ3" s="2003"/>
      <c r="FVA3" s="2003"/>
      <c r="FVB3" s="2003"/>
      <c r="FVC3" s="2003"/>
      <c r="FVD3" s="2003"/>
      <c r="FVE3" s="2003"/>
      <c r="FVF3" s="2003"/>
      <c r="FVG3" s="2003"/>
      <c r="FVH3" s="2003"/>
      <c r="FVI3" s="2003"/>
      <c r="FVJ3" s="2003"/>
      <c r="FVK3" s="2003"/>
      <c r="FVL3" s="2003"/>
      <c r="FVM3" s="2003"/>
      <c r="FVN3" s="2003"/>
      <c r="FVO3" s="2003"/>
      <c r="FVP3" s="2003"/>
      <c r="FVQ3" s="2003"/>
      <c r="FVR3" s="2003"/>
      <c r="FVS3" s="2003"/>
      <c r="FVT3" s="2003"/>
      <c r="FVU3" s="2003"/>
      <c r="FVV3" s="2003"/>
      <c r="FVW3" s="2003"/>
      <c r="FVX3" s="2003"/>
      <c r="FVY3" s="2003"/>
      <c r="FVZ3" s="2003"/>
      <c r="FWA3" s="2003"/>
      <c r="FWB3" s="2003"/>
      <c r="FWC3" s="2003"/>
      <c r="FWD3" s="2003"/>
      <c r="FWE3" s="2003"/>
      <c r="FWF3" s="2003"/>
      <c r="FWG3" s="2003"/>
      <c r="FWH3" s="2003"/>
      <c r="FWI3" s="2003"/>
      <c r="FWJ3" s="2003"/>
      <c r="FWK3" s="2003"/>
      <c r="FWL3" s="2003"/>
      <c r="FWM3" s="2003"/>
      <c r="FWN3" s="2003"/>
      <c r="FWO3" s="2003"/>
      <c r="FWP3" s="2003"/>
      <c r="FWQ3" s="2003"/>
      <c r="FWR3" s="2003"/>
      <c r="FWS3" s="2003"/>
      <c r="FWT3" s="2003"/>
      <c r="FWU3" s="2003"/>
      <c r="FWV3" s="2003"/>
      <c r="FWW3" s="2003"/>
      <c r="FWX3" s="2003"/>
      <c r="FWY3" s="2003"/>
      <c r="FWZ3" s="2003"/>
      <c r="FXA3" s="2003"/>
      <c r="FXB3" s="2003"/>
      <c r="FXC3" s="2003"/>
      <c r="FXD3" s="2003"/>
      <c r="FXE3" s="2003"/>
      <c r="FXF3" s="2003"/>
      <c r="FXG3" s="2003"/>
      <c r="FXH3" s="2003"/>
      <c r="FXI3" s="2003"/>
      <c r="FXJ3" s="2003"/>
      <c r="FXK3" s="2003"/>
      <c r="FXL3" s="2003"/>
      <c r="FXM3" s="2003"/>
      <c r="FXN3" s="2003"/>
      <c r="FXO3" s="2003"/>
      <c r="FXP3" s="2003"/>
      <c r="FXQ3" s="2003"/>
      <c r="FXR3" s="2003"/>
      <c r="FXS3" s="2003"/>
      <c r="FXT3" s="2003"/>
      <c r="FXU3" s="2003"/>
      <c r="FXV3" s="2003"/>
      <c r="FXW3" s="2003"/>
      <c r="FXX3" s="2003"/>
      <c r="FXY3" s="2003"/>
      <c r="FXZ3" s="2003"/>
      <c r="FYA3" s="2003"/>
      <c r="FYB3" s="2003"/>
      <c r="FYC3" s="2003"/>
      <c r="FYD3" s="2003"/>
      <c r="FYE3" s="2003"/>
      <c r="FYF3" s="2003"/>
      <c r="FYG3" s="2003"/>
      <c r="FYH3" s="2003"/>
      <c r="FYI3" s="2003"/>
      <c r="FYJ3" s="2003"/>
      <c r="FYK3" s="2003"/>
      <c r="FYL3" s="2003"/>
      <c r="FYM3" s="2003"/>
      <c r="FYN3" s="2003"/>
      <c r="FYO3" s="2003"/>
      <c r="FYP3" s="2003"/>
      <c r="FYQ3" s="2003"/>
      <c r="FYR3" s="2003"/>
      <c r="FYS3" s="2003"/>
      <c r="FYT3" s="2003"/>
      <c r="FYU3" s="2003"/>
      <c r="FYV3" s="2003"/>
      <c r="FYW3" s="2003"/>
      <c r="FYX3" s="2003"/>
      <c r="FYY3" s="2003"/>
      <c r="FYZ3" s="2003"/>
      <c r="FZA3" s="2003"/>
      <c r="FZB3" s="2003"/>
      <c r="FZC3" s="2003"/>
      <c r="FZD3" s="2003"/>
      <c r="FZE3" s="2003"/>
      <c r="FZF3" s="2003"/>
      <c r="FZG3" s="2003"/>
      <c r="FZH3" s="2003"/>
      <c r="FZI3" s="2003"/>
      <c r="FZJ3" s="2003"/>
      <c r="FZK3" s="2003"/>
      <c r="FZL3" s="2003"/>
      <c r="FZM3" s="2003"/>
      <c r="FZN3" s="2003"/>
      <c r="FZO3" s="2003"/>
      <c r="FZP3" s="2003"/>
      <c r="FZQ3" s="2003"/>
      <c r="FZR3" s="2003"/>
      <c r="FZS3" s="2003"/>
      <c r="FZT3" s="2003"/>
      <c r="FZU3" s="2003"/>
      <c r="FZV3" s="2003"/>
      <c r="FZW3" s="2003"/>
      <c r="FZX3" s="2003"/>
      <c r="FZY3" s="2003"/>
      <c r="FZZ3" s="2003"/>
      <c r="GAA3" s="2003"/>
      <c r="GAB3" s="2003"/>
      <c r="GAC3" s="2003"/>
      <c r="GAD3" s="2003"/>
      <c r="GAE3" s="2003"/>
      <c r="GAF3" s="2003"/>
      <c r="GAG3" s="2003"/>
      <c r="GAH3" s="2003"/>
      <c r="GAI3" s="2003"/>
      <c r="GAJ3" s="2003"/>
      <c r="GAK3" s="2003"/>
      <c r="GAL3" s="2003"/>
      <c r="GAM3" s="2003"/>
      <c r="GAN3" s="2003"/>
      <c r="GAO3" s="2003"/>
      <c r="GAP3" s="2003"/>
      <c r="GAQ3" s="2003"/>
      <c r="GAR3" s="2003"/>
      <c r="GAS3" s="2003"/>
      <c r="GAT3" s="2003"/>
      <c r="GAU3" s="2003"/>
      <c r="GAV3" s="2003"/>
      <c r="GAW3" s="2003"/>
      <c r="GAX3" s="2003"/>
      <c r="GAY3" s="2003"/>
      <c r="GAZ3" s="2003"/>
      <c r="GBA3" s="2003"/>
      <c r="GBB3" s="2003"/>
      <c r="GBC3" s="2003"/>
      <c r="GBD3" s="2003"/>
      <c r="GBE3" s="2003"/>
      <c r="GBF3" s="2003"/>
      <c r="GBG3" s="2003"/>
      <c r="GBH3" s="2003"/>
      <c r="GBI3" s="2003"/>
      <c r="GBJ3" s="2003"/>
      <c r="GBK3" s="2003"/>
      <c r="GBL3" s="2003"/>
      <c r="GBM3" s="2003"/>
      <c r="GBN3" s="2003"/>
      <c r="GBO3" s="2003"/>
      <c r="GBP3" s="2003"/>
      <c r="GBQ3" s="2003"/>
      <c r="GBR3" s="2003"/>
      <c r="GBS3" s="2003"/>
      <c r="GBT3" s="2003"/>
      <c r="GBU3" s="2003"/>
      <c r="GBV3" s="2003"/>
      <c r="GBW3" s="2003"/>
      <c r="GBX3" s="2003"/>
      <c r="GBY3" s="2003"/>
      <c r="GBZ3" s="2003"/>
      <c r="GCA3" s="2003"/>
      <c r="GCB3" s="2003"/>
      <c r="GCC3" s="2003"/>
      <c r="GCD3" s="2003"/>
      <c r="GCE3" s="2003"/>
      <c r="GCF3" s="2003"/>
      <c r="GCG3" s="2003"/>
      <c r="GCH3" s="2003"/>
      <c r="GCI3" s="2003"/>
      <c r="GCJ3" s="2003"/>
      <c r="GCK3" s="2003"/>
      <c r="GCL3" s="2003"/>
      <c r="GCM3" s="2003"/>
      <c r="GCN3" s="2003"/>
      <c r="GCO3" s="2003"/>
      <c r="GCP3" s="2003"/>
      <c r="GCQ3" s="2003"/>
      <c r="GCR3" s="2003"/>
      <c r="GCS3" s="2003"/>
      <c r="GCT3" s="2003"/>
      <c r="GCU3" s="2003"/>
      <c r="GCV3" s="2003"/>
      <c r="GCW3" s="2003"/>
      <c r="GCX3" s="2003"/>
      <c r="GCY3" s="2003"/>
      <c r="GCZ3" s="2003"/>
      <c r="GDA3" s="2003"/>
      <c r="GDB3" s="2003"/>
      <c r="GDC3" s="2003"/>
      <c r="GDD3" s="2003"/>
      <c r="GDE3" s="2003"/>
      <c r="GDF3" s="2003"/>
      <c r="GDG3" s="2003"/>
      <c r="GDH3" s="2003"/>
      <c r="GDI3" s="2003"/>
      <c r="GDJ3" s="2003"/>
      <c r="GDK3" s="2003"/>
      <c r="GDL3" s="2003"/>
      <c r="GDM3" s="2003"/>
      <c r="GDN3" s="2003"/>
      <c r="GDO3" s="2003"/>
      <c r="GDP3" s="2003"/>
      <c r="GDQ3" s="2003"/>
      <c r="GDR3" s="2003"/>
      <c r="GDS3" s="2003"/>
      <c r="GDT3" s="2003"/>
      <c r="GDU3" s="2003"/>
      <c r="GDV3" s="2003"/>
      <c r="GDW3" s="2003"/>
      <c r="GDX3" s="2003"/>
      <c r="GDY3" s="2003"/>
      <c r="GDZ3" s="2003"/>
      <c r="GEA3" s="2003"/>
      <c r="GEB3" s="2003"/>
      <c r="GEC3" s="2003"/>
      <c r="GED3" s="2003"/>
      <c r="GEE3" s="2003"/>
      <c r="GEF3" s="2003"/>
      <c r="GEG3" s="2003"/>
      <c r="GEH3" s="2003"/>
      <c r="GEI3" s="2003"/>
      <c r="GEJ3" s="2003"/>
      <c r="GEK3" s="2003"/>
      <c r="GEL3" s="2003"/>
      <c r="GEM3" s="2003"/>
      <c r="GEN3" s="2003"/>
      <c r="GEO3" s="2003"/>
      <c r="GEP3" s="2003"/>
      <c r="GEQ3" s="2003"/>
      <c r="GER3" s="2003"/>
      <c r="GES3" s="2003"/>
      <c r="GET3" s="2003"/>
      <c r="GEU3" s="2003"/>
      <c r="GEV3" s="2003"/>
      <c r="GEW3" s="2003"/>
      <c r="GEX3" s="2003"/>
      <c r="GEY3" s="2003"/>
      <c r="GEZ3" s="2003"/>
      <c r="GFA3" s="2003"/>
      <c r="GFB3" s="2003"/>
      <c r="GFC3" s="2003"/>
      <c r="GFD3" s="2003"/>
      <c r="GFE3" s="2003"/>
      <c r="GFF3" s="2003"/>
      <c r="GFG3" s="2003"/>
      <c r="GFH3" s="2003"/>
      <c r="GFI3" s="2003"/>
      <c r="GFJ3" s="2003"/>
      <c r="GFK3" s="2003"/>
      <c r="GFL3" s="2003"/>
      <c r="GFM3" s="2003"/>
      <c r="GFN3" s="2003"/>
      <c r="GFO3" s="2003"/>
      <c r="GFP3" s="2003"/>
      <c r="GFQ3" s="2003"/>
      <c r="GFR3" s="2003"/>
      <c r="GFS3" s="2003"/>
      <c r="GFT3" s="2003"/>
      <c r="GFU3" s="2003"/>
      <c r="GFV3" s="2003"/>
      <c r="GFW3" s="2003"/>
      <c r="GFX3" s="2003"/>
      <c r="GFY3" s="2003"/>
      <c r="GFZ3" s="2003"/>
      <c r="GGA3" s="2003"/>
      <c r="GGB3" s="2003"/>
      <c r="GGC3" s="2003"/>
      <c r="GGD3" s="2003"/>
      <c r="GGE3" s="2003"/>
      <c r="GGF3" s="2003"/>
      <c r="GGG3" s="2003"/>
      <c r="GGH3" s="2003"/>
      <c r="GGI3" s="2003"/>
      <c r="GGJ3" s="2003"/>
      <c r="GGK3" s="2003"/>
      <c r="GGL3" s="2003"/>
      <c r="GGM3" s="2003"/>
      <c r="GGN3" s="2003"/>
      <c r="GGO3" s="2003"/>
      <c r="GGP3" s="2003"/>
      <c r="GGQ3" s="2003"/>
      <c r="GGR3" s="2003"/>
      <c r="GGS3" s="2003"/>
      <c r="GGT3" s="2003"/>
      <c r="GGU3" s="2003"/>
      <c r="GGV3" s="2003"/>
      <c r="GGW3" s="2003"/>
      <c r="GGX3" s="2003"/>
      <c r="GGY3" s="2003"/>
      <c r="GGZ3" s="2003"/>
      <c r="GHA3" s="2003"/>
      <c r="GHB3" s="2003"/>
      <c r="GHC3" s="2003"/>
      <c r="GHD3" s="2003"/>
      <c r="GHE3" s="2003"/>
      <c r="GHF3" s="2003"/>
      <c r="GHG3" s="2003"/>
      <c r="GHH3" s="2003"/>
      <c r="GHI3" s="2003"/>
      <c r="GHJ3" s="2003"/>
      <c r="GHK3" s="2003"/>
      <c r="GHL3" s="2003"/>
      <c r="GHM3" s="2003"/>
      <c r="GHN3" s="2003"/>
      <c r="GHO3" s="2003"/>
      <c r="GHP3" s="2003"/>
      <c r="GHQ3" s="2003"/>
      <c r="GHR3" s="2003"/>
      <c r="GHS3" s="2003"/>
      <c r="GHT3" s="2003"/>
      <c r="GHU3" s="2003"/>
      <c r="GHV3" s="2003"/>
      <c r="GHW3" s="2003"/>
      <c r="GHX3" s="2003"/>
      <c r="GHY3" s="2003"/>
      <c r="GHZ3" s="2003"/>
      <c r="GIA3" s="2003"/>
      <c r="GIB3" s="2003"/>
      <c r="GIC3" s="2003"/>
      <c r="GID3" s="2003"/>
      <c r="GIE3" s="2003"/>
      <c r="GIF3" s="2003"/>
      <c r="GIG3" s="2003"/>
      <c r="GIH3" s="2003"/>
      <c r="GII3" s="2003"/>
      <c r="GIJ3" s="2003"/>
      <c r="GIK3" s="2003"/>
      <c r="GIL3" s="2003"/>
      <c r="GIM3" s="2003"/>
      <c r="GIN3" s="2003"/>
      <c r="GIO3" s="2003"/>
      <c r="GIP3" s="2003"/>
      <c r="GIQ3" s="2003"/>
      <c r="GIR3" s="2003"/>
      <c r="GIS3" s="2003"/>
      <c r="GIT3" s="2003"/>
      <c r="GIU3" s="2003"/>
      <c r="GIV3" s="2003"/>
      <c r="GIW3" s="2003"/>
      <c r="GIX3" s="2003"/>
      <c r="GIY3" s="2003"/>
      <c r="GIZ3" s="2003"/>
      <c r="GJA3" s="2003"/>
      <c r="GJB3" s="2003"/>
      <c r="GJC3" s="2003"/>
      <c r="GJD3" s="2003"/>
      <c r="GJE3" s="2003"/>
      <c r="GJF3" s="2003"/>
      <c r="GJG3" s="2003"/>
      <c r="GJH3" s="2003"/>
      <c r="GJI3" s="2003"/>
      <c r="GJJ3" s="2003"/>
      <c r="GJK3" s="2003"/>
      <c r="GJL3" s="2003"/>
      <c r="GJM3" s="2003"/>
      <c r="GJN3" s="2003"/>
      <c r="GJO3" s="2003"/>
      <c r="GJP3" s="2003"/>
      <c r="GJQ3" s="2003"/>
      <c r="GJR3" s="2003"/>
      <c r="GJS3" s="2003"/>
      <c r="GJT3" s="2003"/>
      <c r="GJU3" s="2003"/>
      <c r="GJV3" s="2003"/>
      <c r="GJW3" s="2003"/>
      <c r="GJX3" s="2003"/>
      <c r="GJY3" s="2003"/>
      <c r="GJZ3" s="2003"/>
      <c r="GKA3" s="2003"/>
      <c r="GKB3" s="2003"/>
      <c r="GKC3" s="2003"/>
      <c r="GKD3" s="2003"/>
      <c r="GKE3" s="2003"/>
      <c r="GKF3" s="2003"/>
      <c r="GKG3" s="2003"/>
      <c r="GKH3" s="2003"/>
      <c r="GKI3" s="2003"/>
      <c r="GKJ3" s="2003"/>
      <c r="GKK3" s="2003"/>
      <c r="GKL3" s="2003"/>
      <c r="GKM3" s="2003"/>
      <c r="GKN3" s="2003"/>
      <c r="GKO3" s="2003"/>
      <c r="GKP3" s="2003"/>
      <c r="GKQ3" s="2003"/>
      <c r="GKR3" s="2003"/>
      <c r="GKS3" s="2003"/>
      <c r="GKT3" s="2003"/>
      <c r="GKU3" s="2003"/>
      <c r="GKV3" s="2003"/>
      <c r="GKW3" s="2003"/>
      <c r="GKX3" s="2003"/>
      <c r="GKY3" s="2003"/>
      <c r="GKZ3" s="2003"/>
      <c r="GLA3" s="2003"/>
      <c r="GLB3" s="2003"/>
      <c r="GLC3" s="2003"/>
      <c r="GLD3" s="2003"/>
      <c r="GLE3" s="2003"/>
      <c r="GLF3" s="2003"/>
      <c r="GLG3" s="2003"/>
      <c r="GLH3" s="2003"/>
      <c r="GLI3" s="2003"/>
      <c r="GLJ3" s="2003"/>
      <c r="GLK3" s="2003"/>
      <c r="GLL3" s="2003"/>
      <c r="GLM3" s="2003"/>
      <c r="GLN3" s="2003"/>
      <c r="GLO3" s="2003"/>
      <c r="GLP3" s="2003"/>
      <c r="GLQ3" s="2003"/>
      <c r="GLR3" s="2003"/>
      <c r="GLS3" s="2003"/>
      <c r="GLT3" s="2003"/>
      <c r="GLU3" s="2003"/>
      <c r="GLV3" s="2003"/>
      <c r="GLW3" s="2003"/>
      <c r="GLX3" s="2003"/>
      <c r="GLY3" s="2003"/>
      <c r="GLZ3" s="2003"/>
      <c r="GMA3" s="2003"/>
      <c r="GMB3" s="2003"/>
      <c r="GMC3" s="2003"/>
      <c r="GMD3" s="2003"/>
      <c r="GME3" s="2003"/>
      <c r="GMF3" s="2003"/>
      <c r="GMG3" s="2003"/>
      <c r="GMH3" s="2003"/>
      <c r="GMI3" s="2003"/>
      <c r="GMJ3" s="2003"/>
      <c r="GMK3" s="2003"/>
      <c r="GML3" s="2003"/>
      <c r="GMM3" s="2003"/>
      <c r="GMN3" s="2003"/>
      <c r="GMO3" s="2003"/>
      <c r="GMP3" s="2003"/>
      <c r="GMQ3" s="2003"/>
      <c r="GMR3" s="2003"/>
      <c r="GMS3" s="2003"/>
      <c r="GMT3" s="2003"/>
      <c r="GMU3" s="2003"/>
      <c r="GMV3" s="2003"/>
      <c r="GMW3" s="2003"/>
      <c r="GMX3" s="2003"/>
      <c r="GMY3" s="2003"/>
      <c r="GMZ3" s="2003"/>
      <c r="GNA3" s="2003"/>
      <c r="GNB3" s="2003"/>
      <c r="GNC3" s="2003"/>
      <c r="GND3" s="2003"/>
      <c r="GNE3" s="2003"/>
      <c r="GNF3" s="2003"/>
      <c r="GNG3" s="2003"/>
      <c r="GNH3" s="2003"/>
      <c r="GNI3" s="2003"/>
      <c r="GNJ3" s="2003"/>
      <c r="GNK3" s="2003"/>
      <c r="GNL3" s="2003"/>
      <c r="GNM3" s="2003"/>
      <c r="GNN3" s="2003"/>
      <c r="GNO3" s="2003"/>
      <c r="GNP3" s="2003"/>
      <c r="GNQ3" s="2003"/>
      <c r="GNR3" s="2003"/>
      <c r="GNS3" s="2003"/>
      <c r="GNT3" s="2003"/>
      <c r="GNU3" s="2003"/>
      <c r="GNV3" s="2003"/>
      <c r="GNW3" s="2003"/>
      <c r="GNX3" s="2003"/>
      <c r="GNY3" s="2003"/>
      <c r="GNZ3" s="2003"/>
      <c r="GOA3" s="2003"/>
      <c r="GOB3" s="2003"/>
      <c r="GOC3" s="2003"/>
      <c r="GOD3" s="2003"/>
      <c r="GOE3" s="2003"/>
      <c r="GOF3" s="2003"/>
      <c r="GOG3" s="2003"/>
      <c r="GOH3" s="2003"/>
      <c r="GOI3" s="2003"/>
      <c r="GOJ3" s="2003"/>
      <c r="GOK3" s="2003"/>
      <c r="GOL3" s="2003"/>
      <c r="GOM3" s="2003"/>
      <c r="GON3" s="2003"/>
      <c r="GOO3" s="2003"/>
      <c r="GOP3" s="2003"/>
      <c r="GOQ3" s="2003"/>
      <c r="GOR3" s="2003"/>
      <c r="GOS3" s="2003"/>
      <c r="GOT3" s="2003"/>
      <c r="GOU3" s="2003"/>
      <c r="GOV3" s="2003"/>
      <c r="GOW3" s="2003"/>
      <c r="GOX3" s="2003"/>
      <c r="GOY3" s="2003"/>
      <c r="GOZ3" s="2003"/>
      <c r="GPA3" s="2003"/>
      <c r="GPB3" s="2003"/>
      <c r="GPC3" s="2003"/>
      <c r="GPD3" s="2003"/>
      <c r="GPE3" s="2003"/>
      <c r="GPF3" s="2003"/>
      <c r="GPG3" s="2003"/>
      <c r="GPH3" s="2003"/>
      <c r="GPI3" s="2003"/>
      <c r="GPJ3" s="2003"/>
      <c r="GPK3" s="2003"/>
      <c r="GPL3" s="2003"/>
      <c r="GPM3" s="2003"/>
      <c r="GPN3" s="2003"/>
      <c r="GPO3" s="2003"/>
      <c r="GPP3" s="2003"/>
      <c r="GPQ3" s="2003"/>
      <c r="GPR3" s="2003"/>
      <c r="GPS3" s="2003"/>
      <c r="GPT3" s="2003"/>
      <c r="GPU3" s="2003"/>
      <c r="GPV3" s="2003"/>
      <c r="GPW3" s="2003"/>
      <c r="GPX3" s="2003"/>
      <c r="GPY3" s="2003"/>
      <c r="GPZ3" s="2003"/>
      <c r="GQA3" s="2003"/>
      <c r="GQB3" s="2003"/>
      <c r="GQC3" s="2003"/>
      <c r="GQD3" s="2003"/>
      <c r="GQE3" s="2003"/>
      <c r="GQF3" s="2003"/>
      <c r="GQG3" s="2003"/>
      <c r="GQH3" s="2003"/>
      <c r="GQI3" s="2003"/>
      <c r="GQJ3" s="2003"/>
      <c r="GQK3" s="2003"/>
      <c r="GQL3" s="2003"/>
      <c r="GQM3" s="2003"/>
      <c r="GQN3" s="2003"/>
      <c r="GQO3" s="2003"/>
      <c r="GQP3" s="2003"/>
      <c r="GQQ3" s="2003"/>
      <c r="GQR3" s="2003"/>
      <c r="GQS3" s="2003"/>
      <c r="GQT3" s="2003"/>
      <c r="GQU3" s="2003"/>
      <c r="GQV3" s="2003"/>
      <c r="GQW3" s="2003"/>
      <c r="GQX3" s="2003"/>
      <c r="GQY3" s="2003"/>
      <c r="GQZ3" s="2003"/>
      <c r="GRA3" s="2003"/>
      <c r="GRB3" s="2003"/>
      <c r="GRC3" s="2003"/>
      <c r="GRD3" s="2003"/>
      <c r="GRE3" s="2003"/>
      <c r="GRF3" s="2003"/>
      <c r="GRG3" s="2003"/>
      <c r="GRH3" s="2003"/>
      <c r="GRI3" s="2003"/>
      <c r="GRJ3" s="2003"/>
      <c r="GRK3" s="2003"/>
      <c r="GRL3" s="2003"/>
      <c r="GRM3" s="2003"/>
      <c r="GRN3" s="2003"/>
      <c r="GRO3" s="2003"/>
      <c r="GRP3" s="2003"/>
      <c r="GRQ3" s="2003"/>
      <c r="GRR3" s="2003"/>
      <c r="GRS3" s="2003"/>
      <c r="GRT3" s="2003"/>
      <c r="GRU3" s="2003"/>
      <c r="GRV3" s="2003"/>
      <c r="GRW3" s="2003"/>
      <c r="GRX3" s="2003"/>
      <c r="GRY3" s="2003"/>
      <c r="GRZ3" s="2003"/>
      <c r="GSA3" s="2003"/>
      <c r="GSB3" s="2003"/>
      <c r="GSC3" s="2003"/>
      <c r="GSD3" s="2003"/>
      <c r="GSE3" s="2003"/>
      <c r="GSF3" s="2003"/>
      <c r="GSG3" s="2003"/>
      <c r="GSH3" s="2003"/>
      <c r="GSI3" s="2003"/>
      <c r="GSJ3" s="2003"/>
      <c r="GSK3" s="2003"/>
      <c r="GSL3" s="2003"/>
      <c r="GSM3" s="2003"/>
      <c r="GSN3" s="2003"/>
      <c r="GSO3" s="2003"/>
      <c r="GSP3" s="2003"/>
      <c r="GSQ3" s="2003"/>
      <c r="GSR3" s="2003"/>
      <c r="GSS3" s="2003"/>
      <c r="GST3" s="2003"/>
      <c r="GSU3" s="2003"/>
      <c r="GSV3" s="2003"/>
      <c r="GSW3" s="2003"/>
      <c r="GSX3" s="2003"/>
      <c r="GSY3" s="2003"/>
      <c r="GSZ3" s="2003"/>
      <c r="GTA3" s="2003"/>
      <c r="GTB3" s="2003"/>
      <c r="GTC3" s="2003"/>
      <c r="GTD3" s="2003"/>
      <c r="GTE3" s="2003"/>
      <c r="GTF3" s="2003"/>
      <c r="GTG3" s="2003"/>
      <c r="GTH3" s="2003"/>
      <c r="GTI3" s="2003"/>
      <c r="GTJ3" s="2003"/>
      <c r="GTK3" s="2003"/>
      <c r="GTL3" s="2003"/>
      <c r="GTM3" s="2003"/>
      <c r="GTN3" s="2003"/>
      <c r="GTO3" s="2003"/>
      <c r="GTP3" s="2003"/>
      <c r="GTQ3" s="2003"/>
      <c r="GTR3" s="2003"/>
      <c r="GTS3" s="2003"/>
      <c r="GTT3" s="2003"/>
      <c r="GTU3" s="2003"/>
      <c r="GTV3" s="2003"/>
      <c r="GTW3" s="2003"/>
      <c r="GTX3" s="2003"/>
      <c r="GTY3" s="2003"/>
      <c r="GTZ3" s="2003"/>
      <c r="GUA3" s="2003"/>
      <c r="GUB3" s="2003"/>
      <c r="GUC3" s="2003"/>
      <c r="GUD3" s="2003"/>
      <c r="GUE3" s="2003"/>
      <c r="GUF3" s="2003"/>
      <c r="GUG3" s="2003"/>
      <c r="GUH3" s="2003"/>
      <c r="GUI3" s="2003"/>
      <c r="GUJ3" s="2003"/>
      <c r="GUK3" s="2003"/>
      <c r="GUL3" s="2003"/>
      <c r="GUM3" s="2003"/>
      <c r="GUN3" s="2003"/>
      <c r="GUO3" s="2003"/>
      <c r="GUP3" s="2003"/>
      <c r="GUQ3" s="2003"/>
      <c r="GUR3" s="2003"/>
      <c r="GUS3" s="2003"/>
      <c r="GUT3" s="2003"/>
      <c r="GUU3" s="2003"/>
      <c r="GUV3" s="2003"/>
      <c r="GUW3" s="2003"/>
      <c r="GUX3" s="2003"/>
      <c r="GUY3" s="2003"/>
      <c r="GUZ3" s="2003"/>
      <c r="GVA3" s="2003"/>
      <c r="GVB3" s="2003"/>
      <c r="GVC3" s="2003"/>
      <c r="GVD3" s="2003"/>
      <c r="GVE3" s="2003"/>
      <c r="GVF3" s="2003"/>
      <c r="GVG3" s="2003"/>
      <c r="GVH3" s="2003"/>
      <c r="GVI3" s="2003"/>
      <c r="GVJ3" s="2003"/>
      <c r="GVK3" s="2003"/>
      <c r="GVL3" s="2003"/>
      <c r="GVM3" s="2003"/>
      <c r="GVN3" s="2003"/>
      <c r="GVO3" s="2003"/>
      <c r="GVP3" s="2003"/>
      <c r="GVQ3" s="2003"/>
      <c r="GVR3" s="2003"/>
      <c r="GVS3" s="2003"/>
      <c r="GVT3" s="2003"/>
      <c r="GVU3" s="2003"/>
      <c r="GVV3" s="2003"/>
      <c r="GVW3" s="2003"/>
      <c r="GVX3" s="2003"/>
      <c r="GVY3" s="2003"/>
      <c r="GVZ3" s="2003"/>
      <c r="GWA3" s="2003"/>
      <c r="GWB3" s="2003"/>
      <c r="GWC3" s="2003"/>
      <c r="GWD3" s="2003"/>
      <c r="GWE3" s="2003"/>
      <c r="GWF3" s="2003"/>
      <c r="GWG3" s="2003"/>
      <c r="GWH3" s="2003"/>
      <c r="GWI3" s="2003"/>
      <c r="GWJ3" s="2003"/>
      <c r="GWK3" s="2003"/>
      <c r="GWL3" s="2003"/>
      <c r="GWM3" s="2003"/>
      <c r="GWN3" s="2003"/>
      <c r="GWO3" s="2003"/>
      <c r="GWP3" s="2003"/>
      <c r="GWQ3" s="2003"/>
      <c r="GWR3" s="2003"/>
      <c r="GWS3" s="2003"/>
      <c r="GWT3" s="2003"/>
      <c r="GWU3" s="2003"/>
      <c r="GWV3" s="2003"/>
      <c r="GWW3" s="2003"/>
      <c r="GWX3" s="2003"/>
      <c r="GWY3" s="2003"/>
      <c r="GWZ3" s="2003"/>
      <c r="GXA3" s="2003"/>
      <c r="GXB3" s="2003"/>
      <c r="GXC3" s="2003"/>
      <c r="GXD3" s="2003"/>
      <c r="GXE3" s="2003"/>
      <c r="GXF3" s="2003"/>
      <c r="GXG3" s="2003"/>
      <c r="GXH3" s="2003"/>
      <c r="GXI3" s="2003"/>
      <c r="GXJ3" s="2003"/>
      <c r="GXK3" s="2003"/>
      <c r="GXL3" s="2003"/>
      <c r="GXM3" s="2003"/>
      <c r="GXN3" s="2003"/>
      <c r="GXO3" s="2003"/>
      <c r="GXP3" s="2003"/>
      <c r="GXQ3" s="2003"/>
      <c r="GXR3" s="2003"/>
      <c r="GXS3" s="2003"/>
      <c r="GXT3" s="2003"/>
      <c r="GXU3" s="2003"/>
      <c r="GXV3" s="2003"/>
      <c r="GXW3" s="2003"/>
      <c r="GXX3" s="2003"/>
      <c r="GXY3" s="2003"/>
      <c r="GXZ3" s="2003"/>
      <c r="GYA3" s="2003"/>
      <c r="GYB3" s="2003"/>
      <c r="GYC3" s="2003"/>
      <c r="GYD3" s="2003"/>
      <c r="GYE3" s="2003"/>
      <c r="GYF3" s="2003"/>
      <c r="GYG3" s="2003"/>
      <c r="GYH3" s="2003"/>
      <c r="GYI3" s="2003"/>
      <c r="GYJ3" s="2003"/>
      <c r="GYK3" s="2003"/>
      <c r="GYL3" s="2003"/>
      <c r="GYM3" s="2003"/>
      <c r="GYN3" s="2003"/>
      <c r="GYO3" s="2003"/>
      <c r="GYP3" s="2003"/>
      <c r="GYQ3" s="2003"/>
      <c r="GYR3" s="2003"/>
      <c r="GYS3" s="2003"/>
      <c r="GYT3" s="2003"/>
      <c r="GYU3" s="2003"/>
      <c r="GYV3" s="2003"/>
      <c r="GYW3" s="2003"/>
      <c r="GYX3" s="2003"/>
      <c r="GYY3" s="2003"/>
      <c r="GYZ3" s="2003"/>
      <c r="GZA3" s="2003"/>
      <c r="GZB3" s="2003"/>
      <c r="GZC3" s="2003"/>
      <c r="GZD3" s="2003"/>
      <c r="GZE3" s="2003"/>
      <c r="GZF3" s="2003"/>
      <c r="GZG3" s="2003"/>
      <c r="GZH3" s="2003"/>
      <c r="GZI3" s="2003"/>
      <c r="GZJ3" s="2003"/>
      <c r="GZK3" s="2003"/>
      <c r="GZL3" s="2003"/>
      <c r="GZM3" s="2003"/>
      <c r="GZN3" s="2003"/>
      <c r="GZO3" s="2003"/>
      <c r="GZP3" s="2003"/>
      <c r="GZQ3" s="2003"/>
      <c r="GZR3" s="2003"/>
      <c r="GZS3" s="2003"/>
      <c r="GZT3" s="2003"/>
      <c r="GZU3" s="2003"/>
      <c r="GZV3" s="2003"/>
      <c r="GZW3" s="2003"/>
      <c r="GZX3" s="2003"/>
      <c r="GZY3" s="2003"/>
      <c r="GZZ3" s="2003"/>
      <c r="HAA3" s="2003"/>
      <c r="HAB3" s="2003"/>
      <c r="HAC3" s="2003"/>
      <c r="HAD3" s="2003"/>
      <c r="HAE3" s="2003"/>
      <c r="HAF3" s="2003"/>
      <c r="HAG3" s="2003"/>
      <c r="HAH3" s="2003"/>
      <c r="HAI3" s="2003"/>
      <c r="HAJ3" s="2003"/>
      <c r="HAK3" s="2003"/>
      <c r="HAL3" s="2003"/>
      <c r="HAM3" s="2003"/>
      <c r="HAN3" s="2003"/>
      <c r="HAO3" s="2003"/>
      <c r="HAP3" s="2003"/>
      <c r="HAQ3" s="2003"/>
      <c r="HAR3" s="2003"/>
      <c r="HAS3" s="2003"/>
      <c r="HAT3" s="2003"/>
      <c r="HAU3" s="2003"/>
      <c r="HAV3" s="2003"/>
      <c r="HAW3" s="2003"/>
      <c r="HAX3" s="2003"/>
      <c r="HAY3" s="2003"/>
      <c r="HAZ3" s="2003"/>
      <c r="HBA3" s="2003"/>
      <c r="HBB3" s="2003"/>
      <c r="HBC3" s="2003"/>
      <c r="HBD3" s="2003"/>
      <c r="HBE3" s="2003"/>
      <c r="HBF3" s="2003"/>
      <c r="HBG3" s="2003"/>
      <c r="HBH3" s="2003"/>
      <c r="HBI3" s="2003"/>
      <c r="HBJ3" s="2003"/>
      <c r="HBK3" s="2003"/>
      <c r="HBL3" s="2003"/>
      <c r="HBM3" s="2003"/>
      <c r="HBN3" s="2003"/>
      <c r="HBO3" s="2003"/>
      <c r="HBP3" s="2003"/>
      <c r="HBQ3" s="2003"/>
      <c r="HBR3" s="2003"/>
      <c r="HBS3" s="2003"/>
      <c r="HBT3" s="2003"/>
      <c r="HBU3" s="2003"/>
      <c r="HBV3" s="2003"/>
      <c r="HBW3" s="2003"/>
      <c r="HBX3" s="2003"/>
      <c r="HBY3" s="2003"/>
      <c r="HBZ3" s="2003"/>
      <c r="HCA3" s="2003"/>
      <c r="HCB3" s="2003"/>
      <c r="HCC3" s="2003"/>
      <c r="HCD3" s="2003"/>
      <c r="HCE3" s="2003"/>
      <c r="HCF3" s="2003"/>
      <c r="HCG3" s="2003"/>
      <c r="HCH3" s="2003"/>
      <c r="HCI3" s="2003"/>
      <c r="HCJ3" s="2003"/>
      <c r="HCK3" s="2003"/>
      <c r="HCL3" s="2003"/>
      <c r="HCM3" s="2003"/>
      <c r="HCN3" s="2003"/>
      <c r="HCO3" s="2003"/>
      <c r="HCP3" s="2003"/>
      <c r="HCQ3" s="2003"/>
      <c r="HCR3" s="2003"/>
      <c r="HCS3" s="2003"/>
      <c r="HCT3" s="2003"/>
      <c r="HCU3" s="2003"/>
      <c r="HCV3" s="2003"/>
      <c r="HCW3" s="2003"/>
      <c r="HCX3" s="2003"/>
      <c r="HCY3" s="2003"/>
      <c r="HCZ3" s="2003"/>
      <c r="HDA3" s="2003"/>
      <c r="HDB3" s="2003"/>
      <c r="HDC3" s="2003"/>
      <c r="HDD3" s="2003"/>
      <c r="HDE3" s="2003"/>
      <c r="HDF3" s="2003"/>
      <c r="HDG3" s="2003"/>
      <c r="HDH3" s="2003"/>
      <c r="HDI3" s="2003"/>
      <c r="HDJ3" s="2003"/>
      <c r="HDK3" s="2003"/>
      <c r="HDL3" s="2003"/>
      <c r="HDM3" s="2003"/>
      <c r="HDN3" s="2003"/>
      <c r="HDO3" s="2003"/>
      <c r="HDP3" s="2003"/>
      <c r="HDQ3" s="2003"/>
      <c r="HDR3" s="2003"/>
      <c r="HDS3" s="2003"/>
      <c r="HDT3" s="2003"/>
      <c r="HDU3" s="2003"/>
      <c r="HDV3" s="2003"/>
      <c r="HDW3" s="2003"/>
      <c r="HDX3" s="2003"/>
      <c r="HDY3" s="2003"/>
      <c r="HDZ3" s="2003"/>
      <c r="HEA3" s="2003"/>
      <c r="HEB3" s="2003"/>
      <c r="HEC3" s="2003"/>
      <c r="HED3" s="2003"/>
      <c r="HEE3" s="2003"/>
      <c r="HEF3" s="2003"/>
      <c r="HEG3" s="2003"/>
      <c r="HEH3" s="2003"/>
      <c r="HEI3" s="2003"/>
      <c r="HEJ3" s="2003"/>
      <c r="HEK3" s="2003"/>
      <c r="HEL3" s="2003"/>
      <c r="HEM3" s="2003"/>
      <c r="HEN3" s="2003"/>
      <c r="HEO3" s="2003"/>
      <c r="HEP3" s="2003"/>
      <c r="HEQ3" s="2003"/>
      <c r="HER3" s="2003"/>
      <c r="HES3" s="2003"/>
      <c r="HET3" s="2003"/>
      <c r="HEU3" s="2003"/>
      <c r="HEV3" s="2003"/>
      <c r="HEW3" s="2003"/>
      <c r="HEX3" s="2003"/>
      <c r="HEY3" s="2003"/>
      <c r="HEZ3" s="2003"/>
      <c r="HFA3" s="2003"/>
      <c r="HFB3" s="2003"/>
      <c r="HFC3" s="2003"/>
      <c r="HFD3" s="2003"/>
      <c r="HFE3" s="2003"/>
      <c r="HFF3" s="2003"/>
      <c r="HFG3" s="2003"/>
      <c r="HFH3" s="2003"/>
      <c r="HFI3" s="2003"/>
      <c r="HFJ3" s="2003"/>
      <c r="HFK3" s="2003"/>
      <c r="HFL3" s="2003"/>
      <c r="HFM3" s="2003"/>
      <c r="HFN3" s="2003"/>
      <c r="HFO3" s="2003"/>
      <c r="HFP3" s="2003"/>
      <c r="HFQ3" s="2003"/>
      <c r="HFR3" s="2003"/>
      <c r="HFS3" s="2003"/>
      <c r="HFT3" s="2003"/>
      <c r="HFU3" s="2003"/>
      <c r="HFV3" s="2003"/>
      <c r="HFW3" s="2003"/>
      <c r="HFX3" s="2003"/>
      <c r="HFY3" s="2003"/>
      <c r="HFZ3" s="2003"/>
      <c r="HGA3" s="2003"/>
      <c r="HGB3" s="2003"/>
      <c r="HGC3" s="2003"/>
      <c r="HGD3" s="2003"/>
      <c r="HGE3" s="2003"/>
      <c r="HGF3" s="2003"/>
      <c r="HGG3" s="2003"/>
      <c r="HGH3" s="2003"/>
      <c r="HGI3" s="2003"/>
      <c r="HGJ3" s="2003"/>
      <c r="HGK3" s="2003"/>
      <c r="HGL3" s="2003"/>
      <c r="HGM3" s="2003"/>
      <c r="HGN3" s="2003"/>
      <c r="HGO3" s="2003"/>
      <c r="HGP3" s="2003"/>
      <c r="HGQ3" s="2003"/>
      <c r="HGR3" s="2003"/>
      <c r="HGS3" s="2003"/>
      <c r="HGT3" s="2003"/>
      <c r="HGU3" s="2003"/>
      <c r="HGV3" s="2003"/>
      <c r="HGW3" s="2003"/>
      <c r="HGX3" s="2003"/>
      <c r="HGY3" s="2003"/>
      <c r="HGZ3" s="2003"/>
      <c r="HHA3" s="2003"/>
      <c r="HHB3" s="2003"/>
      <c r="HHC3" s="2003"/>
      <c r="HHD3" s="2003"/>
      <c r="HHE3" s="2003"/>
      <c r="HHF3" s="2003"/>
      <c r="HHG3" s="2003"/>
      <c r="HHH3" s="2003"/>
      <c r="HHI3" s="2003"/>
      <c r="HHJ3" s="2003"/>
      <c r="HHK3" s="2003"/>
      <c r="HHL3" s="2003"/>
      <c r="HHM3" s="2003"/>
      <c r="HHN3" s="2003"/>
      <c r="HHO3" s="2003"/>
      <c r="HHP3" s="2003"/>
      <c r="HHQ3" s="2003"/>
      <c r="HHR3" s="2003"/>
      <c r="HHS3" s="2003"/>
      <c r="HHT3" s="2003"/>
      <c r="HHU3" s="2003"/>
      <c r="HHV3" s="2003"/>
      <c r="HHW3" s="2003"/>
      <c r="HHX3" s="2003"/>
      <c r="HHY3" s="2003"/>
      <c r="HHZ3" s="2003"/>
      <c r="HIA3" s="2003"/>
      <c r="HIB3" s="2003"/>
      <c r="HIC3" s="2003"/>
      <c r="HID3" s="2003"/>
      <c r="HIE3" s="2003"/>
      <c r="HIF3" s="2003"/>
      <c r="HIG3" s="2003"/>
      <c r="HIH3" s="2003"/>
      <c r="HII3" s="2003"/>
      <c r="HIJ3" s="2003"/>
      <c r="HIK3" s="2003"/>
      <c r="HIL3" s="2003"/>
      <c r="HIM3" s="2003"/>
      <c r="HIN3" s="2003"/>
      <c r="HIO3" s="2003"/>
      <c r="HIP3" s="2003"/>
      <c r="HIQ3" s="2003"/>
      <c r="HIR3" s="2003"/>
      <c r="HIS3" s="2003"/>
      <c r="HIT3" s="2003"/>
      <c r="HIU3" s="2003"/>
      <c r="HIV3" s="2003"/>
      <c r="HIW3" s="2003"/>
      <c r="HIX3" s="2003"/>
      <c r="HIY3" s="2003"/>
      <c r="HIZ3" s="2003"/>
      <c r="HJA3" s="2003"/>
      <c r="HJB3" s="2003"/>
      <c r="HJC3" s="2003"/>
      <c r="HJD3" s="2003"/>
      <c r="HJE3" s="2003"/>
      <c r="HJF3" s="2003"/>
      <c r="HJG3" s="2003"/>
      <c r="HJH3" s="2003"/>
      <c r="HJI3" s="2003"/>
      <c r="HJJ3" s="2003"/>
      <c r="HJK3" s="2003"/>
      <c r="HJL3" s="2003"/>
      <c r="HJM3" s="2003"/>
      <c r="HJN3" s="2003"/>
      <c r="HJO3" s="2003"/>
      <c r="HJP3" s="2003"/>
      <c r="HJQ3" s="2003"/>
      <c r="HJR3" s="2003"/>
      <c r="HJS3" s="2003"/>
      <c r="HJT3" s="2003"/>
      <c r="HJU3" s="2003"/>
      <c r="HJV3" s="2003"/>
      <c r="HJW3" s="2003"/>
      <c r="HJX3" s="2003"/>
      <c r="HJY3" s="2003"/>
      <c r="HJZ3" s="2003"/>
      <c r="HKA3" s="2003"/>
      <c r="HKB3" s="2003"/>
      <c r="HKC3" s="2003"/>
      <c r="HKD3" s="2003"/>
      <c r="HKE3" s="2003"/>
      <c r="HKF3" s="2003"/>
      <c r="HKG3" s="2003"/>
      <c r="HKH3" s="2003"/>
      <c r="HKI3" s="2003"/>
      <c r="HKJ3" s="2003"/>
      <c r="HKK3" s="2003"/>
      <c r="HKL3" s="2003"/>
      <c r="HKM3" s="2003"/>
      <c r="HKN3" s="2003"/>
      <c r="HKO3" s="2003"/>
      <c r="HKP3" s="2003"/>
      <c r="HKQ3" s="2003"/>
      <c r="HKR3" s="2003"/>
      <c r="HKS3" s="2003"/>
      <c r="HKT3" s="2003"/>
      <c r="HKU3" s="2003"/>
      <c r="HKV3" s="2003"/>
      <c r="HKW3" s="2003"/>
      <c r="HKX3" s="2003"/>
      <c r="HKY3" s="2003"/>
      <c r="HKZ3" s="2003"/>
      <c r="HLA3" s="2003"/>
      <c r="HLB3" s="2003"/>
      <c r="HLC3" s="2003"/>
      <c r="HLD3" s="2003"/>
      <c r="HLE3" s="2003"/>
      <c r="HLF3" s="2003"/>
      <c r="HLG3" s="2003"/>
      <c r="HLH3" s="2003"/>
      <c r="HLI3" s="2003"/>
      <c r="HLJ3" s="2003"/>
      <c r="HLK3" s="2003"/>
      <c r="HLL3" s="2003"/>
      <c r="HLM3" s="2003"/>
      <c r="HLN3" s="2003"/>
      <c r="HLO3" s="2003"/>
      <c r="HLP3" s="2003"/>
      <c r="HLQ3" s="2003"/>
      <c r="HLR3" s="2003"/>
      <c r="HLS3" s="2003"/>
      <c r="HLT3" s="2003"/>
      <c r="HLU3" s="2003"/>
      <c r="HLV3" s="2003"/>
      <c r="HLW3" s="2003"/>
      <c r="HLX3" s="2003"/>
      <c r="HLY3" s="2003"/>
      <c r="HLZ3" s="2003"/>
      <c r="HMA3" s="2003"/>
      <c r="HMB3" s="2003"/>
      <c r="HMC3" s="2003"/>
      <c r="HMD3" s="2003"/>
      <c r="HME3" s="2003"/>
      <c r="HMF3" s="2003"/>
      <c r="HMG3" s="2003"/>
      <c r="HMH3" s="2003"/>
      <c r="HMI3" s="2003"/>
      <c r="HMJ3" s="2003"/>
      <c r="HMK3" s="2003"/>
      <c r="HML3" s="2003"/>
      <c r="HMM3" s="2003"/>
      <c r="HMN3" s="2003"/>
      <c r="HMO3" s="2003"/>
      <c r="HMP3" s="2003"/>
      <c r="HMQ3" s="2003"/>
      <c r="HMR3" s="2003"/>
      <c r="HMS3" s="2003"/>
      <c r="HMT3" s="2003"/>
      <c r="HMU3" s="2003"/>
      <c r="HMV3" s="2003"/>
      <c r="HMW3" s="2003"/>
      <c r="HMX3" s="2003"/>
      <c r="HMY3" s="2003"/>
      <c r="HMZ3" s="2003"/>
      <c r="HNA3" s="2003"/>
      <c r="HNB3" s="2003"/>
      <c r="HNC3" s="2003"/>
      <c r="HND3" s="2003"/>
      <c r="HNE3" s="2003"/>
      <c r="HNF3" s="2003"/>
      <c r="HNG3" s="2003"/>
      <c r="HNH3" s="2003"/>
      <c r="HNI3" s="2003"/>
      <c r="HNJ3" s="2003"/>
      <c r="HNK3" s="2003"/>
      <c r="HNL3" s="2003"/>
      <c r="HNM3" s="2003"/>
      <c r="HNN3" s="2003"/>
      <c r="HNO3" s="2003"/>
      <c r="HNP3" s="2003"/>
      <c r="HNQ3" s="2003"/>
      <c r="HNR3" s="2003"/>
      <c r="HNS3" s="2003"/>
      <c r="HNT3" s="2003"/>
      <c r="HNU3" s="2003"/>
      <c r="HNV3" s="2003"/>
      <c r="HNW3" s="2003"/>
      <c r="HNX3" s="2003"/>
      <c r="HNY3" s="2003"/>
      <c r="HNZ3" s="2003"/>
      <c r="HOA3" s="2003"/>
      <c r="HOB3" s="2003"/>
      <c r="HOC3" s="2003"/>
      <c r="HOD3" s="2003"/>
      <c r="HOE3" s="2003"/>
      <c r="HOF3" s="2003"/>
      <c r="HOG3" s="2003"/>
      <c r="HOH3" s="2003"/>
      <c r="HOI3" s="2003"/>
      <c r="HOJ3" s="2003"/>
      <c r="HOK3" s="2003"/>
      <c r="HOL3" s="2003"/>
      <c r="HOM3" s="2003"/>
      <c r="HON3" s="2003"/>
      <c r="HOO3" s="2003"/>
      <c r="HOP3" s="2003"/>
      <c r="HOQ3" s="2003"/>
      <c r="HOR3" s="2003"/>
      <c r="HOS3" s="2003"/>
      <c r="HOT3" s="2003"/>
      <c r="HOU3" s="2003"/>
      <c r="HOV3" s="2003"/>
      <c r="HOW3" s="2003"/>
      <c r="HOX3" s="2003"/>
      <c r="HOY3" s="2003"/>
      <c r="HOZ3" s="2003"/>
      <c r="HPA3" s="2003"/>
      <c r="HPB3" s="2003"/>
      <c r="HPC3" s="2003"/>
      <c r="HPD3" s="2003"/>
      <c r="HPE3" s="2003"/>
      <c r="HPF3" s="2003"/>
      <c r="HPG3" s="2003"/>
      <c r="HPH3" s="2003"/>
      <c r="HPI3" s="2003"/>
      <c r="HPJ3" s="2003"/>
      <c r="HPK3" s="2003"/>
      <c r="HPL3" s="2003"/>
      <c r="HPM3" s="2003"/>
      <c r="HPN3" s="2003"/>
      <c r="HPO3" s="2003"/>
      <c r="HPP3" s="2003"/>
      <c r="HPQ3" s="2003"/>
      <c r="HPR3" s="2003"/>
      <c r="HPS3" s="2003"/>
      <c r="HPT3" s="2003"/>
      <c r="HPU3" s="2003"/>
      <c r="HPV3" s="2003"/>
      <c r="HPW3" s="2003"/>
      <c r="HPX3" s="2003"/>
      <c r="HPY3" s="2003"/>
      <c r="HPZ3" s="2003"/>
      <c r="HQA3" s="2003"/>
      <c r="HQB3" s="2003"/>
      <c r="HQC3" s="2003"/>
      <c r="HQD3" s="2003"/>
      <c r="HQE3" s="2003"/>
      <c r="HQF3" s="2003"/>
      <c r="HQG3" s="2003"/>
      <c r="HQH3" s="2003"/>
      <c r="HQI3" s="2003"/>
      <c r="HQJ3" s="2003"/>
      <c r="HQK3" s="2003"/>
      <c r="HQL3" s="2003"/>
      <c r="HQM3" s="2003"/>
      <c r="HQN3" s="2003"/>
      <c r="HQO3" s="2003"/>
      <c r="HQP3" s="2003"/>
      <c r="HQQ3" s="2003"/>
      <c r="HQR3" s="2003"/>
      <c r="HQS3" s="2003"/>
      <c r="HQT3" s="2003"/>
      <c r="HQU3" s="2003"/>
      <c r="HQV3" s="2003"/>
      <c r="HQW3" s="2003"/>
      <c r="HQX3" s="2003"/>
      <c r="HQY3" s="2003"/>
      <c r="HQZ3" s="2003"/>
      <c r="HRA3" s="2003"/>
      <c r="HRB3" s="2003"/>
      <c r="HRC3" s="2003"/>
      <c r="HRD3" s="2003"/>
      <c r="HRE3" s="2003"/>
      <c r="HRF3" s="2003"/>
      <c r="HRG3" s="2003"/>
      <c r="HRH3" s="2003"/>
      <c r="HRI3" s="2003"/>
      <c r="HRJ3" s="2003"/>
      <c r="HRK3" s="2003"/>
      <c r="HRL3" s="2003"/>
      <c r="HRM3" s="2003"/>
      <c r="HRN3" s="2003"/>
      <c r="HRO3" s="2003"/>
      <c r="HRP3" s="2003"/>
      <c r="HRQ3" s="2003"/>
      <c r="HRR3" s="2003"/>
      <c r="HRS3" s="2003"/>
      <c r="HRT3" s="2003"/>
      <c r="HRU3" s="2003"/>
      <c r="HRV3" s="2003"/>
      <c r="HRW3" s="2003"/>
      <c r="HRX3" s="2003"/>
      <c r="HRY3" s="2003"/>
      <c r="HRZ3" s="2003"/>
      <c r="HSA3" s="2003"/>
      <c r="HSB3" s="2003"/>
      <c r="HSC3" s="2003"/>
      <c r="HSD3" s="2003"/>
      <c r="HSE3" s="2003"/>
      <c r="HSF3" s="2003"/>
      <c r="HSG3" s="2003"/>
      <c r="HSH3" s="2003"/>
      <c r="HSI3" s="2003"/>
      <c r="HSJ3" s="2003"/>
      <c r="HSK3" s="2003"/>
      <c r="HSL3" s="2003"/>
      <c r="HSM3" s="2003"/>
      <c r="HSN3" s="2003"/>
      <c r="HSO3" s="2003"/>
      <c r="HSP3" s="2003"/>
      <c r="HSQ3" s="2003"/>
      <c r="HSR3" s="2003"/>
      <c r="HSS3" s="2003"/>
      <c r="HST3" s="2003"/>
      <c r="HSU3" s="2003"/>
      <c r="HSV3" s="2003"/>
      <c r="HSW3" s="2003"/>
      <c r="HSX3" s="2003"/>
      <c r="HSY3" s="2003"/>
      <c r="HSZ3" s="2003"/>
      <c r="HTA3" s="2003"/>
      <c r="HTB3" s="2003"/>
      <c r="HTC3" s="2003"/>
      <c r="HTD3" s="2003"/>
      <c r="HTE3" s="2003"/>
      <c r="HTF3" s="2003"/>
      <c r="HTG3" s="2003"/>
      <c r="HTH3" s="2003"/>
      <c r="HTI3" s="2003"/>
      <c r="HTJ3" s="2003"/>
      <c r="HTK3" s="2003"/>
      <c r="HTL3" s="2003"/>
      <c r="HTM3" s="2003"/>
      <c r="HTN3" s="2003"/>
      <c r="HTO3" s="2003"/>
      <c r="HTP3" s="2003"/>
      <c r="HTQ3" s="2003"/>
      <c r="HTR3" s="2003"/>
      <c r="HTS3" s="2003"/>
      <c r="HTT3" s="2003"/>
      <c r="HTU3" s="2003"/>
      <c r="HTV3" s="2003"/>
      <c r="HTW3" s="2003"/>
      <c r="HTX3" s="2003"/>
      <c r="HTY3" s="2003"/>
      <c r="HTZ3" s="2003"/>
      <c r="HUA3" s="2003"/>
      <c r="HUB3" s="2003"/>
      <c r="HUC3" s="2003"/>
      <c r="HUD3" s="2003"/>
      <c r="HUE3" s="2003"/>
      <c r="HUF3" s="2003"/>
      <c r="HUG3" s="2003"/>
      <c r="HUH3" s="2003"/>
      <c r="HUI3" s="2003"/>
      <c r="HUJ3" s="2003"/>
      <c r="HUK3" s="2003"/>
      <c r="HUL3" s="2003"/>
      <c r="HUM3" s="2003"/>
      <c r="HUN3" s="2003"/>
      <c r="HUO3" s="2003"/>
      <c r="HUP3" s="2003"/>
      <c r="HUQ3" s="2003"/>
      <c r="HUR3" s="2003"/>
      <c r="HUS3" s="2003"/>
      <c r="HUT3" s="2003"/>
      <c r="HUU3" s="2003"/>
      <c r="HUV3" s="2003"/>
      <c r="HUW3" s="2003"/>
      <c r="HUX3" s="2003"/>
      <c r="HUY3" s="2003"/>
      <c r="HUZ3" s="2003"/>
      <c r="HVA3" s="2003"/>
      <c r="HVB3" s="2003"/>
      <c r="HVC3" s="2003"/>
      <c r="HVD3" s="2003"/>
      <c r="HVE3" s="2003"/>
      <c r="HVF3" s="2003"/>
      <c r="HVG3" s="2003"/>
      <c r="HVH3" s="2003"/>
      <c r="HVI3" s="2003"/>
      <c r="HVJ3" s="2003"/>
      <c r="HVK3" s="2003"/>
      <c r="HVL3" s="2003"/>
      <c r="HVM3" s="2003"/>
      <c r="HVN3" s="2003"/>
      <c r="HVO3" s="2003"/>
      <c r="HVP3" s="2003"/>
      <c r="HVQ3" s="2003"/>
      <c r="HVR3" s="2003"/>
      <c r="HVS3" s="2003"/>
      <c r="HVT3" s="2003"/>
      <c r="HVU3" s="2003"/>
      <c r="HVV3" s="2003"/>
      <c r="HVW3" s="2003"/>
      <c r="HVX3" s="2003"/>
      <c r="HVY3" s="2003"/>
      <c r="HVZ3" s="2003"/>
      <c r="HWA3" s="2003"/>
      <c r="HWB3" s="2003"/>
      <c r="HWC3" s="2003"/>
      <c r="HWD3" s="2003"/>
      <c r="HWE3" s="2003"/>
      <c r="HWF3" s="2003"/>
      <c r="HWG3" s="2003"/>
      <c r="HWH3" s="2003"/>
      <c r="HWI3" s="2003"/>
      <c r="HWJ3" s="2003"/>
      <c r="HWK3" s="2003"/>
      <c r="HWL3" s="2003"/>
      <c r="HWM3" s="2003"/>
      <c r="HWN3" s="2003"/>
      <c r="HWO3" s="2003"/>
      <c r="HWP3" s="2003"/>
      <c r="HWQ3" s="2003"/>
      <c r="HWR3" s="2003"/>
      <c r="HWS3" s="2003"/>
      <c r="HWT3" s="2003"/>
      <c r="HWU3" s="2003"/>
      <c r="HWV3" s="2003"/>
      <c r="HWW3" s="2003"/>
      <c r="HWX3" s="2003"/>
      <c r="HWY3" s="2003"/>
      <c r="HWZ3" s="2003"/>
      <c r="HXA3" s="2003"/>
      <c r="HXB3" s="2003"/>
      <c r="HXC3" s="2003"/>
      <c r="HXD3" s="2003"/>
      <c r="HXE3" s="2003"/>
      <c r="HXF3" s="2003"/>
      <c r="HXG3" s="2003"/>
      <c r="HXH3" s="2003"/>
      <c r="HXI3" s="2003"/>
      <c r="HXJ3" s="2003"/>
      <c r="HXK3" s="2003"/>
      <c r="HXL3" s="2003"/>
      <c r="HXM3" s="2003"/>
      <c r="HXN3" s="2003"/>
      <c r="HXO3" s="2003"/>
      <c r="HXP3" s="2003"/>
      <c r="HXQ3" s="2003"/>
      <c r="HXR3" s="2003"/>
      <c r="HXS3" s="2003"/>
      <c r="HXT3" s="2003"/>
      <c r="HXU3" s="2003"/>
      <c r="HXV3" s="2003"/>
      <c r="HXW3" s="2003"/>
      <c r="HXX3" s="2003"/>
      <c r="HXY3" s="2003"/>
      <c r="HXZ3" s="2003"/>
      <c r="HYA3" s="2003"/>
      <c r="HYB3" s="2003"/>
      <c r="HYC3" s="2003"/>
      <c r="HYD3" s="2003"/>
      <c r="HYE3" s="2003"/>
      <c r="HYF3" s="2003"/>
      <c r="HYG3" s="2003"/>
      <c r="HYH3" s="2003"/>
      <c r="HYI3" s="2003"/>
      <c r="HYJ3" s="2003"/>
      <c r="HYK3" s="2003"/>
      <c r="HYL3" s="2003"/>
      <c r="HYM3" s="2003"/>
      <c r="HYN3" s="2003"/>
      <c r="HYO3" s="2003"/>
      <c r="HYP3" s="2003"/>
      <c r="HYQ3" s="2003"/>
      <c r="HYR3" s="2003"/>
      <c r="HYS3" s="2003"/>
      <c r="HYT3" s="2003"/>
      <c r="HYU3" s="2003"/>
      <c r="HYV3" s="2003"/>
      <c r="HYW3" s="2003"/>
      <c r="HYX3" s="2003"/>
      <c r="HYY3" s="2003"/>
      <c r="HYZ3" s="2003"/>
      <c r="HZA3" s="2003"/>
      <c r="HZB3" s="2003"/>
      <c r="HZC3" s="2003"/>
      <c r="HZD3" s="2003"/>
      <c r="HZE3" s="2003"/>
      <c r="HZF3" s="2003"/>
      <c r="HZG3" s="2003"/>
      <c r="HZH3" s="2003"/>
      <c r="HZI3" s="2003"/>
      <c r="HZJ3" s="2003"/>
      <c r="HZK3" s="2003"/>
      <c r="HZL3" s="2003"/>
      <c r="HZM3" s="2003"/>
      <c r="HZN3" s="2003"/>
      <c r="HZO3" s="2003"/>
      <c r="HZP3" s="2003"/>
      <c r="HZQ3" s="2003"/>
      <c r="HZR3" s="2003"/>
      <c r="HZS3" s="2003"/>
      <c r="HZT3" s="2003"/>
      <c r="HZU3" s="2003"/>
      <c r="HZV3" s="2003"/>
      <c r="HZW3" s="2003"/>
      <c r="HZX3" s="2003"/>
      <c r="HZY3" s="2003"/>
      <c r="HZZ3" s="2003"/>
      <c r="IAA3" s="2003"/>
      <c r="IAB3" s="2003"/>
      <c r="IAC3" s="2003"/>
      <c r="IAD3" s="2003"/>
      <c r="IAE3" s="2003"/>
      <c r="IAF3" s="2003"/>
      <c r="IAG3" s="2003"/>
      <c r="IAH3" s="2003"/>
      <c r="IAI3" s="2003"/>
      <c r="IAJ3" s="2003"/>
      <c r="IAK3" s="2003"/>
      <c r="IAL3" s="2003"/>
      <c r="IAM3" s="2003"/>
      <c r="IAN3" s="2003"/>
      <c r="IAO3" s="2003"/>
      <c r="IAP3" s="2003"/>
      <c r="IAQ3" s="2003"/>
      <c r="IAR3" s="2003"/>
      <c r="IAS3" s="2003"/>
      <c r="IAT3" s="2003"/>
      <c r="IAU3" s="2003"/>
      <c r="IAV3" s="2003"/>
      <c r="IAW3" s="2003"/>
      <c r="IAX3" s="2003"/>
      <c r="IAY3" s="2003"/>
      <c r="IAZ3" s="2003"/>
      <c r="IBA3" s="2003"/>
      <c r="IBB3" s="2003"/>
      <c r="IBC3" s="2003"/>
      <c r="IBD3" s="2003"/>
      <c r="IBE3" s="2003"/>
      <c r="IBF3" s="2003"/>
      <c r="IBG3" s="2003"/>
      <c r="IBH3" s="2003"/>
      <c r="IBI3" s="2003"/>
      <c r="IBJ3" s="2003"/>
      <c r="IBK3" s="2003"/>
      <c r="IBL3" s="2003"/>
      <c r="IBM3" s="2003"/>
      <c r="IBN3" s="2003"/>
      <c r="IBO3" s="2003"/>
      <c r="IBP3" s="2003"/>
      <c r="IBQ3" s="2003"/>
      <c r="IBR3" s="2003"/>
      <c r="IBS3" s="2003"/>
      <c r="IBT3" s="2003"/>
      <c r="IBU3" s="2003"/>
      <c r="IBV3" s="2003"/>
      <c r="IBW3" s="2003"/>
      <c r="IBX3" s="2003"/>
      <c r="IBY3" s="2003"/>
      <c r="IBZ3" s="2003"/>
      <c r="ICA3" s="2003"/>
      <c r="ICB3" s="2003"/>
      <c r="ICC3" s="2003"/>
      <c r="ICD3" s="2003"/>
      <c r="ICE3" s="2003"/>
      <c r="ICF3" s="2003"/>
      <c r="ICG3" s="2003"/>
      <c r="ICH3" s="2003"/>
      <c r="ICI3" s="2003"/>
      <c r="ICJ3" s="2003"/>
      <c r="ICK3" s="2003"/>
      <c r="ICL3" s="2003"/>
      <c r="ICM3" s="2003"/>
      <c r="ICN3" s="2003"/>
      <c r="ICO3" s="2003"/>
      <c r="ICP3" s="2003"/>
      <c r="ICQ3" s="2003"/>
      <c r="ICR3" s="2003"/>
      <c r="ICS3" s="2003"/>
      <c r="ICT3" s="2003"/>
      <c r="ICU3" s="2003"/>
      <c r="ICV3" s="2003"/>
      <c r="ICW3" s="2003"/>
      <c r="ICX3" s="2003"/>
      <c r="ICY3" s="2003"/>
      <c r="ICZ3" s="2003"/>
      <c r="IDA3" s="2003"/>
      <c r="IDB3" s="2003"/>
      <c r="IDC3" s="2003"/>
      <c r="IDD3" s="2003"/>
      <c r="IDE3" s="2003"/>
      <c r="IDF3" s="2003"/>
      <c r="IDG3" s="2003"/>
      <c r="IDH3" s="2003"/>
      <c r="IDI3" s="2003"/>
      <c r="IDJ3" s="2003"/>
      <c r="IDK3" s="2003"/>
      <c r="IDL3" s="2003"/>
      <c r="IDM3" s="2003"/>
      <c r="IDN3" s="2003"/>
      <c r="IDO3" s="2003"/>
      <c r="IDP3" s="2003"/>
      <c r="IDQ3" s="2003"/>
      <c r="IDR3" s="2003"/>
      <c r="IDS3" s="2003"/>
      <c r="IDT3" s="2003"/>
      <c r="IDU3" s="2003"/>
      <c r="IDV3" s="2003"/>
      <c r="IDW3" s="2003"/>
      <c r="IDX3" s="2003"/>
      <c r="IDY3" s="2003"/>
      <c r="IDZ3" s="2003"/>
      <c r="IEA3" s="2003"/>
      <c r="IEB3" s="2003"/>
      <c r="IEC3" s="2003"/>
      <c r="IED3" s="2003"/>
      <c r="IEE3" s="2003"/>
      <c r="IEF3" s="2003"/>
      <c r="IEG3" s="2003"/>
      <c r="IEH3" s="2003"/>
      <c r="IEI3" s="2003"/>
      <c r="IEJ3" s="2003"/>
      <c r="IEK3" s="2003"/>
      <c r="IEL3" s="2003"/>
      <c r="IEM3" s="2003"/>
      <c r="IEN3" s="2003"/>
      <c r="IEO3" s="2003"/>
      <c r="IEP3" s="2003"/>
      <c r="IEQ3" s="2003"/>
      <c r="IER3" s="2003"/>
      <c r="IES3" s="2003"/>
      <c r="IET3" s="2003"/>
      <c r="IEU3" s="2003"/>
      <c r="IEV3" s="2003"/>
      <c r="IEW3" s="2003"/>
      <c r="IEX3" s="2003"/>
      <c r="IEY3" s="2003"/>
      <c r="IEZ3" s="2003"/>
      <c r="IFA3" s="2003"/>
      <c r="IFB3" s="2003"/>
      <c r="IFC3" s="2003"/>
      <c r="IFD3" s="2003"/>
      <c r="IFE3" s="2003"/>
      <c r="IFF3" s="2003"/>
      <c r="IFG3" s="2003"/>
      <c r="IFH3" s="2003"/>
      <c r="IFI3" s="2003"/>
      <c r="IFJ3" s="2003"/>
      <c r="IFK3" s="2003"/>
      <c r="IFL3" s="2003"/>
      <c r="IFM3" s="2003"/>
      <c r="IFN3" s="2003"/>
      <c r="IFO3" s="2003"/>
      <c r="IFP3" s="2003"/>
      <c r="IFQ3" s="2003"/>
      <c r="IFR3" s="2003"/>
      <c r="IFS3" s="2003"/>
      <c r="IFT3" s="2003"/>
      <c r="IFU3" s="2003"/>
      <c r="IFV3" s="2003"/>
      <c r="IFW3" s="2003"/>
      <c r="IFX3" s="2003"/>
      <c r="IFY3" s="2003"/>
      <c r="IFZ3" s="2003"/>
      <c r="IGA3" s="2003"/>
      <c r="IGB3" s="2003"/>
      <c r="IGC3" s="2003"/>
      <c r="IGD3" s="2003"/>
      <c r="IGE3" s="2003"/>
      <c r="IGF3" s="2003"/>
      <c r="IGG3" s="2003"/>
      <c r="IGH3" s="2003"/>
      <c r="IGI3" s="2003"/>
      <c r="IGJ3" s="2003"/>
      <c r="IGK3" s="2003"/>
      <c r="IGL3" s="2003"/>
      <c r="IGM3" s="2003"/>
      <c r="IGN3" s="2003"/>
      <c r="IGO3" s="2003"/>
      <c r="IGP3" s="2003"/>
      <c r="IGQ3" s="2003"/>
      <c r="IGR3" s="2003"/>
      <c r="IGS3" s="2003"/>
      <c r="IGT3" s="2003"/>
      <c r="IGU3" s="2003"/>
      <c r="IGV3" s="2003"/>
      <c r="IGW3" s="2003"/>
      <c r="IGX3" s="2003"/>
      <c r="IGY3" s="2003"/>
      <c r="IGZ3" s="2003"/>
      <c r="IHA3" s="2003"/>
      <c r="IHB3" s="2003"/>
      <c r="IHC3" s="2003"/>
      <c r="IHD3" s="2003"/>
      <c r="IHE3" s="2003"/>
      <c r="IHF3" s="2003"/>
      <c r="IHG3" s="2003"/>
      <c r="IHH3" s="2003"/>
      <c r="IHI3" s="2003"/>
      <c r="IHJ3" s="2003"/>
      <c r="IHK3" s="2003"/>
      <c r="IHL3" s="2003"/>
      <c r="IHM3" s="2003"/>
      <c r="IHN3" s="2003"/>
      <c r="IHO3" s="2003"/>
      <c r="IHP3" s="2003"/>
      <c r="IHQ3" s="2003"/>
      <c r="IHR3" s="2003"/>
      <c r="IHS3" s="2003"/>
      <c r="IHT3" s="2003"/>
      <c r="IHU3" s="2003"/>
      <c r="IHV3" s="2003"/>
      <c r="IHW3" s="2003"/>
      <c r="IHX3" s="2003"/>
      <c r="IHY3" s="2003"/>
      <c r="IHZ3" s="2003"/>
      <c r="IIA3" s="2003"/>
      <c r="IIB3" s="2003"/>
      <c r="IIC3" s="2003"/>
      <c r="IID3" s="2003"/>
      <c r="IIE3" s="2003"/>
      <c r="IIF3" s="2003"/>
      <c r="IIG3" s="2003"/>
      <c r="IIH3" s="2003"/>
      <c r="III3" s="2003"/>
      <c r="IIJ3" s="2003"/>
      <c r="IIK3" s="2003"/>
      <c r="IIL3" s="2003"/>
      <c r="IIM3" s="2003"/>
      <c r="IIN3" s="2003"/>
      <c r="IIO3" s="2003"/>
      <c r="IIP3" s="2003"/>
      <c r="IIQ3" s="2003"/>
      <c r="IIR3" s="2003"/>
      <c r="IIS3" s="2003"/>
      <c r="IIT3" s="2003"/>
      <c r="IIU3" s="2003"/>
      <c r="IIV3" s="2003"/>
      <c r="IIW3" s="2003"/>
      <c r="IIX3" s="2003"/>
      <c r="IIY3" s="2003"/>
      <c r="IIZ3" s="2003"/>
      <c r="IJA3" s="2003"/>
      <c r="IJB3" s="2003"/>
      <c r="IJC3" s="2003"/>
      <c r="IJD3" s="2003"/>
      <c r="IJE3" s="2003"/>
      <c r="IJF3" s="2003"/>
      <c r="IJG3" s="2003"/>
      <c r="IJH3" s="2003"/>
      <c r="IJI3" s="2003"/>
      <c r="IJJ3" s="2003"/>
      <c r="IJK3" s="2003"/>
      <c r="IJL3" s="2003"/>
      <c r="IJM3" s="2003"/>
      <c r="IJN3" s="2003"/>
      <c r="IJO3" s="2003"/>
      <c r="IJP3" s="2003"/>
      <c r="IJQ3" s="2003"/>
      <c r="IJR3" s="2003"/>
      <c r="IJS3" s="2003"/>
      <c r="IJT3" s="2003"/>
      <c r="IJU3" s="2003"/>
      <c r="IJV3" s="2003"/>
      <c r="IJW3" s="2003"/>
      <c r="IJX3" s="2003"/>
      <c r="IJY3" s="2003"/>
      <c r="IJZ3" s="2003"/>
      <c r="IKA3" s="2003"/>
      <c r="IKB3" s="2003"/>
      <c r="IKC3" s="2003"/>
      <c r="IKD3" s="2003"/>
      <c r="IKE3" s="2003"/>
      <c r="IKF3" s="2003"/>
      <c r="IKG3" s="2003"/>
      <c r="IKH3" s="2003"/>
      <c r="IKI3" s="2003"/>
      <c r="IKJ3" s="2003"/>
      <c r="IKK3" s="2003"/>
      <c r="IKL3" s="2003"/>
      <c r="IKM3" s="2003"/>
      <c r="IKN3" s="2003"/>
      <c r="IKO3" s="2003"/>
      <c r="IKP3" s="2003"/>
      <c r="IKQ3" s="2003"/>
      <c r="IKR3" s="2003"/>
      <c r="IKS3" s="2003"/>
      <c r="IKT3" s="2003"/>
      <c r="IKU3" s="2003"/>
      <c r="IKV3" s="2003"/>
      <c r="IKW3" s="2003"/>
      <c r="IKX3" s="2003"/>
      <c r="IKY3" s="2003"/>
      <c r="IKZ3" s="2003"/>
      <c r="ILA3" s="2003"/>
      <c r="ILB3" s="2003"/>
      <c r="ILC3" s="2003"/>
      <c r="ILD3" s="2003"/>
      <c r="ILE3" s="2003"/>
      <c r="ILF3" s="2003"/>
      <c r="ILG3" s="2003"/>
      <c r="ILH3" s="2003"/>
      <c r="ILI3" s="2003"/>
      <c r="ILJ3" s="2003"/>
      <c r="ILK3" s="2003"/>
      <c r="ILL3" s="2003"/>
      <c r="ILM3" s="2003"/>
      <c r="ILN3" s="2003"/>
      <c r="ILO3" s="2003"/>
      <c r="ILP3" s="2003"/>
      <c r="ILQ3" s="2003"/>
      <c r="ILR3" s="2003"/>
      <c r="ILS3" s="2003"/>
      <c r="ILT3" s="2003"/>
      <c r="ILU3" s="2003"/>
      <c r="ILV3" s="2003"/>
      <c r="ILW3" s="2003"/>
      <c r="ILX3" s="2003"/>
      <c r="ILY3" s="2003"/>
      <c r="ILZ3" s="2003"/>
      <c r="IMA3" s="2003"/>
      <c r="IMB3" s="2003"/>
      <c r="IMC3" s="2003"/>
      <c r="IMD3" s="2003"/>
      <c r="IME3" s="2003"/>
      <c r="IMF3" s="2003"/>
      <c r="IMG3" s="2003"/>
      <c r="IMH3" s="2003"/>
      <c r="IMI3" s="2003"/>
      <c r="IMJ3" s="2003"/>
      <c r="IMK3" s="2003"/>
      <c r="IML3" s="2003"/>
      <c r="IMM3" s="2003"/>
      <c r="IMN3" s="2003"/>
      <c r="IMO3" s="2003"/>
      <c r="IMP3" s="2003"/>
      <c r="IMQ3" s="2003"/>
      <c r="IMR3" s="2003"/>
      <c r="IMS3" s="2003"/>
      <c r="IMT3" s="2003"/>
      <c r="IMU3" s="2003"/>
      <c r="IMV3" s="2003"/>
      <c r="IMW3" s="2003"/>
      <c r="IMX3" s="2003"/>
      <c r="IMY3" s="2003"/>
      <c r="IMZ3" s="2003"/>
      <c r="INA3" s="2003"/>
      <c r="INB3" s="2003"/>
      <c r="INC3" s="2003"/>
      <c r="IND3" s="2003"/>
      <c r="INE3" s="2003"/>
      <c r="INF3" s="2003"/>
      <c r="ING3" s="2003"/>
      <c r="INH3" s="2003"/>
      <c r="INI3" s="2003"/>
      <c r="INJ3" s="2003"/>
      <c r="INK3" s="2003"/>
      <c r="INL3" s="2003"/>
      <c r="INM3" s="2003"/>
      <c r="INN3" s="2003"/>
      <c r="INO3" s="2003"/>
      <c r="INP3" s="2003"/>
      <c r="INQ3" s="2003"/>
      <c r="INR3" s="2003"/>
      <c r="INS3" s="2003"/>
      <c r="INT3" s="2003"/>
      <c r="INU3" s="2003"/>
      <c r="INV3" s="2003"/>
      <c r="INW3" s="2003"/>
      <c r="INX3" s="2003"/>
      <c r="INY3" s="2003"/>
      <c r="INZ3" s="2003"/>
      <c r="IOA3" s="2003"/>
      <c r="IOB3" s="2003"/>
      <c r="IOC3" s="2003"/>
      <c r="IOD3" s="2003"/>
      <c r="IOE3" s="2003"/>
      <c r="IOF3" s="2003"/>
      <c r="IOG3" s="2003"/>
      <c r="IOH3" s="2003"/>
      <c r="IOI3" s="2003"/>
      <c r="IOJ3" s="2003"/>
      <c r="IOK3" s="2003"/>
      <c r="IOL3" s="2003"/>
      <c r="IOM3" s="2003"/>
      <c r="ION3" s="2003"/>
      <c r="IOO3" s="2003"/>
      <c r="IOP3" s="2003"/>
      <c r="IOQ3" s="2003"/>
      <c r="IOR3" s="2003"/>
      <c r="IOS3" s="2003"/>
      <c r="IOT3" s="2003"/>
      <c r="IOU3" s="2003"/>
      <c r="IOV3" s="2003"/>
      <c r="IOW3" s="2003"/>
      <c r="IOX3" s="2003"/>
      <c r="IOY3" s="2003"/>
      <c r="IOZ3" s="2003"/>
      <c r="IPA3" s="2003"/>
      <c r="IPB3" s="2003"/>
      <c r="IPC3" s="2003"/>
      <c r="IPD3" s="2003"/>
      <c r="IPE3" s="2003"/>
      <c r="IPF3" s="2003"/>
      <c r="IPG3" s="2003"/>
      <c r="IPH3" s="2003"/>
      <c r="IPI3" s="2003"/>
      <c r="IPJ3" s="2003"/>
      <c r="IPK3" s="2003"/>
      <c r="IPL3" s="2003"/>
      <c r="IPM3" s="2003"/>
      <c r="IPN3" s="2003"/>
      <c r="IPO3" s="2003"/>
      <c r="IPP3" s="2003"/>
      <c r="IPQ3" s="2003"/>
      <c r="IPR3" s="2003"/>
      <c r="IPS3" s="2003"/>
      <c r="IPT3" s="2003"/>
      <c r="IPU3" s="2003"/>
      <c r="IPV3" s="2003"/>
      <c r="IPW3" s="2003"/>
      <c r="IPX3" s="2003"/>
      <c r="IPY3" s="2003"/>
      <c r="IPZ3" s="2003"/>
      <c r="IQA3" s="2003"/>
      <c r="IQB3" s="2003"/>
      <c r="IQC3" s="2003"/>
      <c r="IQD3" s="2003"/>
      <c r="IQE3" s="2003"/>
      <c r="IQF3" s="2003"/>
      <c r="IQG3" s="2003"/>
      <c r="IQH3" s="2003"/>
      <c r="IQI3" s="2003"/>
      <c r="IQJ3" s="2003"/>
      <c r="IQK3" s="2003"/>
      <c r="IQL3" s="2003"/>
      <c r="IQM3" s="2003"/>
      <c r="IQN3" s="2003"/>
      <c r="IQO3" s="2003"/>
      <c r="IQP3" s="2003"/>
      <c r="IQQ3" s="2003"/>
      <c r="IQR3" s="2003"/>
      <c r="IQS3" s="2003"/>
      <c r="IQT3" s="2003"/>
      <c r="IQU3" s="2003"/>
      <c r="IQV3" s="2003"/>
      <c r="IQW3" s="2003"/>
      <c r="IQX3" s="2003"/>
      <c r="IQY3" s="2003"/>
      <c r="IQZ3" s="2003"/>
      <c r="IRA3" s="2003"/>
      <c r="IRB3" s="2003"/>
      <c r="IRC3" s="2003"/>
      <c r="IRD3" s="2003"/>
      <c r="IRE3" s="2003"/>
      <c r="IRF3" s="2003"/>
      <c r="IRG3" s="2003"/>
      <c r="IRH3" s="2003"/>
      <c r="IRI3" s="2003"/>
      <c r="IRJ3" s="2003"/>
      <c r="IRK3" s="2003"/>
      <c r="IRL3" s="2003"/>
      <c r="IRM3" s="2003"/>
      <c r="IRN3" s="2003"/>
      <c r="IRO3" s="2003"/>
      <c r="IRP3" s="2003"/>
      <c r="IRQ3" s="2003"/>
      <c r="IRR3" s="2003"/>
      <c r="IRS3" s="2003"/>
      <c r="IRT3" s="2003"/>
      <c r="IRU3" s="2003"/>
      <c r="IRV3" s="2003"/>
      <c r="IRW3" s="2003"/>
      <c r="IRX3" s="2003"/>
      <c r="IRY3" s="2003"/>
      <c r="IRZ3" s="2003"/>
      <c r="ISA3" s="2003"/>
      <c r="ISB3" s="2003"/>
      <c r="ISC3" s="2003"/>
      <c r="ISD3" s="2003"/>
      <c r="ISE3" s="2003"/>
      <c r="ISF3" s="2003"/>
      <c r="ISG3" s="2003"/>
      <c r="ISH3" s="2003"/>
      <c r="ISI3" s="2003"/>
      <c r="ISJ3" s="2003"/>
      <c r="ISK3" s="2003"/>
      <c r="ISL3" s="2003"/>
      <c r="ISM3" s="2003"/>
      <c r="ISN3" s="2003"/>
      <c r="ISO3" s="2003"/>
      <c r="ISP3" s="2003"/>
      <c r="ISQ3" s="2003"/>
      <c r="ISR3" s="2003"/>
      <c r="ISS3" s="2003"/>
      <c r="IST3" s="2003"/>
      <c r="ISU3" s="2003"/>
      <c r="ISV3" s="2003"/>
      <c r="ISW3" s="2003"/>
      <c r="ISX3" s="2003"/>
      <c r="ISY3" s="2003"/>
      <c r="ISZ3" s="2003"/>
      <c r="ITA3" s="2003"/>
      <c r="ITB3" s="2003"/>
      <c r="ITC3" s="2003"/>
      <c r="ITD3" s="2003"/>
      <c r="ITE3" s="2003"/>
      <c r="ITF3" s="2003"/>
      <c r="ITG3" s="2003"/>
      <c r="ITH3" s="2003"/>
      <c r="ITI3" s="2003"/>
      <c r="ITJ3" s="2003"/>
      <c r="ITK3" s="2003"/>
      <c r="ITL3" s="2003"/>
      <c r="ITM3" s="2003"/>
      <c r="ITN3" s="2003"/>
      <c r="ITO3" s="2003"/>
      <c r="ITP3" s="2003"/>
      <c r="ITQ3" s="2003"/>
      <c r="ITR3" s="2003"/>
      <c r="ITS3" s="2003"/>
      <c r="ITT3" s="2003"/>
      <c r="ITU3" s="2003"/>
      <c r="ITV3" s="2003"/>
      <c r="ITW3" s="2003"/>
      <c r="ITX3" s="2003"/>
      <c r="ITY3" s="2003"/>
      <c r="ITZ3" s="2003"/>
      <c r="IUA3" s="2003"/>
      <c r="IUB3" s="2003"/>
      <c r="IUC3" s="2003"/>
      <c r="IUD3" s="2003"/>
      <c r="IUE3" s="2003"/>
      <c r="IUF3" s="2003"/>
      <c r="IUG3" s="2003"/>
      <c r="IUH3" s="2003"/>
      <c r="IUI3" s="2003"/>
      <c r="IUJ3" s="2003"/>
      <c r="IUK3" s="2003"/>
      <c r="IUL3" s="2003"/>
      <c r="IUM3" s="2003"/>
      <c r="IUN3" s="2003"/>
      <c r="IUO3" s="2003"/>
      <c r="IUP3" s="2003"/>
      <c r="IUQ3" s="2003"/>
      <c r="IUR3" s="2003"/>
      <c r="IUS3" s="2003"/>
      <c r="IUT3" s="2003"/>
      <c r="IUU3" s="2003"/>
      <c r="IUV3" s="2003"/>
      <c r="IUW3" s="2003"/>
      <c r="IUX3" s="2003"/>
      <c r="IUY3" s="2003"/>
      <c r="IUZ3" s="2003"/>
      <c r="IVA3" s="2003"/>
      <c r="IVB3" s="2003"/>
      <c r="IVC3" s="2003"/>
      <c r="IVD3" s="2003"/>
      <c r="IVE3" s="2003"/>
      <c r="IVF3" s="2003"/>
      <c r="IVG3" s="2003"/>
      <c r="IVH3" s="2003"/>
      <c r="IVI3" s="2003"/>
      <c r="IVJ3" s="2003"/>
      <c r="IVK3" s="2003"/>
      <c r="IVL3" s="2003"/>
      <c r="IVM3" s="2003"/>
      <c r="IVN3" s="2003"/>
      <c r="IVO3" s="2003"/>
      <c r="IVP3" s="2003"/>
      <c r="IVQ3" s="2003"/>
      <c r="IVR3" s="2003"/>
      <c r="IVS3" s="2003"/>
      <c r="IVT3" s="2003"/>
      <c r="IVU3" s="2003"/>
      <c r="IVV3" s="2003"/>
      <c r="IVW3" s="2003"/>
      <c r="IVX3" s="2003"/>
      <c r="IVY3" s="2003"/>
      <c r="IVZ3" s="2003"/>
      <c r="IWA3" s="2003"/>
      <c r="IWB3" s="2003"/>
      <c r="IWC3" s="2003"/>
      <c r="IWD3" s="2003"/>
      <c r="IWE3" s="2003"/>
      <c r="IWF3" s="2003"/>
      <c r="IWG3" s="2003"/>
      <c r="IWH3" s="2003"/>
      <c r="IWI3" s="2003"/>
      <c r="IWJ3" s="2003"/>
      <c r="IWK3" s="2003"/>
      <c r="IWL3" s="2003"/>
      <c r="IWM3" s="2003"/>
      <c r="IWN3" s="2003"/>
      <c r="IWO3" s="2003"/>
      <c r="IWP3" s="2003"/>
      <c r="IWQ3" s="2003"/>
      <c r="IWR3" s="2003"/>
      <c r="IWS3" s="2003"/>
      <c r="IWT3" s="2003"/>
      <c r="IWU3" s="2003"/>
      <c r="IWV3" s="2003"/>
      <c r="IWW3" s="2003"/>
      <c r="IWX3" s="2003"/>
      <c r="IWY3" s="2003"/>
      <c r="IWZ3" s="2003"/>
      <c r="IXA3" s="2003"/>
      <c r="IXB3" s="2003"/>
      <c r="IXC3" s="2003"/>
      <c r="IXD3" s="2003"/>
      <c r="IXE3" s="2003"/>
      <c r="IXF3" s="2003"/>
      <c r="IXG3" s="2003"/>
      <c r="IXH3" s="2003"/>
      <c r="IXI3" s="2003"/>
      <c r="IXJ3" s="2003"/>
      <c r="IXK3" s="2003"/>
      <c r="IXL3" s="2003"/>
      <c r="IXM3" s="2003"/>
      <c r="IXN3" s="2003"/>
      <c r="IXO3" s="2003"/>
      <c r="IXP3" s="2003"/>
      <c r="IXQ3" s="2003"/>
      <c r="IXR3" s="2003"/>
      <c r="IXS3" s="2003"/>
      <c r="IXT3" s="2003"/>
      <c r="IXU3" s="2003"/>
      <c r="IXV3" s="2003"/>
      <c r="IXW3" s="2003"/>
      <c r="IXX3" s="2003"/>
      <c r="IXY3" s="2003"/>
      <c r="IXZ3" s="2003"/>
      <c r="IYA3" s="2003"/>
      <c r="IYB3" s="2003"/>
      <c r="IYC3" s="2003"/>
      <c r="IYD3" s="2003"/>
      <c r="IYE3" s="2003"/>
      <c r="IYF3" s="2003"/>
      <c r="IYG3" s="2003"/>
      <c r="IYH3" s="2003"/>
      <c r="IYI3" s="2003"/>
      <c r="IYJ3" s="2003"/>
      <c r="IYK3" s="2003"/>
      <c r="IYL3" s="2003"/>
      <c r="IYM3" s="2003"/>
      <c r="IYN3" s="2003"/>
      <c r="IYO3" s="2003"/>
      <c r="IYP3" s="2003"/>
      <c r="IYQ3" s="2003"/>
      <c r="IYR3" s="2003"/>
      <c r="IYS3" s="2003"/>
      <c r="IYT3" s="2003"/>
      <c r="IYU3" s="2003"/>
      <c r="IYV3" s="2003"/>
      <c r="IYW3" s="2003"/>
      <c r="IYX3" s="2003"/>
      <c r="IYY3" s="2003"/>
      <c r="IYZ3" s="2003"/>
      <c r="IZA3" s="2003"/>
      <c r="IZB3" s="2003"/>
      <c r="IZC3" s="2003"/>
      <c r="IZD3" s="2003"/>
      <c r="IZE3" s="2003"/>
      <c r="IZF3" s="2003"/>
      <c r="IZG3" s="2003"/>
      <c r="IZH3" s="2003"/>
      <c r="IZI3" s="2003"/>
      <c r="IZJ3" s="2003"/>
      <c r="IZK3" s="2003"/>
      <c r="IZL3" s="2003"/>
      <c r="IZM3" s="2003"/>
      <c r="IZN3" s="2003"/>
      <c r="IZO3" s="2003"/>
      <c r="IZP3" s="2003"/>
      <c r="IZQ3" s="2003"/>
      <c r="IZR3" s="2003"/>
      <c r="IZS3" s="2003"/>
      <c r="IZT3" s="2003"/>
      <c r="IZU3" s="2003"/>
      <c r="IZV3" s="2003"/>
      <c r="IZW3" s="2003"/>
      <c r="IZX3" s="2003"/>
      <c r="IZY3" s="2003"/>
      <c r="IZZ3" s="2003"/>
      <c r="JAA3" s="2003"/>
      <c r="JAB3" s="2003"/>
      <c r="JAC3" s="2003"/>
      <c r="JAD3" s="2003"/>
      <c r="JAE3" s="2003"/>
      <c r="JAF3" s="2003"/>
      <c r="JAG3" s="2003"/>
      <c r="JAH3" s="2003"/>
      <c r="JAI3" s="2003"/>
      <c r="JAJ3" s="2003"/>
      <c r="JAK3" s="2003"/>
      <c r="JAL3" s="2003"/>
      <c r="JAM3" s="2003"/>
      <c r="JAN3" s="2003"/>
      <c r="JAO3" s="2003"/>
      <c r="JAP3" s="2003"/>
      <c r="JAQ3" s="2003"/>
      <c r="JAR3" s="2003"/>
      <c r="JAS3" s="2003"/>
      <c r="JAT3" s="2003"/>
      <c r="JAU3" s="2003"/>
      <c r="JAV3" s="2003"/>
      <c r="JAW3" s="2003"/>
      <c r="JAX3" s="2003"/>
      <c r="JAY3" s="2003"/>
      <c r="JAZ3" s="2003"/>
      <c r="JBA3" s="2003"/>
      <c r="JBB3" s="2003"/>
      <c r="JBC3" s="2003"/>
      <c r="JBD3" s="2003"/>
      <c r="JBE3" s="2003"/>
      <c r="JBF3" s="2003"/>
      <c r="JBG3" s="2003"/>
      <c r="JBH3" s="2003"/>
      <c r="JBI3" s="2003"/>
      <c r="JBJ3" s="2003"/>
      <c r="JBK3" s="2003"/>
      <c r="JBL3" s="2003"/>
      <c r="JBM3" s="2003"/>
      <c r="JBN3" s="2003"/>
      <c r="JBO3" s="2003"/>
      <c r="JBP3" s="2003"/>
      <c r="JBQ3" s="2003"/>
      <c r="JBR3" s="2003"/>
      <c r="JBS3" s="2003"/>
      <c r="JBT3" s="2003"/>
      <c r="JBU3" s="2003"/>
      <c r="JBV3" s="2003"/>
      <c r="JBW3" s="2003"/>
      <c r="JBX3" s="2003"/>
      <c r="JBY3" s="2003"/>
      <c r="JBZ3" s="2003"/>
      <c r="JCA3" s="2003"/>
      <c r="JCB3" s="2003"/>
      <c r="JCC3" s="2003"/>
      <c r="JCD3" s="2003"/>
      <c r="JCE3" s="2003"/>
      <c r="JCF3" s="2003"/>
      <c r="JCG3" s="2003"/>
      <c r="JCH3" s="2003"/>
      <c r="JCI3" s="2003"/>
      <c r="JCJ3" s="2003"/>
      <c r="JCK3" s="2003"/>
      <c r="JCL3" s="2003"/>
      <c r="JCM3" s="2003"/>
      <c r="JCN3" s="2003"/>
      <c r="JCO3" s="2003"/>
      <c r="JCP3" s="2003"/>
      <c r="JCQ3" s="2003"/>
      <c r="JCR3" s="2003"/>
      <c r="JCS3" s="2003"/>
      <c r="JCT3" s="2003"/>
      <c r="JCU3" s="2003"/>
      <c r="JCV3" s="2003"/>
      <c r="JCW3" s="2003"/>
      <c r="JCX3" s="2003"/>
      <c r="JCY3" s="2003"/>
      <c r="JCZ3" s="2003"/>
      <c r="JDA3" s="2003"/>
      <c r="JDB3" s="2003"/>
      <c r="JDC3" s="2003"/>
      <c r="JDD3" s="2003"/>
      <c r="JDE3" s="2003"/>
      <c r="JDF3" s="2003"/>
      <c r="JDG3" s="2003"/>
      <c r="JDH3" s="2003"/>
      <c r="JDI3" s="2003"/>
      <c r="JDJ3" s="2003"/>
      <c r="JDK3" s="2003"/>
      <c r="JDL3" s="2003"/>
      <c r="JDM3" s="2003"/>
      <c r="JDN3" s="2003"/>
      <c r="JDO3" s="2003"/>
      <c r="JDP3" s="2003"/>
      <c r="JDQ3" s="2003"/>
      <c r="JDR3" s="2003"/>
      <c r="JDS3" s="2003"/>
      <c r="JDT3" s="2003"/>
      <c r="JDU3" s="2003"/>
      <c r="JDV3" s="2003"/>
      <c r="JDW3" s="2003"/>
      <c r="JDX3" s="2003"/>
      <c r="JDY3" s="2003"/>
      <c r="JDZ3" s="2003"/>
      <c r="JEA3" s="2003"/>
      <c r="JEB3" s="2003"/>
      <c r="JEC3" s="2003"/>
      <c r="JED3" s="2003"/>
      <c r="JEE3" s="2003"/>
      <c r="JEF3" s="2003"/>
      <c r="JEG3" s="2003"/>
      <c r="JEH3" s="2003"/>
      <c r="JEI3" s="2003"/>
      <c r="JEJ3" s="2003"/>
      <c r="JEK3" s="2003"/>
      <c r="JEL3" s="2003"/>
      <c r="JEM3" s="2003"/>
      <c r="JEN3" s="2003"/>
      <c r="JEO3" s="2003"/>
      <c r="JEP3" s="2003"/>
      <c r="JEQ3" s="2003"/>
      <c r="JER3" s="2003"/>
      <c r="JES3" s="2003"/>
      <c r="JET3" s="2003"/>
      <c r="JEU3" s="2003"/>
      <c r="JEV3" s="2003"/>
      <c r="JEW3" s="2003"/>
      <c r="JEX3" s="2003"/>
      <c r="JEY3" s="2003"/>
      <c r="JEZ3" s="2003"/>
      <c r="JFA3" s="2003"/>
      <c r="JFB3" s="2003"/>
      <c r="JFC3" s="2003"/>
      <c r="JFD3" s="2003"/>
      <c r="JFE3" s="2003"/>
      <c r="JFF3" s="2003"/>
      <c r="JFG3" s="2003"/>
      <c r="JFH3" s="2003"/>
      <c r="JFI3" s="2003"/>
      <c r="JFJ3" s="2003"/>
      <c r="JFK3" s="2003"/>
      <c r="JFL3" s="2003"/>
      <c r="JFM3" s="2003"/>
      <c r="JFN3" s="2003"/>
      <c r="JFO3" s="2003"/>
      <c r="JFP3" s="2003"/>
      <c r="JFQ3" s="2003"/>
      <c r="JFR3" s="2003"/>
      <c r="JFS3" s="2003"/>
      <c r="JFT3" s="2003"/>
      <c r="JFU3" s="2003"/>
      <c r="JFV3" s="2003"/>
      <c r="JFW3" s="2003"/>
      <c r="JFX3" s="2003"/>
      <c r="JFY3" s="2003"/>
      <c r="JFZ3" s="2003"/>
      <c r="JGA3" s="2003"/>
      <c r="JGB3" s="2003"/>
      <c r="JGC3" s="2003"/>
      <c r="JGD3" s="2003"/>
      <c r="JGE3" s="2003"/>
      <c r="JGF3" s="2003"/>
      <c r="JGG3" s="2003"/>
      <c r="JGH3" s="2003"/>
      <c r="JGI3" s="2003"/>
      <c r="JGJ3" s="2003"/>
      <c r="JGK3" s="2003"/>
      <c r="JGL3" s="2003"/>
      <c r="JGM3" s="2003"/>
      <c r="JGN3" s="2003"/>
      <c r="JGO3" s="2003"/>
      <c r="JGP3" s="2003"/>
      <c r="JGQ3" s="2003"/>
      <c r="JGR3" s="2003"/>
      <c r="JGS3" s="2003"/>
      <c r="JGT3" s="2003"/>
      <c r="JGU3" s="2003"/>
      <c r="JGV3" s="2003"/>
      <c r="JGW3" s="2003"/>
      <c r="JGX3" s="2003"/>
      <c r="JGY3" s="2003"/>
      <c r="JGZ3" s="2003"/>
      <c r="JHA3" s="2003"/>
      <c r="JHB3" s="2003"/>
      <c r="JHC3" s="2003"/>
      <c r="JHD3" s="2003"/>
      <c r="JHE3" s="2003"/>
      <c r="JHF3" s="2003"/>
      <c r="JHG3" s="2003"/>
      <c r="JHH3" s="2003"/>
      <c r="JHI3" s="2003"/>
      <c r="JHJ3" s="2003"/>
      <c r="JHK3" s="2003"/>
      <c r="JHL3" s="2003"/>
      <c r="JHM3" s="2003"/>
      <c r="JHN3" s="2003"/>
      <c r="JHO3" s="2003"/>
      <c r="JHP3" s="2003"/>
      <c r="JHQ3" s="2003"/>
      <c r="JHR3" s="2003"/>
      <c r="JHS3" s="2003"/>
      <c r="JHT3" s="2003"/>
      <c r="JHU3" s="2003"/>
      <c r="JHV3" s="2003"/>
      <c r="JHW3" s="2003"/>
      <c r="JHX3" s="2003"/>
      <c r="JHY3" s="2003"/>
      <c r="JHZ3" s="2003"/>
      <c r="JIA3" s="2003"/>
      <c r="JIB3" s="2003"/>
      <c r="JIC3" s="2003"/>
      <c r="JID3" s="2003"/>
      <c r="JIE3" s="2003"/>
      <c r="JIF3" s="2003"/>
      <c r="JIG3" s="2003"/>
      <c r="JIH3" s="2003"/>
      <c r="JII3" s="2003"/>
      <c r="JIJ3" s="2003"/>
      <c r="JIK3" s="2003"/>
      <c r="JIL3" s="2003"/>
      <c r="JIM3" s="2003"/>
      <c r="JIN3" s="2003"/>
      <c r="JIO3" s="2003"/>
      <c r="JIP3" s="2003"/>
      <c r="JIQ3" s="2003"/>
      <c r="JIR3" s="2003"/>
      <c r="JIS3" s="2003"/>
      <c r="JIT3" s="2003"/>
      <c r="JIU3" s="2003"/>
      <c r="JIV3" s="2003"/>
      <c r="JIW3" s="2003"/>
      <c r="JIX3" s="2003"/>
      <c r="JIY3" s="2003"/>
      <c r="JIZ3" s="2003"/>
      <c r="JJA3" s="2003"/>
      <c r="JJB3" s="2003"/>
      <c r="JJC3" s="2003"/>
      <c r="JJD3" s="2003"/>
      <c r="JJE3" s="2003"/>
      <c r="JJF3" s="2003"/>
      <c r="JJG3" s="2003"/>
      <c r="JJH3" s="2003"/>
      <c r="JJI3" s="2003"/>
      <c r="JJJ3" s="2003"/>
      <c r="JJK3" s="2003"/>
      <c r="JJL3" s="2003"/>
      <c r="JJM3" s="2003"/>
      <c r="JJN3" s="2003"/>
      <c r="JJO3" s="2003"/>
      <c r="JJP3" s="2003"/>
      <c r="JJQ3" s="2003"/>
      <c r="JJR3" s="2003"/>
      <c r="JJS3" s="2003"/>
      <c r="JJT3" s="2003"/>
      <c r="JJU3" s="2003"/>
      <c r="JJV3" s="2003"/>
      <c r="JJW3" s="2003"/>
      <c r="JJX3" s="2003"/>
      <c r="JJY3" s="2003"/>
      <c r="JJZ3" s="2003"/>
      <c r="JKA3" s="2003"/>
      <c r="JKB3" s="2003"/>
      <c r="JKC3" s="2003"/>
      <c r="JKD3" s="2003"/>
      <c r="JKE3" s="2003"/>
      <c r="JKF3" s="2003"/>
      <c r="JKG3" s="2003"/>
      <c r="JKH3" s="2003"/>
      <c r="JKI3" s="2003"/>
      <c r="JKJ3" s="2003"/>
      <c r="JKK3" s="2003"/>
      <c r="JKL3" s="2003"/>
      <c r="JKM3" s="2003"/>
      <c r="JKN3" s="2003"/>
      <c r="JKO3" s="2003"/>
      <c r="JKP3" s="2003"/>
      <c r="JKQ3" s="2003"/>
      <c r="JKR3" s="2003"/>
      <c r="JKS3" s="2003"/>
      <c r="JKT3" s="2003"/>
      <c r="JKU3" s="2003"/>
      <c r="JKV3" s="2003"/>
      <c r="JKW3" s="2003"/>
      <c r="JKX3" s="2003"/>
      <c r="JKY3" s="2003"/>
      <c r="JKZ3" s="2003"/>
      <c r="JLA3" s="2003"/>
      <c r="JLB3" s="2003"/>
      <c r="JLC3" s="2003"/>
      <c r="JLD3" s="2003"/>
      <c r="JLE3" s="2003"/>
      <c r="JLF3" s="2003"/>
      <c r="JLG3" s="2003"/>
      <c r="JLH3" s="2003"/>
      <c r="JLI3" s="2003"/>
      <c r="JLJ3" s="2003"/>
      <c r="JLK3" s="2003"/>
      <c r="JLL3" s="2003"/>
      <c r="JLM3" s="2003"/>
      <c r="JLN3" s="2003"/>
      <c r="JLO3" s="2003"/>
      <c r="JLP3" s="2003"/>
      <c r="JLQ3" s="2003"/>
      <c r="JLR3" s="2003"/>
      <c r="JLS3" s="2003"/>
      <c r="JLT3" s="2003"/>
      <c r="JLU3" s="2003"/>
      <c r="JLV3" s="2003"/>
      <c r="JLW3" s="2003"/>
      <c r="JLX3" s="2003"/>
      <c r="JLY3" s="2003"/>
      <c r="JLZ3" s="2003"/>
      <c r="JMA3" s="2003"/>
      <c r="JMB3" s="2003"/>
      <c r="JMC3" s="2003"/>
      <c r="JMD3" s="2003"/>
      <c r="JME3" s="2003"/>
      <c r="JMF3" s="2003"/>
      <c r="JMG3" s="2003"/>
      <c r="JMH3" s="2003"/>
      <c r="JMI3" s="2003"/>
      <c r="JMJ3" s="2003"/>
      <c r="JMK3" s="2003"/>
      <c r="JML3" s="2003"/>
      <c r="JMM3" s="2003"/>
      <c r="JMN3" s="2003"/>
      <c r="JMO3" s="2003"/>
      <c r="JMP3" s="2003"/>
      <c r="JMQ3" s="2003"/>
      <c r="JMR3" s="2003"/>
      <c r="JMS3" s="2003"/>
      <c r="JMT3" s="2003"/>
      <c r="JMU3" s="2003"/>
      <c r="JMV3" s="2003"/>
      <c r="JMW3" s="2003"/>
      <c r="JMX3" s="2003"/>
      <c r="JMY3" s="2003"/>
      <c r="JMZ3" s="2003"/>
      <c r="JNA3" s="2003"/>
      <c r="JNB3" s="2003"/>
      <c r="JNC3" s="2003"/>
      <c r="JND3" s="2003"/>
      <c r="JNE3" s="2003"/>
      <c r="JNF3" s="2003"/>
      <c r="JNG3" s="2003"/>
      <c r="JNH3" s="2003"/>
      <c r="JNI3" s="2003"/>
      <c r="JNJ3" s="2003"/>
      <c r="JNK3" s="2003"/>
      <c r="JNL3" s="2003"/>
      <c r="JNM3" s="2003"/>
      <c r="JNN3" s="2003"/>
      <c r="JNO3" s="2003"/>
      <c r="JNP3" s="2003"/>
      <c r="JNQ3" s="2003"/>
      <c r="JNR3" s="2003"/>
      <c r="JNS3" s="2003"/>
      <c r="JNT3" s="2003"/>
      <c r="JNU3" s="2003"/>
      <c r="JNV3" s="2003"/>
      <c r="JNW3" s="2003"/>
      <c r="JNX3" s="2003"/>
      <c r="JNY3" s="2003"/>
      <c r="JNZ3" s="2003"/>
      <c r="JOA3" s="2003"/>
      <c r="JOB3" s="2003"/>
      <c r="JOC3" s="2003"/>
      <c r="JOD3" s="2003"/>
      <c r="JOE3" s="2003"/>
      <c r="JOF3" s="2003"/>
      <c r="JOG3" s="2003"/>
      <c r="JOH3" s="2003"/>
      <c r="JOI3" s="2003"/>
      <c r="JOJ3" s="2003"/>
      <c r="JOK3" s="2003"/>
      <c r="JOL3" s="2003"/>
      <c r="JOM3" s="2003"/>
      <c r="JON3" s="2003"/>
      <c r="JOO3" s="2003"/>
      <c r="JOP3" s="2003"/>
      <c r="JOQ3" s="2003"/>
      <c r="JOR3" s="2003"/>
      <c r="JOS3" s="2003"/>
      <c r="JOT3" s="2003"/>
      <c r="JOU3" s="2003"/>
      <c r="JOV3" s="2003"/>
      <c r="JOW3" s="2003"/>
      <c r="JOX3" s="2003"/>
      <c r="JOY3" s="2003"/>
      <c r="JOZ3" s="2003"/>
      <c r="JPA3" s="2003"/>
      <c r="JPB3" s="2003"/>
      <c r="JPC3" s="2003"/>
      <c r="JPD3" s="2003"/>
      <c r="JPE3" s="2003"/>
      <c r="JPF3" s="2003"/>
      <c r="JPG3" s="2003"/>
      <c r="JPH3" s="2003"/>
      <c r="JPI3" s="2003"/>
      <c r="JPJ3" s="2003"/>
      <c r="JPK3" s="2003"/>
      <c r="JPL3" s="2003"/>
      <c r="JPM3" s="2003"/>
      <c r="JPN3" s="2003"/>
      <c r="JPO3" s="2003"/>
      <c r="JPP3" s="2003"/>
      <c r="JPQ3" s="2003"/>
      <c r="JPR3" s="2003"/>
      <c r="JPS3" s="2003"/>
      <c r="JPT3" s="2003"/>
      <c r="JPU3" s="2003"/>
      <c r="JPV3" s="2003"/>
      <c r="JPW3" s="2003"/>
      <c r="JPX3" s="2003"/>
      <c r="JPY3" s="2003"/>
      <c r="JPZ3" s="2003"/>
      <c r="JQA3" s="2003"/>
      <c r="JQB3" s="2003"/>
      <c r="JQC3" s="2003"/>
      <c r="JQD3" s="2003"/>
      <c r="JQE3" s="2003"/>
      <c r="JQF3" s="2003"/>
      <c r="JQG3" s="2003"/>
      <c r="JQH3" s="2003"/>
      <c r="JQI3" s="2003"/>
      <c r="JQJ3" s="2003"/>
      <c r="JQK3" s="2003"/>
      <c r="JQL3" s="2003"/>
      <c r="JQM3" s="2003"/>
      <c r="JQN3" s="2003"/>
      <c r="JQO3" s="2003"/>
      <c r="JQP3" s="2003"/>
      <c r="JQQ3" s="2003"/>
      <c r="JQR3" s="2003"/>
      <c r="JQS3" s="2003"/>
      <c r="JQT3" s="2003"/>
      <c r="JQU3" s="2003"/>
      <c r="JQV3" s="2003"/>
      <c r="JQW3" s="2003"/>
      <c r="JQX3" s="2003"/>
      <c r="JQY3" s="2003"/>
      <c r="JQZ3" s="2003"/>
      <c r="JRA3" s="2003"/>
      <c r="JRB3" s="2003"/>
      <c r="JRC3" s="2003"/>
      <c r="JRD3" s="2003"/>
      <c r="JRE3" s="2003"/>
      <c r="JRF3" s="2003"/>
      <c r="JRG3" s="2003"/>
      <c r="JRH3" s="2003"/>
      <c r="JRI3" s="2003"/>
      <c r="JRJ3" s="2003"/>
      <c r="JRK3" s="2003"/>
      <c r="JRL3" s="2003"/>
      <c r="JRM3" s="2003"/>
      <c r="JRN3" s="2003"/>
      <c r="JRO3" s="2003"/>
      <c r="JRP3" s="2003"/>
      <c r="JRQ3" s="2003"/>
      <c r="JRR3" s="2003"/>
      <c r="JRS3" s="2003"/>
      <c r="JRT3" s="2003"/>
      <c r="JRU3" s="2003"/>
      <c r="JRV3" s="2003"/>
      <c r="JRW3" s="2003"/>
      <c r="JRX3" s="2003"/>
      <c r="JRY3" s="2003"/>
      <c r="JRZ3" s="2003"/>
      <c r="JSA3" s="2003"/>
      <c r="JSB3" s="2003"/>
      <c r="JSC3" s="2003"/>
      <c r="JSD3" s="2003"/>
      <c r="JSE3" s="2003"/>
      <c r="JSF3" s="2003"/>
      <c r="JSG3" s="2003"/>
      <c r="JSH3" s="2003"/>
      <c r="JSI3" s="2003"/>
      <c r="JSJ3" s="2003"/>
      <c r="JSK3" s="2003"/>
      <c r="JSL3" s="2003"/>
      <c r="JSM3" s="2003"/>
      <c r="JSN3" s="2003"/>
      <c r="JSO3" s="2003"/>
      <c r="JSP3" s="2003"/>
      <c r="JSQ3" s="2003"/>
      <c r="JSR3" s="2003"/>
      <c r="JSS3" s="2003"/>
      <c r="JST3" s="2003"/>
      <c r="JSU3" s="2003"/>
      <c r="JSV3" s="2003"/>
      <c r="JSW3" s="2003"/>
      <c r="JSX3" s="2003"/>
      <c r="JSY3" s="2003"/>
      <c r="JSZ3" s="2003"/>
      <c r="JTA3" s="2003"/>
      <c r="JTB3" s="2003"/>
      <c r="JTC3" s="2003"/>
      <c r="JTD3" s="2003"/>
      <c r="JTE3" s="2003"/>
      <c r="JTF3" s="2003"/>
      <c r="JTG3" s="2003"/>
      <c r="JTH3" s="2003"/>
      <c r="JTI3" s="2003"/>
      <c r="JTJ3" s="2003"/>
      <c r="JTK3" s="2003"/>
      <c r="JTL3" s="2003"/>
      <c r="JTM3" s="2003"/>
      <c r="JTN3" s="2003"/>
      <c r="JTO3" s="2003"/>
      <c r="JTP3" s="2003"/>
      <c r="JTQ3" s="2003"/>
      <c r="JTR3" s="2003"/>
      <c r="JTS3" s="2003"/>
      <c r="JTT3" s="2003"/>
      <c r="JTU3" s="2003"/>
      <c r="JTV3" s="2003"/>
      <c r="JTW3" s="2003"/>
      <c r="JTX3" s="2003"/>
      <c r="JTY3" s="2003"/>
      <c r="JTZ3" s="2003"/>
      <c r="JUA3" s="2003"/>
      <c r="JUB3" s="2003"/>
      <c r="JUC3" s="2003"/>
      <c r="JUD3" s="2003"/>
      <c r="JUE3" s="2003"/>
      <c r="JUF3" s="2003"/>
      <c r="JUG3" s="2003"/>
      <c r="JUH3" s="2003"/>
      <c r="JUI3" s="2003"/>
      <c r="JUJ3" s="2003"/>
      <c r="JUK3" s="2003"/>
      <c r="JUL3" s="2003"/>
      <c r="JUM3" s="2003"/>
      <c r="JUN3" s="2003"/>
      <c r="JUO3" s="2003"/>
      <c r="JUP3" s="2003"/>
      <c r="JUQ3" s="2003"/>
      <c r="JUR3" s="2003"/>
      <c r="JUS3" s="2003"/>
      <c r="JUT3" s="2003"/>
      <c r="JUU3" s="2003"/>
      <c r="JUV3" s="2003"/>
      <c r="JUW3" s="2003"/>
      <c r="JUX3" s="2003"/>
      <c r="JUY3" s="2003"/>
      <c r="JUZ3" s="2003"/>
      <c r="JVA3" s="2003"/>
      <c r="JVB3" s="2003"/>
      <c r="JVC3" s="2003"/>
      <c r="JVD3" s="2003"/>
      <c r="JVE3" s="2003"/>
      <c r="JVF3" s="2003"/>
      <c r="JVG3" s="2003"/>
      <c r="JVH3" s="2003"/>
      <c r="JVI3" s="2003"/>
      <c r="JVJ3" s="2003"/>
      <c r="JVK3" s="2003"/>
      <c r="JVL3" s="2003"/>
      <c r="JVM3" s="2003"/>
      <c r="JVN3" s="2003"/>
      <c r="JVO3" s="2003"/>
      <c r="JVP3" s="2003"/>
      <c r="JVQ3" s="2003"/>
      <c r="JVR3" s="2003"/>
      <c r="JVS3" s="2003"/>
      <c r="JVT3" s="2003"/>
      <c r="JVU3" s="2003"/>
      <c r="JVV3" s="2003"/>
      <c r="JVW3" s="2003"/>
      <c r="JVX3" s="2003"/>
      <c r="JVY3" s="2003"/>
      <c r="JVZ3" s="2003"/>
      <c r="JWA3" s="2003"/>
      <c r="JWB3" s="2003"/>
      <c r="JWC3" s="2003"/>
      <c r="JWD3" s="2003"/>
      <c r="JWE3" s="2003"/>
      <c r="JWF3" s="2003"/>
      <c r="JWG3" s="2003"/>
      <c r="JWH3" s="2003"/>
      <c r="JWI3" s="2003"/>
      <c r="JWJ3" s="2003"/>
      <c r="JWK3" s="2003"/>
      <c r="JWL3" s="2003"/>
      <c r="JWM3" s="2003"/>
      <c r="JWN3" s="2003"/>
      <c r="JWO3" s="2003"/>
      <c r="JWP3" s="2003"/>
      <c r="JWQ3" s="2003"/>
      <c r="JWR3" s="2003"/>
      <c r="JWS3" s="2003"/>
      <c r="JWT3" s="2003"/>
      <c r="JWU3" s="2003"/>
      <c r="JWV3" s="2003"/>
      <c r="JWW3" s="2003"/>
      <c r="JWX3" s="2003"/>
      <c r="JWY3" s="2003"/>
      <c r="JWZ3" s="2003"/>
      <c r="JXA3" s="2003"/>
      <c r="JXB3" s="2003"/>
      <c r="JXC3" s="2003"/>
      <c r="JXD3" s="2003"/>
      <c r="JXE3" s="2003"/>
      <c r="JXF3" s="2003"/>
      <c r="JXG3" s="2003"/>
      <c r="JXH3" s="2003"/>
      <c r="JXI3" s="2003"/>
      <c r="JXJ3" s="2003"/>
      <c r="JXK3" s="2003"/>
      <c r="JXL3" s="2003"/>
      <c r="JXM3" s="2003"/>
      <c r="JXN3" s="2003"/>
      <c r="JXO3" s="2003"/>
      <c r="JXP3" s="2003"/>
      <c r="JXQ3" s="2003"/>
      <c r="JXR3" s="2003"/>
      <c r="JXS3" s="2003"/>
      <c r="JXT3" s="2003"/>
      <c r="JXU3" s="2003"/>
      <c r="JXV3" s="2003"/>
      <c r="JXW3" s="2003"/>
      <c r="JXX3" s="2003"/>
      <c r="JXY3" s="2003"/>
      <c r="JXZ3" s="2003"/>
      <c r="JYA3" s="2003"/>
      <c r="JYB3" s="2003"/>
      <c r="JYC3" s="2003"/>
      <c r="JYD3" s="2003"/>
      <c r="JYE3" s="2003"/>
      <c r="JYF3" s="2003"/>
      <c r="JYG3" s="2003"/>
      <c r="JYH3" s="2003"/>
      <c r="JYI3" s="2003"/>
      <c r="JYJ3" s="2003"/>
      <c r="JYK3" s="2003"/>
      <c r="JYL3" s="2003"/>
      <c r="JYM3" s="2003"/>
      <c r="JYN3" s="2003"/>
      <c r="JYO3" s="2003"/>
      <c r="JYP3" s="2003"/>
      <c r="JYQ3" s="2003"/>
      <c r="JYR3" s="2003"/>
      <c r="JYS3" s="2003"/>
      <c r="JYT3" s="2003"/>
      <c r="JYU3" s="2003"/>
      <c r="JYV3" s="2003"/>
      <c r="JYW3" s="2003"/>
      <c r="JYX3" s="2003"/>
      <c r="JYY3" s="2003"/>
      <c r="JYZ3" s="2003"/>
      <c r="JZA3" s="2003"/>
      <c r="JZB3" s="2003"/>
      <c r="JZC3" s="2003"/>
      <c r="JZD3" s="2003"/>
      <c r="JZE3" s="2003"/>
      <c r="JZF3" s="2003"/>
      <c r="JZG3" s="2003"/>
      <c r="JZH3" s="2003"/>
      <c r="JZI3" s="2003"/>
      <c r="JZJ3" s="2003"/>
      <c r="JZK3" s="2003"/>
      <c r="JZL3" s="2003"/>
      <c r="JZM3" s="2003"/>
      <c r="JZN3" s="2003"/>
      <c r="JZO3" s="2003"/>
      <c r="JZP3" s="2003"/>
      <c r="JZQ3" s="2003"/>
      <c r="JZR3" s="2003"/>
      <c r="JZS3" s="2003"/>
      <c r="JZT3" s="2003"/>
      <c r="JZU3" s="2003"/>
      <c r="JZV3" s="2003"/>
      <c r="JZW3" s="2003"/>
      <c r="JZX3" s="2003"/>
      <c r="JZY3" s="2003"/>
      <c r="JZZ3" s="2003"/>
      <c r="KAA3" s="2003"/>
      <c r="KAB3" s="2003"/>
      <c r="KAC3" s="2003"/>
      <c r="KAD3" s="2003"/>
      <c r="KAE3" s="2003"/>
      <c r="KAF3" s="2003"/>
      <c r="KAG3" s="2003"/>
      <c r="KAH3" s="2003"/>
      <c r="KAI3" s="2003"/>
      <c r="KAJ3" s="2003"/>
      <c r="KAK3" s="2003"/>
      <c r="KAL3" s="2003"/>
      <c r="KAM3" s="2003"/>
      <c r="KAN3" s="2003"/>
      <c r="KAO3" s="2003"/>
      <c r="KAP3" s="2003"/>
      <c r="KAQ3" s="2003"/>
      <c r="KAR3" s="2003"/>
      <c r="KAS3" s="2003"/>
      <c r="KAT3" s="2003"/>
      <c r="KAU3" s="2003"/>
      <c r="KAV3" s="2003"/>
      <c r="KAW3" s="2003"/>
      <c r="KAX3" s="2003"/>
      <c r="KAY3" s="2003"/>
      <c r="KAZ3" s="2003"/>
      <c r="KBA3" s="2003"/>
      <c r="KBB3" s="2003"/>
      <c r="KBC3" s="2003"/>
      <c r="KBD3" s="2003"/>
      <c r="KBE3" s="2003"/>
      <c r="KBF3" s="2003"/>
      <c r="KBG3" s="2003"/>
      <c r="KBH3" s="2003"/>
      <c r="KBI3" s="2003"/>
      <c r="KBJ3" s="2003"/>
      <c r="KBK3" s="2003"/>
      <c r="KBL3" s="2003"/>
      <c r="KBM3" s="2003"/>
      <c r="KBN3" s="2003"/>
      <c r="KBO3" s="2003"/>
      <c r="KBP3" s="2003"/>
      <c r="KBQ3" s="2003"/>
      <c r="KBR3" s="2003"/>
      <c r="KBS3" s="2003"/>
      <c r="KBT3" s="2003"/>
      <c r="KBU3" s="2003"/>
      <c r="KBV3" s="2003"/>
      <c r="KBW3" s="2003"/>
      <c r="KBX3" s="2003"/>
      <c r="KBY3" s="2003"/>
      <c r="KBZ3" s="2003"/>
      <c r="KCA3" s="2003"/>
      <c r="KCB3" s="2003"/>
      <c r="KCC3" s="2003"/>
      <c r="KCD3" s="2003"/>
      <c r="KCE3" s="2003"/>
      <c r="KCF3" s="2003"/>
      <c r="KCG3" s="2003"/>
      <c r="KCH3" s="2003"/>
      <c r="KCI3" s="2003"/>
      <c r="KCJ3" s="2003"/>
      <c r="KCK3" s="2003"/>
      <c r="KCL3" s="2003"/>
      <c r="KCM3" s="2003"/>
      <c r="KCN3" s="2003"/>
      <c r="KCO3" s="2003"/>
      <c r="KCP3" s="2003"/>
      <c r="KCQ3" s="2003"/>
      <c r="KCR3" s="2003"/>
      <c r="KCS3" s="2003"/>
      <c r="KCT3" s="2003"/>
      <c r="KCU3" s="2003"/>
      <c r="KCV3" s="2003"/>
      <c r="KCW3" s="2003"/>
      <c r="KCX3" s="2003"/>
      <c r="KCY3" s="2003"/>
      <c r="KCZ3" s="2003"/>
      <c r="KDA3" s="2003"/>
      <c r="KDB3" s="2003"/>
      <c r="KDC3" s="2003"/>
      <c r="KDD3" s="2003"/>
      <c r="KDE3" s="2003"/>
      <c r="KDF3" s="2003"/>
      <c r="KDG3" s="2003"/>
      <c r="KDH3" s="2003"/>
      <c r="KDI3" s="2003"/>
      <c r="KDJ3" s="2003"/>
      <c r="KDK3" s="2003"/>
      <c r="KDL3" s="2003"/>
      <c r="KDM3" s="2003"/>
      <c r="KDN3" s="2003"/>
      <c r="KDO3" s="2003"/>
      <c r="KDP3" s="2003"/>
      <c r="KDQ3" s="2003"/>
      <c r="KDR3" s="2003"/>
      <c r="KDS3" s="2003"/>
      <c r="KDT3" s="2003"/>
      <c r="KDU3" s="2003"/>
      <c r="KDV3" s="2003"/>
      <c r="KDW3" s="2003"/>
      <c r="KDX3" s="2003"/>
      <c r="KDY3" s="2003"/>
      <c r="KDZ3" s="2003"/>
      <c r="KEA3" s="2003"/>
      <c r="KEB3" s="2003"/>
      <c r="KEC3" s="2003"/>
      <c r="KED3" s="2003"/>
      <c r="KEE3" s="2003"/>
      <c r="KEF3" s="2003"/>
      <c r="KEG3" s="2003"/>
      <c r="KEH3" s="2003"/>
      <c r="KEI3" s="2003"/>
      <c r="KEJ3" s="2003"/>
      <c r="KEK3" s="2003"/>
      <c r="KEL3" s="2003"/>
      <c r="KEM3" s="2003"/>
      <c r="KEN3" s="2003"/>
      <c r="KEO3" s="2003"/>
      <c r="KEP3" s="2003"/>
      <c r="KEQ3" s="2003"/>
      <c r="KER3" s="2003"/>
      <c r="KES3" s="2003"/>
      <c r="KET3" s="2003"/>
      <c r="KEU3" s="2003"/>
      <c r="KEV3" s="2003"/>
      <c r="KEW3" s="2003"/>
      <c r="KEX3" s="2003"/>
      <c r="KEY3" s="2003"/>
      <c r="KEZ3" s="2003"/>
      <c r="KFA3" s="2003"/>
      <c r="KFB3" s="2003"/>
      <c r="KFC3" s="2003"/>
      <c r="KFD3" s="2003"/>
      <c r="KFE3" s="2003"/>
      <c r="KFF3" s="2003"/>
      <c r="KFG3" s="2003"/>
      <c r="KFH3" s="2003"/>
      <c r="KFI3" s="2003"/>
      <c r="KFJ3" s="2003"/>
      <c r="KFK3" s="2003"/>
      <c r="KFL3" s="2003"/>
      <c r="KFM3" s="2003"/>
      <c r="KFN3" s="2003"/>
      <c r="KFO3" s="2003"/>
      <c r="KFP3" s="2003"/>
      <c r="KFQ3" s="2003"/>
      <c r="KFR3" s="2003"/>
      <c r="KFS3" s="2003"/>
      <c r="KFT3" s="2003"/>
      <c r="KFU3" s="2003"/>
      <c r="KFV3" s="2003"/>
      <c r="KFW3" s="2003"/>
      <c r="KFX3" s="2003"/>
      <c r="KFY3" s="2003"/>
      <c r="KFZ3" s="2003"/>
      <c r="KGA3" s="2003"/>
      <c r="KGB3" s="2003"/>
      <c r="KGC3" s="2003"/>
      <c r="KGD3" s="2003"/>
      <c r="KGE3" s="2003"/>
      <c r="KGF3" s="2003"/>
      <c r="KGG3" s="2003"/>
      <c r="KGH3" s="2003"/>
      <c r="KGI3" s="2003"/>
      <c r="KGJ3" s="2003"/>
      <c r="KGK3" s="2003"/>
      <c r="KGL3" s="2003"/>
      <c r="KGM3" s="2003"/>
      <c r="KGN3" s="2003"/>
      <c r="KGO3" s="2003"/>
      <c r="KGP3" s="2003"/>
      <c r="KGQ3" s="2003"/>
      <c r="KGR3" s="2003"/>
      <c r="KGS3" s="2003"/>
      <c r="KGT3" s="2003"/>
      <c r="KGU3" s="2003"/>
      <c r="KGV3" s="2003"/>
      <c r="KGW3" s="2003"/>
      <c r="KGX3" s="2003"/>
      <c r="KGY3" s="2003"/>
      <c r="KGZ3" s="2003"/>
      <c r="KHA3" s="2003"/>
      <c r="KHB3" s="2003"/>
      <c r="KHC3" s="2003"/>
      <c r="KHD3" s="2003"/>
      <c r="KHE3" s="2003"/>
      <c r="KHF3" s="2003"/>
      <c r="KHG3" s="2003"/>
      <c r="KHH3" s="2003"/>
      <c r="KHI3" s="2003"/>
      <c r="KHJ3" s="2003"/>
      <c r="KHK3" s="2003"/>
      <c r="KHL3" s="2003"/>
      <c r="KHM3" s="2003"/>
      <c r="KHN3" s="2003"/>
      <c r="KHO3" s="2003"/>
      <c r="KHP3" s="2003"/>
      <c r="KHQ3" s="2003"/>
      <c r="KHR3" s="2003"/>
      <c r="KHS3" s="2003"/>
      <c r="KHT3" s="2003"/>
      <c r="KHU3" s="2003"/>
      <c r="KHV3" s="2003"/>
      <c r="KHW3" s="2003"/>
      <c r="KHX3" s="2003"/>
      <c r="KHY3" s="2003"/>
      <c r="KHZ3" s="2003"/>
      <c r="KIA3" s="2003"/>
      <c r="KIB3" s="2003"/>
      <c r="KIC3" s="2003"/>
      <c r="KID3" s="2003"/>
      <c r="KIE3" s="2003"/>
      <c r="KIF3" s="2003"/>
      <c r="KIG3" s="2003"/>
      <c r="KIH3" s="2003"/>
      <c r="KII3" s="2003"/>
      <c r="KIJ3" s="2003"/>
      <c r="KIK3" s="2003"/>
      <c r="KIL3" s="2003"/>
      <c r="KIM3" s="2003"/>
      <c r="KIN3" s="2003"/>
      <c r="KIO3" s="2003"/>
      <c r="KIP3" s="2003"/>
      <c r="KIQ3" s="2003"/>
      <c r="KIR3" s="2003"/>
      <c r="KIS3" s="2003"/>
      <c r="KIT3" s="2003"/>
      <c r="KIU3" s="2003"/>
      <c r="KIV3" s="2003"/>
      <c r="KIW3" s="2003"/>
      <c r="KIX3" s="2003"/>
      <c r="KIY3" s="2003"/>
      <c r="KIZ3" s="2003"/>
      <c r="KJA3" s="2003"/>
      <c r="KJB3" s="2003"/>
      <c r="KJC3" s="2003"/>
      <c r="KJD3" s="2003"/>
      <c r="KJE3" s="2003"/>
      <c r="KJF3" s="2003"/>
      <c r="KJG3" s="2003"/>
      <c r="KJH3" s="2003"/>
      <c r="KJI3" s="2003"/>
      <c r="KJJ3" s="2003"/>
      <c r="KJK3" s="2003"/>
      <c r="KJL3" s="2003"/>
      <c r="KJM3" s="2003"/>
      <c r="KJN3" s="2003"/>
      <c r="KJO3" s="2003"/>
      <c r="KJP3" s="2003"/>
      <c r="KJQ3" s="2003"/>
      <c r="KJR3" s="2003"/>
      <c r="KJS3" s="2003"/>
      <c r="KJT3" s="2003"/>
      <c r="KJU3" s="2003"/>
      <c r="KJV3" s="2003"/>
      <c r="KJW3" s="2003"/>
      <c r="KJX3" s="2003"/>
      <c r="KJY3" s="2003"/>
      <c r="KJZ3" s="2003"/>
      <c r="KKA3" s="2003"/>
      <c r="KKB3" s="2003"/>
      <c r="KKC3" s="2003"/>
      <c r="KKD3" s="2003"/>
      <c r="KKE3" s="2003"/>
      <c r="KKF3" s="2003"/>
      <c r="KKG3" s="2003"/>
      <c r="KKH3" s="2003"/>
      <c r="KKI3" s="2003"/>
      <c r="KKJ3" s="2003"/>
      <c r="KKK3" s="2003"/>
      <c r="KKL3" s="2003"/>
      <c r="KKM3" s="2003"/>
      <c r="KKN3" s="2003"/>
      <c r="KKO3" s="2003"/>
      <c r="KKP3" s="2003"/>
      <c r="KKQ3" s="2003"/>
      <c r="KKR3" s="2003"/>
      <c r="KKS3" s="2003"/>
      <c r="KKT3" s="2003"/>
      <c r="KKU3" s="2003"/>
      <c r="KKV3" s="2003"/>
      <c r="KKW3" s="2003"/>
      <c r="KKX3" s="2003"/>
      <c r="KKY3" s="2003"/>
      <c r="KKZ3" s="2003"/>
      <c r="KLA3" s="2003"/>
      <c r="KLB3" s="2003"/>
      <c r="KLC3" s="2003"/>
      <c r="KLD3" s="2003"/>
      <c r="KLE3" s="2003"/>
      <c r="KLF3" s="2003"/>
      <c r="KLG3" s="2003"/>
      <c r="KLH3" s="2003"/>
      <c r="KLI3" s="2003"/>
      <c r="KLJ3" s="2003"/>
      <c r="KLK3" s="2003"/>
      <c r="KLL3" s="2003"/>
      <c r="KLM3" s="2003"/>
      <c r="KLN3" s="2003"/>
      <c r="KLO3" s="2003"/>
      <c r="KLP3" s="2003"/>
      <c r="KLQ3" s="2003"/>
      <c r="KLR3" s="2003"/>
      <c r="KLS3" s="2003"/>
      <c r="KLT3" s="2003"/>
      <c r="KLU3" s="2003"/>
      <c r="KLV3" s="2003"/>
      <c r="KLW3" s="2003"/>
      <c r="KLX3" s="2003"/>
      <c r="KLY3" s="2003"/>
      <c r="KLZ3" s="2003"/>
      <c r="KMA3" s="2003"/>
      <c r="KMB3" s="2003"/>
      <c r="KMC3" s="2003"/>
      <c r="KMD3" s="2003"/>
      <c r="KME3" s="2003"/>
      <c r="KMF3" s="2003"/>
      <c r="KMG3" s="2003"/>
      <c r="KMH3" s="2003"/>
      <c r="KMI3" s="2003"/>
      <c r="KMJ3" s="2003"/>
      <c r="KMK3" s="2003"/>
      <c r="KML3" s="2003"/>
      <c r="KMM3" s="2003"/>
      <c r="KMN3" s="2003"/>
      <c r="KMO3" s="2003"/>
      <c r="KMP3" s="2003"/>
      <c r="KMQ3" s="2003"/>
      <c r="KMR3" s="2003"/>
      <c r="KMS3" s="2003"/>
      <c r="KMT3" s="2003"/>
      <c r="KMU3" s="2003"/>
      <c r="KMV3" s="2003"/>
      <c r="KMW3" s="2003"/>
      <c r="KMX3" s="2003"/>
      <c r="KMY3" s="2003"/>
      <c r="KMZ3" s="2003"/>
      <c r="KNA3" s="2003"/>
      <c r="KNB3" s="2003"/>
      <c r="KNC3" s="2003"/>
      <c r="KND3" s="2003"/>
      <c r="KNE3" s="2003"/>
      <c r="KNF3" s="2003"/>
      <c r="KNG3" s="2003"/>
      <c r="KNH3" s="2003"/>
      <c r="KNI3" s="2003"/>
      <c r="KNJ3" s="2003"/>
      <c r="KNK3" s="2003"/>
      <c r="KNL3" s="2003"/>
      <c r="KNM3" s="2003"/>
      <c r="KNN3" s="2003"/>
      <c r="KNO3" s="2003"/>
      <c r="KNP3" s="2003"/>
      <c r="KNQ3" s="2003"/>
      <c r="KNR3" s="2003"/>
      <c r="KNS3" s="2003"/>
      <c r="KNT3" s="2003"/>
      <c r="KNU3" s="2003"/>
      <c r="KNV3" s="2003"/>
      <c r="KNW3" s="2003"/>
      <c r="KNX3" s="2003"/>
      <c r="KNY3" s="2003"/>
      <c r="KNZ3" s="2003"/>
      <c r="KOA3" s="2003"/>
      <c r="KOB3" s="2003"/>
      <c r="KOC3" s="2003"/>
      <c r="KOD3" s="2003"/>
      <c r="KOE3" s="2003"/>
      <c r="KOF3" s="2003"/>
      <c r="KOG3" s="2003"/>
      <c r="KOH3" s="2003"/>
      <c r="KOI3" s="2003"/>
      <c r="KOJ3" s="2003"/>
      <c r="KOK3" s="2003"/>
      <c r="KOL3" s="2003"/>
      <c r="KOM3" s="2003"/>
      <c r="KON3" s="2003"/>
      <c r="KOO3" s="2003"/>
      <c r="KOP3" s="2003"/>
      <c r="KOQ3" s="2003"/>
      <c r="KOR3" s="2003"/>
      <c r="KOS3" s="2003"/>
      <c r="KOT3" s="2003"/>
      <c r="KOU3" s="2003"/>
      <c r="KOV3" s="2003"/>
      <c r="KOW3" s="2003"/>
      <c r="KOX3" s="2003"/>
      <c r="KOY3" s="2003"/>
      <c r="KOZ3" s="2003"/>
      <c r="KPA3" s="2003"/>
      <c r="KPB3" s="2003"/>
      <c r="KPC3" s="2003"/>
      <c r="KPD3" s="2003"/>
      <c r="KPE3" s="2003"/>
      <c r="KPF3" s="2003"/>
      <c r="KPG3" s="2003"/>
      <c r="KPH3" s="2003"/>
      <c r="KPI3" s="2003"/>
      <c r="KPJ3" s="2003"/>
      <c r="KPK3" s="2003"/>
      <c r="KPL3" s="2003"/>
      <c r="KPM3" s="2003"/>
      <c r="KPN3" s="2003"/>
      <c r="KPO3" s="2003"/>
      <c r="KPP3" s="2003"/>
      <c r="KPQ3" s="2003"/>
      <c r="KPR3" s="2003"/>
      <c r="KPS3" s="2003"/>
      <c r="KPT3" s="2003"/>
      <c r="KPU3" s="2003"/>
      <c r="KPV3" s="2003"/>
      <c r="KPW3" s="2003"/>
      <c r="KPX3" s="2003"/>
      <c r="KPY3" s="2003"/>
      <c r="KPZ3" s="2003"/>
      <c r="KQA3" s="2003"/>
      <c r="KQB3" s="2003"/>
      <c r="KQC3" s="2003"/>
      <c r="KQD3" s="2003"/>
      <c r="KQE3" s="2003"/>
      <c r="KQF3" s="2003"/>
      <c r="KQG3" s="2003"/>
      <c r="KQH3" s="2003"/>
      <c r="KQI3" s="2003"/>
      <c r="KQJ3" s="2003"/>
      <c r="KQK3" s="2003"/>
      <c r="KQL3" s="2003"/>
      <c r="KQM3" s="2003"/>
      <c r="KQN3" s="2003"/>
      <c r="KQO3" s="2003"/>
      <c r="KQP3" s="2003"/>
      <c r="KQQ3" s="2003"/>
      <c r="KQR3" s="2003"/>
      <c r="KQS3" s="2003"/>
      <c r="KQT3" s="2003"/>
      <c r="KQU3" s="2003"/>
      <c r="KQV3" s="2003"/>
      <c r="KQW3" s="2003"/>
      <c r="KQX3" s="2003"/>
      <c r="KQY3" s="2003"/>
      <c r="KQZ3" s="2003"/>
      <c r="KRA3" s="2003"/>
      <c r="KRB3" s="2003"/>
      <c r="KRC3" s="2003"/>
      <c r="KRD3" s="2003"/>
      <c r="KRE3" s="2003"/>
      <c r="KRF3" s="2003"/>
      <c r="KRG3" s="2003"/>
      <c r="KRH3" s="2003"/>
      <c r="KRI3" s="2003"/>
      <c r="KRJ3" s="2003"/>
      <c r="KRK3" s="2003"/>
      <c r="KRL3" s="2003"/>
      <c r="KRM3" s="2003"/>
      <c r="KRN3" s="2003"/>
      <c r="KRO3" s="2003"/>
      <c r="KRP3" s="2003"/>
      <c r="KRQ3" s="2003"/>
      <c r="KRR3" s="2003"/>
      <c r="KRS3" s="2003"/>
      <c r="KRT3" s="2003"/>
      <c r="KRU3" s="2003"/>
      <c r="KRV3" s="2003"/>
      <c r="KRW3" s="2003"/>
      <c r="KRX3" s="2003"/>
      <c r="KRY3" s="2003"/>
      <c r="KRZ3" s="2003"/>
      <c r="KSA3" s="2003"/>
      <c r="KSB3" s="2003"/>
      <c r="KSC3" s="2003"/>
      <c r="KSD3" s="2003"/>
      <c r="KSE3" s="2003"/>
      <c r="KSF3" s="2003"/>
      <c r="KSG3" s="2003"/>
      <c r="KSH3" s="2003"/>
      <c r="KSI3" s="2003"/>
      <c r="KSJ3" s="2003"/>
      <c r="KSK3" s="2003"/>
      <c r="KSL3" s="2003"/>
      <c r="KSM3" s="2003"/>
      <c r="KSN3" s="2003"/>
      <c r="KSO3" s="2003"/>
      <c r="KSP3" s="2003"/>
      <c r="KSQ3" s="2003"/>
      <c r="KSR3" s="2003"/>
      <c r="KSS3" s="2003"/>
      <c r="KST3" s="2003"/>
      <c r="KSU3" s="2003"/>
      <c r="KSV3" s="2003"/>
      <c r="KSW3" s="2003"/>
      <c r="KSX3" s="2003"/>
      <c r="KSY3" s="2003"/>
      <c r="KSZ3" s="2003"/>
      <c r="KTA3" s="2003"/>
      <c r="KTB3" s="2003"/>
      <c r="KTC3" s="2003"/>
      <c r="KTD3" s="2003"/>
      <c r="KTE3" s="2003"/>
      <c r="KTF3" s="2003"/>
      <c r="KTG3" s="2003"/>
      <c r="KTH3" s="2003"/>
      <c r="KTI3" s="2003"/>
      <c r="KTJ3" s="2003"/>
      <c r="KTK3" s="2003"/>
      <c r="KTL3" s="2003"/>
      <c r="KTM3" s="2003"/>
      <c r="KTN3" s="2003"/>
      <c r="KTO3" s="2003"/>
      <c r="KTP3" s="2003"/>
      <c r="KTQ3" s="2003"/>
      <c r="KTR3" s="2003"/>
      <c r="KTS3" s="2003"/>
      <c r="KTT3" s="2003"/>
      <c r="KTU3" s="2003"/>
      <c r="KTV3" s="2003"/>
      <c r="KTW3" s="2003"/>
      <c r="KTX3" s="2003"/>
      <c r="KTY3" s="2003"/>
      <c r="KTZ3" s="2003"/>
      <c r="KUA3" s="2003"/>
      <c r="KUB3" s="2003"/>
      <c r="KUC3" s="2003"/>
      <c r="KUD3" s="2003"/>
      <c r="KUE3" s="2003"/>
      <c r="KUF3" s="2003"/>
      <c r="KUG3" s="2003"/>
      <c r="KUH3" s="2003"/>
      <c r="KUI3" s="2003"/>
      <c r="KUJ3" s="2003"/>
      <c r="KUK3" s="2003"/>
      <c r="KUL3" s="2003"/>
      <c r="KUM3" s="2003"/>
      <c r="KUN3" s="2003"/>
      <c r="KUO3" s="2003"/>
      <c r="KUP3" s="2003"/>
      <c r="KUQ3" s="2003"/>
      <c r="KUR3" s="2003"/>
      <c r="KUS3" s="2003"/>
      <c r="KUT3" s="2003"/>
      <c r="KUU3" s="2003"/>
      <c r="KUV3" s="2003"/>
      <c r="KUW3" s="2003"/>
      <c r="KUX3" s="2003"/>
      <c r="KUY3" s="2003"/>
      <c r="KUZ3" s="2003"/>
      <c r="KVA3" s="2003"/>
      <c r="KVB3" s="2003"/>
      <c r="KVC3" s="2003"/>
      <c r="KVD3" s="2003"/>
      <c r="KVE3" s="2003"/>
      <c r="KVF3" s="2003"/>
      <c r="KVG3" s="2003"/>
      <c r="KVH3" s="2003"/>
      <c r="KVI3" s="2003"/>
      <c r="KVJ3" s="2003"/>
      <c r="KVK3" s="2003"/>
      <c r="KVL3" s="2003"/>
      <c r="KVM3" s="2003"/>
      <c r="KVN3" s="2003"/>
      <c r="KVO3" s="2003"/>
      <c r="KVP3" s="2003"/>
      <c r="KVQ3" s="2003"/>
      <c r="KVR3" s="2003"/>
      <c r="KVS3" s="2003"/>
      <c r="KVT3" s="2003"/>
      <c r="KVU3" s="2003"/>
      <c r="KVV3" s="2003"/>
      <c r="KVW3" s="2003"/>
      <c r="KVX3" s="2003"/>
      <c r="KVY3" s="2003"/>
      <c r="KVZ3" s="2003"/>
      <c r="KWA3" s="2003"/>
      <c r="KWB3" s="2003"/>
      <c r="KWC3" s="2003"/>
      <c r="KWD3" s="2003"/>
      <c r="KWE3" s="2003"/>
      <c r="KWF3" s="2003"/>
      <c r="KWG3" s="2003"/>
      <c r="KWH3" s="2003"/>
      <c r="KWI3" s="2003"/>
      <c r="KWJ3" s="2003"/>
      <c r="KWK3" s="2003"/>
      <c r="KWL3" s="2003"/>
      <c r="KWM3" s="2003"/>
      <c r="KWN3" s="2003"/>
      <c r="KWO3" s="2003"/>
      <c r="KWP3" s="2003"/>
      <c r="KWQ3" s="2003"/>
      <c r="KWR3" s="2003"/>
      <c r="KWS3" s="2003"/>
      <c r="KWT3" s="2003"/>
      <c r="KWU3" s="2003"/>
      <c r="KWV3" s="2003"/>
      <c r="KWW3" s="2003"/>
      <c r="KWX3" s="2003"/>
      <c r="KWY3" s="2003"/>
      <c r="KWZ3" s="2003"/>
      <c r="KXA3" s="2003"/>
      <c r="KXB3" s="2003"/>
      <c r="KXC3" s="2003"/>
      <c r="KXD3" s="2003"/>
      <c r="KXE3" s="2003"/>
      <c r="KXF3" s="2003"/>
      <c r="KXG3" s="2003"/>
      <c r="KXH3" s="2003"/>
      <c r="KXI3" s="2003"/>
      <c r="KXJ3" s="2003"/>
      <c r="KXK3" s="2003"/>
      <c r="KXL3" s="2003"/>
      <c r="KXM3" s="2003"/>
      <c r="KXN3" s="2003"/>
      <c r="KXO3" s="2003"/>
      <c r="KXP3" s="2003"/>
      <c r="KXQ3" s="2003"/>
      <c r="KXR3" s="2003"/>
      <c r="KXS3" s="2003"/>
      <c r="KXT3" s="2003"/>
      <c r="KXU3" s="2003"/>
      <c r="KXV3" s="2003"/>
      <c r="KXW3" s="2003"/>
      <c r="KXX3" s="2003"/>
      <c r="KXY3" s="2003"/>
      <c r="KXZ3" s="2003"/>
      <c r="KYA3" s="2003"/>
      <c r="KYB3" s="2003"/>
      <c r="KYC3" s="2003"/>
      <c r="KYD3" s="2003"/>
      <c r="KYE3" s="2003"/>
      <c r="KYF3" s="2003"/>
      <c r="KYG3" s="2003"/>
      <c r="KYH3" s="2003"/>
      <c r="KYI3" s="2003"/>
      <c r="KYJ3" s="2003"/>
      <c r="KYK3" s="2003"/>
      <c r="KYL3" s="2003"/>
      <c r="KYM3" s="2003"/>
      <c r="KYN3" s="2003"/>
      <c r="KYO3" s="2003"/>
      <c r="KYP3" s="2003"/>
      <c r="KYQ3" s="2003"/>
      <c r="KYR3" s="2003"/>
      <c r="KYS3" s="2003"/>
      <c r="KYT3" s="2003"/>
      <c r="KYU3" s="2003"/>
      <c r="KYV3" s="2003"/>
      <c r="KYW3" s="2003"/>
      <c r="KYX3" s="2003"/>
      <c r="KYY3" s="2003"/>
      <c r="KYZ3" s="2003"/>
      <c r="KZA3" s="2003"/>
      <c r="KZB3" s="2003"/>
      <c r="KZC3" s="2003"/>
      <c r="KZD3" s="2003"/>
      <c r="KZE3" s="2003"/>
      <c r="KZF3" s="2003"/>
      <c r="KZG3" s="2003"/>
      <c r="KZH3" s="2003"/>
      <c r="KZI3" s="2003"/>
      <c r="KZJ3" s="2003"/>
      <c r="KZK3" s="2003"/>
      <c r="KZL3" s="2003"/>
      <c r="KZM3" s="2003"/>
      <c r="KZN3" s="2003"/>
      <c r="KZO3" s="2003"/>
      <c r="KZP3" s="2003"/>
      <c r="KZQ3" s="2003"/>
      <c r="KZR3" s="2003"/>
      <c r="KZS3" s="2003"/>
      <c r="KZT3" s="2003"/>
      <c r="KZU3" s="2003"/>
      <c r="KZV3" s="2003"/>
      <c r="KZW3" s="2003"/>
      <c r="KZX3" s="2003"/>
      <c r="KZY3" s="2003"/>
      <c r="KZZ3" s="2003"/>
      <c r="LAA3" s="2003"/>
      <c r="LAB3" s="2003"/>
      <c r="LAC3" s="2003"/>
      <c r="LAD3" s="2003"/>
      <c r="LAE3" s="2003"/>
      <c r="LAF3" s="2003"/>
      <c r="LAG3" s="2003"/>
      <c r="LAH3" s="2003"/>
      <c r="LAI3" s="2003"/>
      <c r="LAJ3" s="2003"/>
      <c r="LAK3" s="2003"/>
      <c r="LAL3" s="2003"/>
      <c r="LAM3" s="2003"/>
      <c r="LAN3" s="2003"/>
      <c r="LAO3" s="2003"/>
      <c r="LAP3" s="2003"/>
      <c r="LAQ3" s="2003"/>
      <c r="LAR3" s="2003"/>
      <c r="LAS3" s="2003"/>
      <c r="LAT3" s="2003"/>
      <c r="LAU3" s="2003"/>
      <c r="LAV3" s="2003"/>
      <c r="LAW3" s="2003"/>
      <c r="LAX3" s="2003"/>
      <c r="LAY3" s="2003"/>
      <c r="LAZ3" s="2003"/>
      <c r="LBA3" s="2003"/>
      <c r="LBB3" s="2003"/>
      <c r="LBC3" s="2003"/>
      <c r="LBD3" s="2003"/>
      <c r="LBE3" s="2003"/>
      <c r="LBF3" s="2003"/>
      <c r="LBG3" s="2003"/>
      <c r="LBH3" s="2003"/>
      <c r="LBI3" s="2003"/>
      <c r="LBJ3" s="2003"/>
      <c r="LBK3" s="2003"/>
      <c r="LBL3" s="2003"/>
      <c r="LBM3" s="2003"/>
      <c r="LBN3" s="2003"/>
      <c r="LBO3" s="2003"/>
      <c r="LBP3" s="2003"/>
      <c r="LBQ3" s="2003"/>
      <c r="LBR3" s="2003"/>
      <c r="LBS3" s="2003"/>
      <c r="LBT3" s="2003"/>
      <c r="LBU3" s="2003"/>
      <c r="LBV3" s="2003"/>
      <c r="LBW3" s="2003"/>
      <c r="LBX3" s="2003"/>
      <c r="LBY3" s="2003"/>
      <c r="LBZ3" s="2003"/>
      <c r="LCA3" s="2003"/>
      <c r="LCB3" s="2003"/>
      <c r="LCC3" s="2003"/>
      <c r="LCD3" s="2003"/>
      <c r="LCE3" s="2003"/>
      <c r="LCF3" s="2003"/>
      <c r="LCG3" s="2003"/>
      <c r="LCH3" s="2003"/>
      <c r="LCI3" s="2003"/>
      <c r="LCJ3" s="2003"/>
      <c r="LCK3" s="2003"/>
      <c r="LCL3" s="2003"/>
      <c r="LCM3" s="2003"/>
      <c r="LCN3" s="2003"/>
      <c r="LCO3" s="2003"/>
      <c r="LCP3" s="2003"/>
      <c r="LCQ3" s="2003"/>
      <c r="LCR3" s="2003"/>
      <c r="LCS3" s="2003"/>
      <c r="LCT3" s="2003"/>
      <c r="LCU3" s="2003"/>
      <c r="LCV3" s="2003"/>
      <c r="LCW3" s="2003"/>
      <c r="LCX3" s="2003"/>
      <c r="LCY3" s="2003"/>
      <c r="LCZ3" s="2003"/>
      <c r="LDA3" s="2003"/>
      <c r="LDB3" s="2003"/>
      <c r="LDC3" s="2003"/>
      <c r="LDD3" s="2003"/>
      <c r="LDE3" s="2003"/>
      <c r="LDF3" s="2003"/>
      <c r="LDG3" s="2003"/>
      <c r="LDH3" s="2003"/>
      <c r="LDI3" s="2003"/>
      <c r="LDJ3" s="2003"/>
      <c r="LDK3" s="2003"/>
      <c r="LDL3" s="2003"/>
      <c r="LDM3" s="2003"/>
      <c r="LDN3" s="2003"/>
      <c r="LDO3" s="2003"/>
      <c r="LDP3" s="2003"/>
      <c r="LDQ3" s="2003"/>
      <c r="LDR3" s="2003"/>
      <c r="LDS3" s="2003"/>
      <c r="LDT3" s="2003"/>
      <c r="LDU3" s="2003"/>
      <c r="LDV3" s="2003"/>
      <c r="LDW3" s="2003"/>
      <c r="LDX3" s="2003"/>
      <c r="LDY3" s="2003"/>
      <c r="LDZ3" s="2003"/>
      <c r="LEA3" s="2003"/>
      <c r="LEB3" s="2003"/>
      <c r="LEC3" s="2003"/>
      <c r="LED3" s="2003"/>
      <c r="LEE3" s="2003"/>
      <c r="LEF3" s="2003"/>
      <c r="LEG3" s="2003"/>
      <c r="LEH3" s="2003"/>
      <c r="LEI3" s="2003"/>
      <c r="LEJ3" s="2003"/>
      <c r="LEK3" s="2003"/>
      <c r="LEL3" s="2003"/>
      <c r="LEM3" s="2003"/>
      <c r="LEN3" s="2003"/>
      <c r="LEO3" s="2003"/>
      <c r="LEP3" s="2003"/>
      <c r="LEQ3" s="2003"/>
      <c r="LER3" s="2003"/>
      <c r="LES3" s="2003"/>
      <c r="LET3" s="2003"/>
      <c r="LEU3" s="2003"/>
      <c r="LEV3" s="2003"/>
      <c r="LEW3" s="2003"/>
      <c r="LEX3" s="2003"/>
      <c r="LEY3" s="2003"/>
      <c r="LEZ3" s="2003"/>
      <c r="LFA3" s="2003"/>
      <c r="LFB3" s="2003"/>
      <c r="LFC3" s="2003"/>
      <c r="LFD3" s="2003"/>
      <c r="LFE3" s="2003"/>
      <c r="LFF3" s="2003"/>
      <c r="LFG3" s="2003"/>
      <c r="LFH3" s="2003"/>
      <c r="LFI3" s="2003"/>
      <c r="LFJ3" s="2003"/>
      <c r="LFK3" s="2003"/>
      <c r="LFL3" s="2003"/>
      <c r="LFM3" s="2003"/>
      <c r="LFN3" s="2003"/>
      <c r="LFO3" s="2003"/>
      <c r="LFP3" s="2003"/>
      <c r="LFQ3" s="2003"/>
      <c r="LFR3" s="2003"/>
      <c r="LFS3" s="2003"/>
      <c r="LFT3" s="2003"/>
      <c r="LFU3" s="2003"/>
      <c r="LFV3" s="2003"/>
      <c r="LFW3" s="2003"/>
      <c r="LFX3" s="2003"/>
      <c r="LFY3" s="2003"/>
      <c r="LFZ3" s="2003"/>
      <c r="LGA3" s="2003"/>
      <c r="LGB3" s="2003"/>
      <c r="LGC3" s="2003"/>
      <c r="LGD3" s="2003"/>
      <c r="LGE3" s="2003"/>
      <c r="LGF3" s="2003"/>
      <c r="LGG3" s="2003"/>
      <c r="LGH3" s="2003"/>
      <c r="LGI3" s="2003"/>
      <c r="LGJ3" s="2003"/>
      <c r="LGK3" s="2003"/>
      <c r="LGL3" s="2003"/>
      <c r="LGM3" s="2003"/>
      <c r="LGN3" s="2003"/>
      <c r="LGO3" s="2003"/>
      <c r="LGP3" s="2003"/>
      <c r="LGQ3" s="2003"/>
      <c r="LGR3" s="2003"/>
      <c r="LGS3" s="2003"/>
      <c r="LGT3" s="2003"/>
      <c r="LGU3" s="2003"/>
      <c r="LGV3" s="2003"/>
      <c r="LGW3" s="2003"/>
      <c r="LGX3" s="2003"/>
      <c r="LGY3" s="2003"/>
      <c r="LGZ3" s="2003"/>
      <c r="LHA3" s="2003"/>
      <c r="LHB3" s="2003"/>
      <c r="LHC3" s="2003"/>
      <c r="LHD3" s="2003"/>
      <c r="LHE3" s="2003"/>
      <c r="LHF3" s="2003"/>
      <c r="LHG3" s="2003"/>
      <c r="LHH3" s="2003"/>
      <c r="LHI3" s="2003"/>
      <c r="LHJ3" s="2003"/>
      <c r="LHK3" s="2003"/>
      <c r="LHL3" s="2003"/>
      <c r="LHM3" s="2003"/>
      <c r="LHN3" s="2003"/>
      <c r="LHO3" s="2003"/>
      <c r="LHP3" s="2003"/>
      <c r="LHQ3" s="2003"/>
      <c r="LHR3" s="2003"/>
      <c r="LHS3" s="2003"/>
      <c r="LHT3" s="2003"/>
      <c r="LHU3" s="2003"/>
      <c r="LHV3" s="2003"/>
      <c r="LHW3" s="2003"/>
      <c r="LHX3" s="2003"/>
      <c r="LHY3" s="2003"/>
      <c r="LHZ3" s="2003"/>
      <c r="LIA3" s="2003"/>
      <c r="LIB3" s="2003"/>
      <c r="LIC3" s="2003"/>
      <c r="LID3" s="2003"/>
      <c r="LIE3" s="2003"/>
      <c r="LIF3" s="2003"/>
      <c r="LIG3" s="2003"/>
      <c r="LIH3" s="2003"/>
      <c r="LII3" s="2003"/>
      <c r="LIJ3" s="2003"/>
      <c r="LIK3" s="2003"/>
      <c r="LIL3" s="2003"/>
      <c r="LIM3" s="2003"/>
      <c r="LIN3" s="2003"/>
      <c r="LIO3" s="2003"/>
      <c r="LIP3" s="2003"/>
      <c r="LIQ3" s="2003"/>
      <c r="LIR3" s="2003"/>
      <c r="LIS3" s="2003"/>
      <c r="LIT3" s="2003"/>
      <c r="LIU3" s="2003"/>
      <c r="LIV3" s="2003"/>
      <c r="LIW3" s="2003"/>
      <c r="LIX3" s="2003"/>
      <c r="LIY3" s="2003"/>
      <c r="LIZ3" s="2003"/>
      <c r="LJA3" s="2003"/>
      <c r="LJB3" s="2003"/>
      <c r="LJC3" s="2003"/>
      <c r="LJD3" s="2003"/>
      <c r="LJE3" s="2003"/>
      <c r="LJF3" s="2003"/>
      <c r="LJG3" s="2003"/>
      <c r="LJH3" s="2003"/>
      <c r="LJI3" s="2003"/>
      <c r="LJJ3" s="2003"/>
      <c r="LJK3" s="2003"/>
      <c r="LJL3" s="2003"/>
      <c r="LJM3" s="2003"/>
      <c r="LJN3" s="2003"/>
      <c r="LJO3" s="2003"/>
      <c r="LJP3" s="2003"/>
      <c r="LJQ3" s="2003"/>
      <c r="LJR3" s="2003"/>
      <c r="LJS3" s="2003"/>
      <c r="LJT3" s="2003"/>
      <c r="LJU3" s="2003"/>
      <c r="LJV3" s="2003"/>
      <c r="LJW3" s="2003"/>
      <c r="LJX3" s="2003"/>
      <c r="LJY3" s="2003"/>
      <c r="LJZ3" s="2003"/>
      <c r="LKA3" s="2003"/>
      <c r="LKB3" s="2003"/>
      <c r="LKC3" s="2003"/>
      <c r="LKD3" s="2003"/>
      <c r="LKE3" s="2003"/>
      <c r="LKF3" s="2003"/>
      <c r="LKG3" s="2003"/>
      <c r="LKH3" s="2003"/>
      <c r="LKI3" s="2003"/>
      <c r="LKJ3" s="2003"/>
      <c r="LKK3" s="2003"/>
      <c r="LKL3" s="2003"/>
      <c r="LKM3" s="2003"/>
      <c r="LKN3" s="2003"/>
      <c r="LKO3" s="2003"/>
      <c r="LKP3" s="2003"/>
      <c r="LKQ3" s="2003"/>
      <c r="LKR3" s="2003"/>
      <c r="LKS3" s="2003"/>
      <c r="LKT3" s="2003"/>
      <c r="LKU3" s="2003"/>
      <c r="LKV3" s="2003"/>
      <c r="LKW3" s="2003"/>
      <c r="LKX3" s="2003"/>
      <c r="LKY3" s="2003"/>
      <c r="LKZ3" s="2003"/>
      <c r="LLA3" s="2003"/>
      <c r="LLB3" s="2003"/>
      <c r="LLC3" s="2003"/>
      <c r="LLD3" s="2003"/>
      <c r="LLE3" s="2003"/>
      <c r="LLF3" s="2003"/>
      <c r="LLG3" s="2003"/>
      <c r="LLH3" s="2003"/>
      <c r="LLI3" s="2003"/>
      <c r="LLJ3" s="2003"/>
      <c r="LLK3" s="2003"/>
      <c r="LLL3" s="2003"/>
      <c r="LLM3" s="2003"/>
      <c r="LLN3" s="2003"/>
      <c r="LLO3" s="2003"/>
      <c r="LLP3" s="2003"/>
      <c r="LLQ3" s="2003"/>
      <c r="LLR3" s="2003"/>
      <c r="LLS3" s="2003"/>
      <c r="LLT3" s="2003"/>
      <c r="LLU3" s="2003"/>
      <c r="LLV3" s="2003"/>
      <c r="LLW3" s="2003"/>
      <c r="LLX3" s="2003"/>
      <c r="LLY3" s="2003"/>
      <c r="LLZ3" s="2003"/>
      <c r="LMA3" s="2003"/>
      <c r="LMB3" s="2003"/>
      <c r="LMC3" s="2003"/>
      <c r="LMD3" s="2003"/>
      <c r="LME3" s="2003"/>
      <c r="LMF3" s="2003"/>
      <c r="LMG3" s="2003"/>
      <c r="LMH3" s="2003"/>
      <c r="LMI3" s="2003"/>
      <c r="LMJ3" s="2003"/>
      <c r="LMK3" s="2003"/>
      <c r="LML3" s="2003"/>
      <c r="LMM3" s="2003"/>
      <c r="LMN3" s="2003"/>
      <c r="LMO3" s="2003"/>
      <c r="LMP3" s="2003"/>
      <c r="LMQ3" s="2003"/>
      <c r="LMR3" s="2003"/>
      <c r="LMS3" s="2003"/>
      <c r="LMT3" s="2003"/>
      <c r="LMU3" s="2003"/>
      <c r="LMV3" s="2003"/>
      <c r="LMW3" s="2003"/>
      <c r="LMX3" s="2003"/>
      <c r="LMY3" s="2003"/>
      <c r="LMZ3" s="2003"/>
      <c r="LNA3" s="2003"/>
      <c r="LNB3" s="2003"/>
      <c r="LNC3" s="2003"/>
      <c r="LND3" s="2003"/>
      <c r="LNE3" s="2003"/>
      <c r="LNF3" s="2003"/>
      <c r="LNG3" s="2003"/>
      <c r="LNH3" s="2003"/>
      <c r="LNI3" s="2003"/>
      <c r="LNJ3" s="2003"/>
      <c r="LNK3" s="2003"/>
      <c r="LNL3" s="2003"/>
      <c r="LNM3" s="2003"/>
      <c r="LNN3" s="2003"/>
      <c r="LNO3" s="2003"/>
      <c r="LNP3" s="2003"/>
      <c r="LNQ3" s="2003"/>
      <c r="LNR3" s="2003"/>
      <c r="LNS3" s="2003"/>
      <c r="LNT3" s="2003"/>
      <c r="LNU3" s="2003"/>
      <c r="LNV3" s="2003"/>
      <c r="LNW3" s="2003"/>
      <c r="LNX3" s="2003"/>
      <c r="LNY3" s="2003"/>
      <c r="LNZ3" s="2003"/>
      <c r="LOA3" s="2003"/>
      <c r="LOB3" s="2003"/>
      <c r="LOC3" s="2003"/>
      <c r="LOD3" s="2003"/>
      <c r="LOE3" s="2003"/>
      <c r="LOF3" s="2003"/>
      <c r="LOG3" s="2003"/>
      <c r="LOH3" s="2003"/>
      <c r="LOI3" s="2003"/>
      <c r="LOJ3" s="2003"/>
      <c r="LOK3" s="2003"/>
      <c r="LOL3" s="2003"/>
      <c r="LOM3" s="2003"/>
      <c r="LON3" s="2003"/>
      <c r="LOO3" s="2003"/>
      <c r="LOP3" s="2003"/>
      <c r="LOQ3" s="2003"/>
      <c r="LOR3" s="2003"/>
      <c r="LOS3" s="2003"/>
      <c r="LOT3" s="2003"/>
      <c r="LOU3" s="2003"/>
      <c r="LOV3" s="2003"/>
      <c r="LOW3" s="2003"/>
      <c r="LOX3" s="2003"/>
      <c r="LOY3" s="2003"/>
      <c r="LOZ3" s="2003"/>
      <c r="LPA3" s="2003"/>
      <c r="LPB3" s="2003"/>
      <c r="LPC3" s="2003"/>
      <c r="LPD3" s="2003"/>
      <c r="LPE3" s="2003"/>
      <c r="LPF3" s="2003"/>
      <c r="LPG3" s="2003"/>
      <c r="LPH3" s="2003"/>
      <c r="LPI3" s="2003"/>
      <c r="LPJ3" s="2003"/>
      <c r="LPK3" s="2003"/>
      <c r="LPL3" s="2003"/>
      <c r="LPM3" s="2003"/>
      <c r="LPN3" s="2003"/>
      <c r="LPO3" s="2003"/>
      <c r="LPP3" s="2003"/>
      <c r="LPQ3" s="2003"/>
      <c r="LPR3" s="2003"/>
      <c r="LPS3" s="2003"/>
      <c r="LPT3" s="2003"/>
      <c r="LPU3" s="2003"/>
      <c r="LPV3" s="2003"/>
      <c r="LPW3" s="2003"/>
      <c r="LPX3" s="2003"/>
      <c r="LPY3" s="2003"/>
      <c r="LPZ3" s="2003"/>
      <c r="LQA3" s="2003"/>
      <c r="LQB3" s="2003"/>
      <c r="LQC3" s="2003"/>
      <c r="LQD3" s="2003"/>
      <c r="LQE3" s="2003"/>
      <c r="LQF3" s="2003"/>
      <c r="LQG3" s="2003"/>
      <c r="LQH3" s="2003"/>
      <c r="LQI3" s="2003"/>
      <c r="LQJ3" s="2003"/>
      <c r="LQK3" s="2003"/>
      <c r="LQL3" s="2003"/>
      <c r="LQM3" s="2003"/>
      <c r="LQN3" s="2003"/>
      <c r="LQO3" s="2003"/>
      <c r="LQP3" s="2003"/>
      <c r="LQQ3" s="2003"/>
      <c r="LQR3" s="2003"/>
      <c r="LQS3" s="2003"/>
      <c r="LQT3" s="2003"/>
      <c r="LQU3" s="2003"/>
      <c r="LQV3" s="2003"/>
      <c r="LQW3" s="2003"/>
      <c r="LQX3" s="2003"/>
      <c r="LQY3" s="2003"/>
      <c r="LQZ3" s="2003"/>
      <c r="LRA3" s="2003"/>
      <c r="LRB3" s="2003"/>
      <c r="LRC3" s="2003"/>
      <c r="LRD3" s="2003"/>
      <c r="LRE3" s="2003"/>
      <c r="LRF3" s="2003"/>
      <c r="LRG3" s="2003"/>
      <c r="LRH3" s="2003"/>
      <c r="LRI3" s="2003"/>
      <c r="LRJ3" s="2003"/>
      <c r="LRK3" s="2003"/>
      <c r="LRL3" s="2003"/>
      <c r="LRM3" s="2003"/>
      <c r="LRN3" s="2003"/>
      <c r="LRO3" s="2003"/>
      <c r="LRP3" s="2003"/>
      <c r="LRQ3" s="2003"/>
      <c r="LRR3" s="2003"/>
      <c r="LRS3" s="2003"/>
      <c r="LRT3" s="2003"/>
      <c r="LRU3" s="2003"/>
      <c r="LRV3" s="2003"/>
      <c r="LRW3" s="2003"/>
      <c r="LRX3" s="2003"/>
      <c r="LRY3" s="2003"/>
      <c r="LRZ3" s="2003"/>
      <c r="LSA3" s="2003"/>
      <c r="LSB3" s="2003"/>
      <c r="LSC3" s="2003"/>
      <c r="LSD3" s="2003"/>
      <c r="LSE3" s="2003"/>
      <c r="LSF3" s="2003"/>
      <c r="LSG3" s="2003"/>
      <c r="LSH3" s="2003"/>
      <c r="LSI3" s="2003"/>
      <c r="LSJ3" s="2003"/>
      <c r="LSK3" s="2003"/>
      <c r="LSL3" s="2003"/>
      <c r="LSM3" s="2003"/>
      <c r="LSN3" s="2003"/>
      <c r="LSO3" s="2003"/>
      <c r="LSP3" s="2003"/>
      <c r="LSQ3" s="2003"/>
      <c r="LSR3" s="2003"/>
      <c r="LSS3" s="2003"/>
      <c r="LST3" s="2003"/>
      <c r="LSU3" s="2003"/>
      <c r="LSV3" s="2003"/>
      <c r="LSW3" s="2003"/>
      <c r="LSX3" s="2003"/>
      <c r="LSY3" s="2003"/>
      <c r="LSZ3" s="2003"/>
      <c r="LTA3" s="2003"/>
      <c r="LTB3" s="2003"/>
      <c r="LTC3" s="2003"/>
      <c r="LTD3" s="2003"/>
      <c r="LTE3" s="2003"/>
      <c r="LTF3" s="2003"/>
      <c r="LTG3" s="2003"/>
      <c r="LTH3" s="2003"/>
      <c r="LTI3" s="2003"/>
      <c r="LTJ3" s="2003"/>
      <c r="LTK3" s="2003"/>
      <c r="LTL3" s="2003"/>
      <c r="LTM3" s="2003"/>
      <c r="LTN3" s="2003"/>
      <c r="LTO3" s="2003"/>
      <c r="LTP3" s="2003"/>
      <c r="LTQ3" s="2003"/>
      <c r="LTR3" s="2003"/>
      <c r="LTS3" s="2003"/>
      <c r="LTT3" s="2003"/>
      <c r="LTU3" s="2003"/>
      <c r="LTV3" s="2003"/>
      <c r="LTW3" s="2003"/>
      <c r="LTX3" s="2003"/>
      <c r="LTY3" s="2003"/>
      <c r="LTZ3" s="2003"/>
      <c r="LUA3" s="2003"/>
      <c r="LUB3" s="2003"/>
      <c r="LUC3" s="2003"/>
      <c r="LUD3" s="2003"/>
      <c r="LUE3" s="2003"/>
      <c r="LUF3" s="2003"/>
      <c r="LUG3" s="2003"/>
      <c r="LUH3" s="2003"/>
      <c r="LUI3" s="2003"/>
      <c r="LUJ3" s="2003"/>
      <c r="LUK3" s="2003"/>
      <c r="LUL3" s="2003"/>
      <c r="LUM3" s="2003"/>
      <c r="LUN3" s="2003"/>
      <c r="LUO3" s="2003"/>
      <c r="LUP3" s="2003"/>
      <c r="LUQ3" s="2003"/>
      <c r="LUR3" s="2003"/>
      <c r="LUS3" s="2003"/>
      <c r="LUT3" s="2003"/>
      <c r="LUU3" s="2003"/>
      <c r="LUV3" s="2003"/>
      <c r="LUW3" s="2003"/>
      <c r="LUX3" s="2003"/>
      <c r="LUY3" s="2003"/>
      <c r="LUZ3" s="2003"/>
      <c r="LVA3" s="2003"/>
      <c r="LVB3" s="2003"/>
      <c r="LVC3" s="2003"/>
      <c r="LVD3" s="2003"/>
      <c r="LVE3" s="2003"/>
      <c r="LVF3" s="2003"/>
      <c r="LVG3" s="2003"/>
      <c r="LVH3" s="2003"/>
      <c r="LVI3" s="2003"/>
      <c r="LVJ3" s="2003"/>
      <c r="LVK3" s="2003"/>
      <c r="LVL3" s="2003"/>
      <c r="LVM3" s="2003"/>
      <c r="LVN3" s="2003"/>
      <c r="LVO3" s="2003"/>
      <c r="LVP3" s="2003"/>
      <c r="LVQ3" s="2003"/>
      <c r="LVR3" s="2003"/>
      <c r="LVS3" s="2003"/>
      <c r="LVT3" s="2003"/>
      <c r="LVU3" s="2003"/>
      <c r="LVV3" s="2003"/>
      <c r="LVW3" s="2003"/>
      <c r="LVX3" s="2003"/>
      <c r="LVY3" s="2003"/>
      <c r="LVZ3" s="2003"/>
      <c r="LWA3" s="2003"/>
      <c r="LWB3" s="2003"/>
      <c r="LWC3" s="2003"/>
      <c r="LWD3" s="2003"/>
      <c r="LWE3" s="2003"/>
      <c r="LWF3" s="2003"/>
      <c r="LWG3" s="2003"/>
      <c r="LWH3" s="2003"/>
      <c r="LWI3" s="2003"/>
      <c r="LWJ3" s="2003"/>
      <c r="LWK3" s="2003"/>
      <c r="LWL3" s="2003"/>
      <c r="LWM3" s="2003"/>
      <c r="LWN3" s="2003"/>
      <c r="LWO3" s="2003"/>
      <c r="LWP3" s="2003"/>
      <c r="LWQ3" s="2003"/>
      <c r="LWR3" s="2003"/>
      <c r="LWS3" s="2003"/>
      <c r="LWT3" s="2003"/>
      <c r="LWU3" s="2003"/>
      <c r="LWV3" s="2003"/>
      <c r="LWW3" s="2003"/>
      <c r="LWX3" s="2003"/>
      <c r="LWY3" s="2003"/>
      <c r="LWZ3" s="2003"/>
      <c r="LXA3" s="2003"/>
      <c r="LXB3" s="2003"/>
      <c r="LXC3" s="2003"/>
      <c r="LXD3" s="2003"/>
      <c r="LXE3" s="2003"/>
      <c r="LXF3" s="2003"/>
      <c r="LXG3" s="2003"/>
      <c r="LXH3" s="2003"/>
      <c r="LXI3" s="2003"/>
      <c r="LXJ3" s="2003"/>
      <c r="LXK3" s="2003"/>
      <c r="LXL3" s="2003"/>
      <c r="LXM3" s="2003"/>
      <c r="LXN3" s="2003"/>
      <c r="LXO3" s="2003"/>
      <c r="LXP3" s="2003"/>
      <c r="LXQ3" s="2003"/>
      <c r="LXR3" s="2003"/>
      <c r="LXS3" s="2003"/>
      <c r="LXT3" s="2003"/>
      <c r="LXU3" s="2003"/>
      <c r="LXV3" s="2003"/>
      <c r="LXW3" s="2003"/>
      <c r="LXX3" s="2003"/>
      <c r="LXY3" s="2003"/>
      <c r="LXZ3" s="2003"/>
      <c r="LYA3" s="2003"/>
      <c r="LYB3" s="2003"/>
      <c r="LYC3" s="2003"/>
      <c r="LYD3" s="2003"/>
      <c r="LYE3" s="2003"/>
      <c r="LYF3" s="2003"/>
      <c r="LYG3" s="2003"/>
      <c r="LYH3" s="2003"/>
      <c r="LYI3" s="2003"/>
      <c r="LYJ3" s="2003"/>
      <c r="LYK3" s="2003"/>
      <c r="LYL3" s="2003"/>
      <c r="LYM3" s="2003"/>
      <c r="LYN3" s="2003"/>
      <c r="LYO3" s="2003"/>
      <c r="LYP3" s="2003"/>
      <c r="LYQ3" s="2003"/>
      <c r="LYR3" s="2003"/>
      <c r="LYS3" s="2003"/>
      <c r="LYT3" s="2003"/>
      <c r="LYU3" s="2003"/>
      <c r="LYV3" s="2003"/>
      <c r="LYW3" s="2003"/>
      <c r="LYX3" s="2003"/>
      <c r="LYY3" s="2003"/>
      <c r="LYZ3" s="2003"/>
      <c r="LZA3" s="2003"/>
      <c r="LZB3" s="2003"/>
      <c r="LZC3" s="2003"/>
      <c r="LZD3" s="2003"/>
      <c r="LZE3" s="2003"/>
      <c r="LZF3" s="2003"/>
      <c r="LZG3" s="2003"/>
      <c r="LZH3" s="2003"/>
      <c r="LZI3" s="2003"/>
      <c r="LZJ3" s="2003"/>
      <c r="LZK3" s="2003"/>
      <c r="LZL3" s="2003"/>
      <c r="LZM3" s="2003"/>
      <c r="LZN3" s="2003"/>
      <c r="LZO3" s="2003"/>
      <c r="LZP3" s="2003"/>
      <c r="LZQ3" s="2003"/>
      <c r="LZR3" s="2003"/>
      <c r="LZS3" s="2003"/>
      <c r="LZT3" s="2003"/>
      <c r="LZU3" s="2003"/>
      <c r="LZV3" s="2003"/>
      <c r="LZW3" s="2003"/>
      <c r="LZX3" s="2003"/>
      <c r="LZY3" s="2003"/>
      <c r="LZZ3" s="2003"/>
      <c r="MAA3" s="2003"/>
      <c r="MAB3" s="2003"/>
      <c r="MAC3" s="2003"/>
      <c r="MAD3" s="2003"/>
      <c r="MAE3" s="2003"/>
      <c r="MAF3" s="2003"/>
      <c r="MAG3" s="2003"/>
      <c r="MAH3" s="2003"/>
      <c r="MAI3" s="2003"/>
      <c r="MAJ3" s="2003"/>
      <c r="MAK3" s="2003"/>
      <c r="MAL3" s="2003"/>
      <c r="MAM3" s="2003"/>
      <c r="MAN3" s="2003"/>
      <c r="MAO3" s="2003"/>
      <c r="MAP3" s="2003"/>
      <c r="MAQ3" s="2003"/>
      <c r="MAR3" s="2003"/>
      <c r="MAS3" s="2003"/>
      <c r="MAT3" s="2003"/>
      <c r="MAU3" s="2003"/>
      <c r="MAV3" s="2003"/>
      <c r="MAW3" s="2003"/>
      <c r="MAX3" s="2003"/>
      <c r="MAY3" s="2003"/>
      <c r="MAZ3" s="2003"/>
      <c r="MBA3" s="2003"/>
      <c r="MBB3" s="2003"/>
      <c r="MBC3" s="2003"/>
      <c r="MBD3" s="2003"/>
      <c r="MBE3" s="2003"/>
      <c r="MBF3" s="2003"/>
      <c r="MBG3" s="2003"/>
      <c r="MBH3" s="2003"/>
      <c r="MBI3" s="2003"/>
      <c r="MBJ3" s="2003"/>
      <c r="MBK3" s="2003"/>
      <c r="MBL3" s="2003"/>
      <c r="MBM3" s="2003"/>
      <c r="MBN3" s="2003"/>
      <c r="MBO3" s="2003"/>
      <c r="MBP3" s="2003"/>
      <c r="MBQ3" s="2003"/>
      <c r="MBR3" s="2003"/>
      <c r="MBS3" s="2003"/>
      <c r="MBT3" s="2003"/>
      <c r="MBU3" s="2003"/>
      <c r="MBV3" s="2003"/>
      <c r="MBW3" s="2003"/>
      <c r="MBX3" s="2003"/>
      <c r="MBY3" s="2003"/>
      <c r="MBZ3" s="2003"/>
      <c r="MCA3" s="2003"/>
      <c r="MCB3" s="2003"/>
      <c r="MCC3" s="2003"/>
      <c r="MCD3" s="2003"/>
      <c r="MCE3" s="2003"/>
      <c r="MCF3" s="2003"/>
      <c r="MCG3" s="2003"/>
      <c r="MCH3" s="2003"/>
      <c r="MCI3" s="2003"/>
      <c r="MCJ3" s="2003"/>
      <c r="MCK3" s="2003"/>
      <c r="MCL3" s="2003"/>
      <c r="MCM3" s="2003"/>
      <c r="MCN3" s="2003"/>
      <c r="MCO3" s="2003"/>
      <c r="MCP3" s="2003"/>
      <c r="MCQ3" s="2003"/>
      <c r="MCR3" s="2003"/>
      <c r="MCS3" s="2003"/>
      <c r="MCT3" s="2003"/>
      <c r="MCU3" s="2003"/>
      <c r="MCV3" s="2003"/>
      <c r="MCW3" s="2003"/>
      <c r="MCX3" s="2003"/>
      <c r="MCY3" s="2003"/>
      <c r="MCZ3" s="2003"/>
      <c r="MDA3" s="2003"/>
      <c r="MDB3" s="2003"/>
      <c r="MDC3" s="2003"/>
      <c r="MDD3" s="2003"/>
      <c r="MDE3" s="2003"/>
      <c r="MDF3" s="2003"/>
      <c r="MDG3" s="2003"/>
      <c r="MDH3" s="2003"/>
      <c r="MDI3" s="2003"/>
      <c r="MDJ3" s="2003"/>
      <c r="MDK3" s="2003"/>
      <c r="MDL3" s="2003"/>
      <c r="MDM3" s="2003"/>
      <c r="MDN3" s="2003"/>
      <c r="MDO3" s="2003"/>
      <c r="MDP3" s="2003"/>
      <c r="MDQ3" s="2003"/>
      <c r="MDR3" s="2003"/>
      <c r="MDS3" s="2003"/>
      <c r="MDT3" s="2003"/>
      <c r="MDU3" s="2003"/>
      <c r="MDV3" s="2003"/>
      <c r="MDW3" s="2003"/>
      <c r="MDX3" s="2003"/>
      <c r="MDY3" s="2003"/>
      <c r="MDZ3" s="2003"/>
      <c r="MEA3" s="2003"/>
      <c r="MEB3" s="2003"/>
      <c r="MEC3" s="2003"/>
      <c r="MED3" s="2003"/>
      <c r="MEE3" s="2003"/>
      <c r="MEF3" s="2003"/>
      <c r="MEG3" s="2003"/>
      <c r="MEH3" s="2003"/>
      <c r="MEI3" s="2003"/>
      <c r="MEJ3" s="2003"/>
      <c r="MEK3" s="2003"/>
      <c r="MEL3" s="2003"/>
      <c r="MEM3" s="2003"/>
      <c r="MEN3" s="2003"/>
      <c r="MEO3" s="2003"/>
      <c r="MEP3" s="2003"/>
      <c r="MEQ3" s="2003"/>
      <c r="MER3" s="2003"/>
      <c r="MES3" s="2003"/>
      <c r="MET3" s="2003"/>
      <c r="MEU3" s="2003"/>
      <c r="MEV3" s="2003"/>
      <c r="MEW3" s="2003"/>
      <c r="MEX3" s="2003"/>
      <c r="MEY3" s="2003"/>
      <c r="MEZ3" s="2003"/>
      <c r="MFA3" s="2003"/>
      <c r="MFB3" s="2003"/>
      <c r="MFC3" s="2003"/>
      <c r="MFD3" s="2003"/>
      <c r="MFE3" s="2003"/>
      <c r="MFF3" s="2003"/>
      <c r="MFG3" s="2003"/>
      <c r="MFH3" s="2003"/>
      <c r="MFI3" s="2003"/>
      <c r="MFJ3" s="2003"/>
      <c r="MFK3" s="2003"/>
      <c r="MFL3" s="2003"/>
      <c r="MFM3" s="2003"/>
      <c r="MFN3" s="2003"/>
      <c r="MFO3" s="2003"/>
      <c r="MFP3" s="2003"/>
      <c r="MFQ3" s="2003"/>
      <c r="MFR3" s="2003"/>
      <c r="MFS3" s="2003"/>
      <c r="MFT3" s="2003"/>
      <c r="MFU3" s="2003"/>
      <c r="MFV3" s="2003"/>
      <c r="MFW3" s="2003"/>
      <c r="MFX3" s="2003"/>
      <c r="MFY3" s="2003"/>
      <c r="MFZ3" s="2003"/>
      <c r="MGA3" s="2003"/>
      <c r="MGB3" s="2003"/>
      <c r="MGC3" s="2003"/>
      <c r="MGD3" s="2003"/>
      <c r="MGE3" s="2003"/>
      <c r="MGF3" s="2003"/>
      <c r="MGG3" s="2003"/>
      <c r="MGH3" s="2003"/>
      <c r="MGI3" s="2003"/>
      <c r="MGJ3" s="2003"/>
      <c r="MGK3" s="2003"/>
      <c r="MGL3" s="2003"/>
      <c r="MGM3" s="2003"/>
      <c r="MGN3" s="2003"/>
      <c r="MGO3" s="2003"/>
      <c r="MGP3" s="2003"/>
      <c r="MGQ3" s="2003"/>
      <c r="MGR3" s="2003"/>
      <c r="MGS3" s="2003"/>
      <c r="MGT3" s="2003"/>
      <c r="MGU3" s="2003"/>
      <c r="MGV3" s="2003"/>
      <c r="MGW3" s="2003"/>
      <c r="MGX3" s="2003"/>
      <c r="MGY3" s="2003"/>
      <c r="MGZ3" s="2003"/>
      <c r="MHA3" s="2003"/>
      <c r="MHB3" s="2003"/>
      <c r="MHC3" s="2003"/>
      <c r="MHD3" s="2003"/>
      <c r="MHE3" s="2003"/>
      <c r="MHF3" s="2003"/>
      <c r="MHG3" s="2003"/>
      <c r="MHH3" s="2003"/>
      <c r="MHI3" s="2003"/>
      <c r="MHJ3" s="2003"/>
      <c r="MHK3" s="2003"/>
      <c r="MHL3" s="2003"/>
      <c r="MHM3" s="2003"/>
      <c r="MHN3" s="2003"/>
      <c r="MHO3" s="2003"/>
      <c r="MHP3" s="2003"/>
      <c r="MHQ3" s="2003"/>
      <c r="MHR3" s="2003"/>
      <c r="MHS3" s="2003"/>
      <c r="MHT3" s="2003"/>
      <c r="MHU3" s="2003"/>
      <c r="MHV3" s="2003"/>
      <c r="MHW3" s="2003"/>
      <c r="MHX3" s="2003"/>
      <c r="MHY3" s="2003"/>
      <c r="MHZ3" s="2003"/>
      <c r="MIA3" s="2003"/>
      <c r="MIB3" s="2003"/>
      <c r="MIC3" s="2003"/>
      <c r="MID3" s="2003"/>
      <c r="MIE3" s="2003"/>
      <c r="MIF3" s="2003"/>
      <c r="MIG3" s="2003"/>
      <c r="MIH3" s="2003"/>
      <c r="MII3" s="2003"/>
      <c r="MIJ3" s="2003"/>
      <c r="MIK3" s="2003"/>
      <c r="MIL3" s="2003"/>
      <c r="MIM3" s="2003"/>
      <c r="MIN3" s="2003"/>
      <c r="MIO3" s="2003"/>
      <c r="MIP3" s="2003"/>
      <c r="MIQ3" s="2003"/>
      <c r="MIR3" s="2003"/>
      <c r="MIS3" s="2003"/>
      <c r="MIT3" s="2003"/>
      <c r="MIU3" s="2003"/>
      <c r="MIV3" s="2003"/>
      <c r="MIW3" s="2003"/>
      <c r="MIX3" s="2003"/>
      <c r="MIY3" s="2003"/>
      <c r="MIZ3" s="2003"/>
      <c r="MJA3" s="2003"/>
      <c r="MJB3" s="2003"/>
      <c r="MJC3" s="2003"/>
      <c r="MJD3" s="2003"/>
      <c r="MJE3" s="2003"/>
      <c r="MJF3" s="2003"/>
      <c r="MJG3" s="2003"/>
      <c r="MJH3" s="2003"/>
      <c r="MJI3" s="2003"/>
      <c r="MJJ3" s="2003"/>
      <c r="MJK3" s="2003"/>
      <c r="MJL3" s="2003"/>
      <c r="MJM3" s="2003"/>
      <c r="MJN3" s="2003"/>
      <c r="MJO3" s="2003"/>
      <c r="MJP3" s="2003"/>
      <c r="MJQ3" s="2003"/>
      <c r="MJR3" s="2003"/>
      <c r="MJS3" s="2003"/>
      <c r="MJT3" s="2003"/>
      <c r="MJU3" s="2003"/>
      <c r="MJV3" s="2003"/>
      <c r="MJW3" s="2003"/>
      <c r="MJX3" s="2003"/>
      <c r="MJY3" s="2003"/>
      <c r="MJZ3" s="2003"/>
      <c r="MKA3" s="2003"/>
      <c r="MKB3" s="2003"/>
      <c r="MKC3" s="2003"/>
      <c r="MKD3" s="2003"/>
      <c r="MKE3" s="2003"/>
      <c r="MKF3" s="2003"/>
      <c r="MKG3" s="2003"/>
      <c r="MKH3" s="2003"/>
      <c r="MKI3" s="2003"/>
      <c r="MKJ3" s="2003"/>
      <c r="MKK3" s="2003"/>
      <c r="MKL3" s="2003"/>
      <c r="MKM3" s="2003"/>
      <c r="MKN3" s="2003"/>
      <c r="MKO3" s="2003"/>
      <c r="MKP3" s="2003"/>
      <c r="MKQ3" s="2003"/>
      <c r="MKR3" s="2003"/>
      <c r="MKS3" s="2003"/>
      <c r="MKT3" s="2003"/>
      <c r="MKU3" s="2003"/>
      <c r="MKV3" s="2003"/>
      <c r="MKW3" s="2003"/>
      <c r="MKX3" s="2003"/>
      <c r="MKY3" s="2003"/>
      <c r="MKZ3" s="2003"/>
      <c r="MLA3" s="2003"/>
      <c r="MLB3" s="2003"/>
      <c r="MLC3" s="2003"/>
      <c r="MLD3" s="2003"/>
      <c r="MLE3" s="2003"/>
      <c r="MLF3" s="2003"/>
      <c r="MLG3" s="2003"/>
      <c r="MLH3" s="2003"/>
      <c r="MLI3" s="2003"/>
      <c r="MLJ3" s="2003"/>
      <c r="MLK3" s="2003"/>
      <c r="MLL3" s="2003"/>
      <c r="MLM3" s="2003"/>
      <c r="MLN3" s="2003"/>
      <c r="MLO3" s="2003"/>
      <c r="MLP3" s="2003"/>
      <c r="MLQ3" s="2003"/>
      <c r="MLR3" s="2003"/>
      <c r="MLS3" s="2003"/>
      <c r="MLT3" s="2003"/>
      <c r="MLU3" s="2003"/>
      <c r="MLV3" s="2003"/>
      <c r="MLW3" s="2003"/>
      <c r="MLX3" s="2003"/>
      <c r="MLY3" s="2003"/>
      <c r="MLZ3" s="2003"/>
      <c r="MMA3" s="2003"/>
      <c r="MMB3" s="2003"/>
      <c r="MMC3" s="2003"/>
      <c r="MMD3" s="2003"/>
      <c r="MME3" s="2003"/>
      <c r="MMF3" s="2003"/>
      <c r="MMG3" s="2003"/>
      <c r="MMH3" s="2003"/>
      <c r="MMI3" s="2003"/>
      <c r="MMJ3" s="2003"/>
      <c r="MMK3" s="2003"/>
      <c r="MML3" s="2003"/>
      <c r="MMM3" s="2003"/>
      <c r="MMN3" s="2003"/>
      <c r="MMO3" s="2003"/>
      <c r="MMP3" s="2003"/>
      <c r="MMQ3" s="2003"/>
      <c r="MMR3" s="2003"/>
      <c r="MMS3" s="2003"/>
      <c r="MMT3" s="2003"/>
      <c r="MMU3" s="2003"/>
      <c r="MMV3" s="2003"/>
      <c r="MMW3" s="2003"/>
      <c r="MMX3" s="2003"/>
      <c r="MMY3" s="2003"/>
      <c r="MMZ3" s="2003"/>
      <c r="MNA3" s="2003"/>
      <c r="MNB3" s="2003"/>
      <c r="MNC3" s="2003"/>
      <c r="MND3" s="2003"/>
      <c r="MNE3" s="2003"/>
      <c r="MNF3" s="2003"/>
      <c r="MNG3" s="2003"/>
      <c r="MNH3" s="2003"/>
      <c r="MNI3" s="2003"/>
      <c r="MNJ3" s="2003"/>
      <c r="MNK3" s="2003"/>
      <c r="MNL3" s="2003"/>
      <c r="MNM3" s="2003"/>
      <c r="MNN3" s="2003"/>
      <c r="MNO3" s="2003"/>
      <c r="MNP3" s="2003"/>
      <c r="MNQ3" s="2003"/>
      <c r="MNR3" s="2003"/>
      <c r="MNS3" s="2003"/>
      <c r="MNT3" s="2003"/>
      <c r="MNU3" s="2003"/>
      <c r="MNV3" s="2003"/>
      <c r="MNW3" s="2003"/>
      <c r="MNX3" s="2003"/>
      <c r="MNY3" s="2003"/>
      <c r="MNZ3" s="2003"/>
      <c r="MOA3" s="2003"/>
      <c r="MOB3" s="2003"/>
      <c r="MOC3" s="2003"/>
      <c r="MOD3" s="2003"/>
      <c r="MOE3" s="2003"/>
      <c r="MOF3" s="2003"/>
      <c r="MOG3" s="2003"/>
      <c r="MOH3" s="2003"/>
      <c r="MOI3" s="2003"/>
      <c r="MOJ3" s="2003"/>
      <c r="MOK3" s="2003"/>
      <c r="MOL3" s="2003"/>
      <c r="MOM3" s="2003"/>
      <c r="MON3" s="2003"/>
      <c r="MOO3" s="2003"/>
      <c r="MOP3" s="2003"/>
      <c r="MOQ3" s="2003"/>
      <c r="MOR3" s="2003"/>
      <c r="MOS3" s="2003"/>
      <c r="MOT3" s="2003"/>
      <c r="MOU3" s="2003"/>
      <c r="MOV3" s="2003"/>
      <c r="MOW3" s="2003"/>
      <c r="MOX3" s="2003"/>
      <c r="MOY3" s="2003"/>
      <c r="MOZ3" s="2003"/>
      <c r="MPA3" s="2003"/>
      <c r="MPB3" s="2003"/>
      <c r="MPC3" s="2003"/>
      <c r="MPD3" s="2003"/>
      <c r="MPE3" s="2003"/>
      <c r="MPF3" s="2003"/>
      <c r="MPG3" s="2003"/>
      <c r="MPH3" s="2003"/>
      <c r="MPI3" s="2003"/>
      <c r="MPJ3" s="2003"/>
      <c r="MPK3" s="2003"/>
      <c r="MPL3" s="2003"/>
      <c r="MPM3" s="2003"/>
      <c r="MPN3" s="2003"/>
      <c r="MPO3" s="2003"/>
      <c r="MPP3" s="2003"/>
      <c r="MPQ3" s="2003"/>
      <c r="MPR3" s="2003"/>
      <c r="MPS3" s="2003"/>
      <c r="MPT3" s="2003"/>
      <c r="MPU3" s="2003"/>
      <c r="MPV3" s="2003"/>
      <c r="MPW3" s="2003"/>
      <c r="MPX3" s="2003"/>
      <c r="MPY3" s="2003"/>
      <c r="MPZ3" s="2003"/>
      <c r="MQA3" s="2003"/>
      <c r="MQB3" s="2003"/>
      <c r="MQC3" s="2003"/>
      <c r="MQD3" s="2003"/>
      <c r="MQE3" s="2003"/>
      <c r="MQF3" s="2003"/>
      <c r="MQG3" s="2003"/>
      <c r="MQH3" s="2003"/>
      <c r="MQI3" s="2003"/>
      <c r="MQJ3" s="2003"/>
      <c r="MQK3" s="2003"/>
      <c r="MQL3" s="2003"/>
      <c r="MQM3" s="2003"/>
      <c r="MQN3" s="2003"/>
      <c r="MQO3" s="2003"/>
      <c r="MQP3" s="2003"/>
      <c r="MQQ3" s="2003"/>
      <c r="MQR3" s="2003"/>
      <c r="MQS3" s="2003"/>
      <c r="MQT3" s="2003"/>
      <c r="MQU3" s="2003"/>
      <c r="MQV3" s="2003"/>
      <c r="MQW3" s="2003"/>
      <c r="MQX3" s="2003"/>
      <c r="MQY3" s="2003"/>
      <c r="MQZ3" s="2003"/>
      <c r="MRA3" s="2003"/>
      <c r="MRB3" s="2003"/>
      <c r="MRC3" s="2003"/>
      <c r="MRD3" s="2003"/>
      <c r="MRE3" s="2003"/>
      <c r="MRF3" s="2003"/>
      <c r="MRG3" s="2003"/>
      <c r="MRH3" s="2003"/>
      <c r="MRI3" s="2003"/>
      <c r="MRJ3" s="2003"/>
      <c r="MRK3" s="2003"/>
      <c r="MRL3" s="2003"/>
      <c r="MRM3" s="2003"/>
      <c r="MRN3" s="2003"/>
      <c r="MRO3" s="2003"/>
      <c r="MRP3" s="2003"/>
      <c r="MRQ3" s="2003"/>
      <c r="MRR3" s="2003"/>
      <c r="MRS3" s="2003"/>
      <c r="MRT3" s="2003"/>
      <c r="MRU3" s="2003"/>
      <c r="MRV3" s="2003"/>
      <c r="MRW3" s="2003"/>
      <c r="MRX3" s="2003"/>
      <c r="MRY3" s="2003"/>
      <c r="MRZ3" s="2003"/>
      <c r="MSA3" s="2003"/>
      <c r="MSB3" s="2003"/>
      <c r="MSC3" s="2003"/>
      <c r="MSD3" s="2003"/>
      <c r="MSE3" s="2003"/>
      <c r="MSF3" s="2003"/>
      <c r="MSG3" s="2003"/>
      <c r="MSH3" s="2003"/>
      <c r="MSI3" s="2003"/>
      <c r="MSJ3" s="2003"/>
      <c r="MSK3" s="2003"/>
      <c r="MSL3" s="2003"/>
      <c r="MSM3" s="2003"/>
      <c r="MSN3" s="2003"/>
      <c r="MSO3" s="2003"/>
      <c r="MSP3" s="2003"/>
      <c r="MSQ3" s="2003"/>
      <c r="MSR3" s="2003"/>
      <c r="MSS3" s="2003"/>
      <c r="MST3" s="2003"/>
      <c r="MSU3" s="2003"/>
      <c r="MSV3" s="2003"/>
      <c r="MSW3" s="2003"/>
      <c r="MSX3" s="2003"/>
      <c r="MSY3" s="2003"/>
      <c r="MSZ3" s="2003"/>
      <c r="MTA3" s="2003"/>
      <c r="MTB3" s="2003"/>
      <c r="MTC3" s="2003"/>
      <c r="MTD3" s="2003"/>
      <c r="MTE3" s="2003"/>
      <c r="MTF3" s="2003"/>
      <c r="MTG3" s="2003"/>
      <c r="MTH3" s="2003"/>
      <c r="MTI3" s="2003"/>
      <c r="MTJ3" s="2003"/>
      <c r="MTK3" s="2003"/>
      <c r="MTL3" s="2003"/>
      <c r="MTM3" s="2003"/>
      <c r="MTN3" s="2003"/>
      <c r="MTO3" s="2003"/>
      <c r="MTP3" s="2003"/>
      <c r="MTQ3" s="2003"/>
      <c r="MTR3" s="2003"/>
      <c r="MTS3" s="2003"/>
      <c r="MTT3" s="2003"/>
      <c r="MTU3" s="2003"/>
      <c r="MTV3" s="2003"/>
      <c r="MTW3" s="2003"/>
      <c r="MTX3" s="2003"/>
      <c r="MTY3" s="2003"/>
      <c r="MTZ3" s="2003"/>
      <c r="MUA3" s="2003"/>
      <c r="MUB3" s="2003"/>
      <c r="MUC3" s="2003"/>
      <c r="MUD3" s="2003"/>
      <c r="MUE3" s="2003"/>
      <c r="MUF3" s="2003"/>
      <c r="MUG3" s="2003"/>
      <c r="MUH3" s="2003"/>
      <c r="MUI3" s="2003"/>
      <c r="MUJ3" s="2003"/>
      <c r="MUK3" s="2003"/>
      <c r="MUL3" s="2003"/>
      <c r="MUM3" s="2003"/>
      <c r="MUN3" s="2003"/>
      <c r="MUO3" s="2003"/>
      <c r="MUP3" s="2003"/>
      <c r="MUQ3" s="2003"/>
      <c r="MUR3" s="2003"/>
      <c r="MUS3" s="2003"/>
      <c r="MUT3" s="2003"/>
      <c r="MUU3" s="2003"/>
      <c r="MUV3" s="2003"/>
      <c r="MUW3" s="2003"/>
      <c r="MUX3" s="2003"/>
      <c r="MUY3" s="2003"/>
      <c r="MUZ3" s="2003"/>
      <c r="MVA3" s="2003"/>
      <c r="MVB3" s="2003"/>
      <c r="MVC3" s="2003"/>
      <c r="MVD3" s="2003"/>
      <c r="MVE3" s="2003"/>
      <c r="MVF3" s="2003"/>
      <c r="MVG3" s="2003"/>
      <c r="MVH3" s="2003"/>
      <c r="MVI3" s="2003"/>
      <c r="MVJ3" s="2003"/>
      <c r="MVK3" s="2003"/>
      <c r="MVL3" s="2003"/>
      <c r="MVM3" s="2003"/>
      <c r="MVN3" s="2003"/>
      <c r="MVO3" s="2003"/>
      <c r="MVP3" s="2003"/>
      <c r="MVQ3" s="2003"/>
      <c r="MVR3" s="2003"/>
      <c r="MVS3" s="2003"/>
      <c r="MVT3" s="2003"/>
      <c r="MVU3" s="2003"/>
      <c r="MVV3" s="2003"/>
      <c r="MVW3" s="2003"/>
      <c r="MVX3" s="2003"/>
      <c r="MVY3" s="2003"/>
      <c r="MVZ3" s="2003"/>
      <c r="MWA3" s="2003"/>
      <c r="MWB3" s="2003"/>
      <c r="MWC3" s="2003"/>
      <c r="MWD3" s="2003"/>
      <c r="MWE3" s="2003"/>
      <c r="MWF3" s="2003"/>
      <c r="MWG3" s="2003"/>
      <c r="MWH3" s="2003"/>
      <c r="MWI3" s="2003"/>
      <c r="MWJ3" s="2003"/>
      <c r="MWK3" s="2003"/>
      <c r="MWL3" s="2003"/>
      <c r="MWM3" s="2003"/>
      <c r="MWN3" s="2003"/>
      <c r="MWO3" s="2003"/>
      <c r="MWP3" s="2003"/>
      <c r="MWQ3" s="2003"/>
      <c r="MWR3" s="2003"/>
      <c r="MWS3" s="2003"/>
      <c r="MWT3" s="2003"/>
      <c r="MWU3" s="2003"/>
      <c r="MWV3" s="2003"/>
      <c r="MWW3" s="2003"/>
      <c r="MWX3" s="2003"/>
      <c r="MWY3" s="2003"/>
      <c r="MWZ3" s="2003"/>
      <c r="MXA3" s="2003"/>
      <c r="MXB3" s="2003"/>
      <c r="MXC3" s="2003"/>
      <c r="MXD3" s="2003"/>
      <c r="MXE3" s="2003"/>
      <c r="MXF3" s="2003"/>
      <c r="MXG3" s="2003"/>
      <c r="MXH3" s="2003"/>
      <c r="MXI3" s="2003"/>
      <c r="MXJ3" s="2003"/>
      <c r="MXK3" s="2003"/>
      <c r="MXL3" s="2003"/>
      <c r="MXM3" s="2003"/>
      <c r="MXN3" s="2003"/>
      <c r="MXO3" s="2003"/>
      <c r="MXP3" s="2003"/>
      <c r="MXQ3" s="2003"/>
      <c r="MXR3" s="2003"/>
      <c r="MXS3" s="2003"/>
      <c r="MXT3" s="2003"/>
      <c r="MXU3" s="2003"/>
      <c r="MXV3" s="2003"/>
      <c r="MXW3" s="2003"/>
      <c r="MXX3" s="2003"/>
      <c r="MXY3" s="2003"/>
      <c r="MXZ3" s="2003"/>
      <c r="MYA3" s="2003"/>
      <c r="MYB3" s="2003"/>
      <c r="MYC3" s="2003"/>
      <c r="MYD3" s="2003"/>
      <c r="MYE3" s="2003"/>
      <c r="MYF3" s="2003"/>
      <c r="MYG3" s="2003"/>
      <c r="MYH3" s="2003"/>
      <c r="MYI3" s="2003"/>
      <c r="MYJ3" s="2003"/>
      <c r="MYK3" s="2003"/>
      <c r="MYL3" s="2003"/>
      <c r="MYM3" s="2003"/>
      <c r="MYN3" s="2003"/>
      <c r="MYO3" s="2003"/>
      <c r="MYP3" s="2003"/>
      <c r="MYQ3" s="2003"/>
      <c r="MYR3" s="2003"/>
      <c r="MYS3" s="2003"/>
      <c r="MYT3" s="2003"/>
      <c r="MYU3" s="2003"/>
      <c r="MYV3" s="2003"/>
      <c r="MYW3" s="2003"/>
      <c r="MYX3" s="2003"/>
      <c r="MYY3" s="2003"/>
      <c r="MYZ3" s="2003"/>
      <c r="MZA3" s="2003"/>
      <c r="MZB3" s="2003"/>
      <c r="MZC3" s="2003"/>
      <c r="MZD3" s="2003"/>
      <c r="MZE3" s="2003"/>
      <c r="MZF3" s="2003"/>
      <c r="MZG3" s="2003"/>
      <c r="MZH3" s="2003"/>
      <c r="MZI3" s="2003"/>
      <c r="MZJ3" s="2003"/>
      <c r="MZK3" s="2003"/>
      <c r="MZL3" s="2003"/>
      <c r="MZM3" s="2003"/>
      <c r="MZN3" s="2003"/>
      <c r="MZO3" s="2003"/>
      <c r="MZP3" s="2003"/>
      <c r="MZQ3" s="2003"/>
      <c r="MZR3" s="2003"/>
      <c r="MZS3" s="2003"/>
      <c r="MZT3" s="2003"/>
      <c r="MZU3" s="2003"/>
      <c r="MZV3" s="2003"/>
      <c r="MZW3" s="2003"/>
      <c r="MZX3" s="2003"/>
      <c r="MZY3" s="2003"/>
      <c r="MZZ3" s="2003"/>
      <c r="NAA3" s="2003"/>
      <c r="NAB3" s="2003"/>
      <c r="NAC3" s="2003"/>
      <c r="NAD3" s="2003"/>
      <c r="NAE3" s="2003"/>
      <c r="NAF3" s="2003"/>
      <c r="NAG3" s="2003"/>
      <c r="NAH3" s="2003"/>
      <c r="NAI3" s="2003"/>
      <c r="NAJ3" s="2003"/>
      <c r="NAK3" s="2003"/>
      <c r="NAL3" s="2003"/>
      <c r="NAM3" s="2003"/>
      <c r="NAN3" s="2003"/>
      <c r="NAO3" s="2003"/>
      <c r="NAP3" s="2003"/>
      <c r="NAQ3" s="2003"/>
      <c r="NAR3" s="2003"/>
      <c r="NAS3" s="2003"/>
      <c r="NAT3" s="2003"/>
      <c r="NAU3" s="2003"/>
      <c r="NAV3" s="2003"/>
      <c r="NAW3" s="2003"/>
      <c r="NAX3" s="2003"/>
      <c r="NAY3" s="2003"/>
      <c r="NAZ3" s="2003"/>
      <c r="NBA3" s="2003"/>
      <c r="NBB3" s="2003"/>
      <c r="NBC3" s="2003"/>
      <c r="NBD3" s="2003"/>
      <c r="NBE3" s="2003"/>
      <c r="NBF3" s="2003"/>
      <c r="NBG3" s="2003"/>
      <c r="NBH3" s="2003"/>
      <c r="NBI3" s="2003"/>
      <c r="NBJ3" s="2003"/>
      <c r="NBK3" s="2003"/>
      <c r="NBL3" s="2003"/>
      <c r="NBM3" s="2003"/>
      <c r="NBN3" s="2003"/>
      <c r="NBO3" s="2003"/>
      <c r="NBP3" s="2003"/>
      <c r="NBQ3" s="2003"/>
      <c r="NBR3" s="2003"/>
      <c r="NBS3" s="2003"/>
      <c r="NBT3" s="2003"/>
      <c r="NBU3" s="2003"/>
      <c r="NBV3" s="2003"/>
      <c r="NBW3" s="2003"/>
      <c r="NBX3" s="2003"/>
      <c r="NBY3" s="2003"/>
      <c r="NBZ3" s="2003"/>
      <c r="NCA3" s="2003"/>
      <c r="NCB3" s="2003"/>
      <c r="NCC3" s="2003"/>
      <c r="NCD3" s="2003"/>
      <c r="NCE3" s="2003"/>
      <c r="NCF3" s="2003"/>
      <c r="NCG3" s="2003"/>
      <c r="NCH3" s="2003"/>
      <c r="NCI3" s="2003"/>
      <c r="NCJ3" s="2003"/>
      <c r="NCK3" s="2003"/>
      <c r="NCL3" s="2003"/>
      <c r="NCM3" s="2003"/>
      <c r="NCN3" s="2003"/>
      <c r="NCO3" s="2003"/>
      <c r="NCP3" s="2003"/>
      <c r="NCQ3" s="2003"/>
      <c r="NCR3" s="2003"/>
      <c r="NCS3" s="2003"/>
      <c r="NCT3" s="2003"/>
      <c r="NCU3" s="2003"/>
      <c r="NCV3" s="2003"/>
      <c r="NCW3" s="2003"/>
      <c r="NCX3" s="2003"/>
      <c r="NCY3" s="2003"/>
      <c r="NCZ3" s="2003"/>
      <c r="NDA3" s="2003"/>
      <c r="NDB3" s="2003"/>
      <c r="NDC3" s="2003"/>
      <c r="NDD3" s="2003"/>
      <c r="NDE3" s="2003"/>
      <c r="NDF3" s="2003"/>
      <c r="NDG3" s="2003"/>
      <c r="NDH3" s="2003"/>
      <c r="NDI3" s="2003"/>
      <c r="NDJ3" s="2003"/>
      <c r="NDK3" s="2003"/>
      <c r="NDL3" s="2003"/>
      <c r="NDM3" s="2003"/>
      <c r="NDN3" s="2003"/>
      <c r="NDO3" s="2003"/>
      <c r="NDP3" s="2003"/>
      <c r="NDQ3" s="2003"/>
      <c r="NDR3" s="2003"/>
      <c r="NDS3" s="2003"/>
      <c r="NDT3" s="2003"/>
      <c r="NDU3" s="2003"/>
      <c r="NDV3" s="2003"/>
      <c r="NDW3" s="2003"/>
      <c r="NDX3" s="2003"/>
      <c r="NDY3" s="2003"/>
      <c r="NDZ3" s="2003"/>
      <c r="NEA3" s="2003"/>
      <c r="NEB3" s="2003"/>
      <c r="NEC3" s="2003"/>
      <c r="NED3" s="2003"/>
      <c r="NEE3" s="2003"/>
      <c r="NEF3" s="2003"/>
      <c r="NEG3" s="2003"/>
      <c r="NEH3" s="2003"/>
      <c r="NEI3" s="2003"/>
      <c r="NEJ3" s="2003"/>
      <c r="NEK3" s="2003"/>
      <c r="NEL3" s="2003"/>
      <c r="NEM3" s="2003"/>
      <c r="NEN3" s="2003"/>
      <c r="NEO3" s="2003"/>
      <c r="NEP3" s="2003"/>
      <c r="NEQ3" s="2003"/>
      <c r="NER3" s="2003"/>
      <c r="NES3" s="2003"/>
      <c r="NET3" s="2003"/>
      <c r="NEU3" s="2003"/>
      <c r="NEV3" s="2003"/>
      <c r="NEW3" s="2003"/>
      <c r="NEX3" s="2003"/>
      <c r="NEY3" s="2003"/>
      <c r="NEZ3" s="2003"/>
      <c r="NFA3" s="2003"/>
      <c r="NFB3" s="2003"/>
      <c r="NFC3" s="2003"/>
      <c r="NFD3" s="2003"/>
      <c r="NFE3" s="2003"/>
      <c r="NFF3" s="2003"/>
      <c r="NFG3" s="2003"/>
      <c r="NFH3" s="2003"/>
      <c r="NFI3" s="2003"/>
      <c r="NFJ3" s="2003"/>
      <c r="NFK3" s="2003"/>
      <c r="NFL3" s="2003"/>
      <c r="NFM3" s="2003"/>
      <c r="NFN3" s="2003"/>
      <c r="NFO3" s="2003"/>
      <c r="NFP3" s="2003"/>
      <c r="NFQ3" s="2003"/>
      <c r="NFR3" s="2003"/>
      <c r="NFS3" s="2003"/>
      <c r="NFT3" s="2003"/>
      <c r="NFU3" s="2003"/>
      <c r="NFV3" s="2003"/>
      <c r="NFW3" s="2003"/>
      <c r="NFX3" s="2003"/>
      <c r="NFY3" s="2003"/>
      <c r="NFZ3" s="2003"/>
      <c r="NGA3" s="2003"/>
      <c r="NGB3" s="2003"/>
      <c r="NGC3" s="2003"/>
      <c r="NGD3" s="2003"/>
      <c r="NGE3" s="2003"/>
      <c r="NGF3" s="2003"/>
      <c r="NGG3" s="2003"/>
      <c r="NGH3" s="2003"/>
      <c r="NGI3" s="2003"/>
      <c r="NGJ3" s="2003"/>
      <c r="NGK3" s="2003"/>
      <c r="NGL3" s="2003"/>
      <c r="NGM3" s="2003"/>
      <c r="NGN3" s="2003"/>
      <c r="NGO3" s="2003"/>
      <c r="NGP3" s="2003"/>
      <c r="NGQ3" s="2003"/>
      <c r="NGR3" s="2003"/>
      <c r="NGS3" s="2003"/>
      <c r="NGT3" s="2003"/>
      <c r="NGU3" s="2003"/>
      <c r="NGV3" s="2003"/>
      <c r="NGW3" s="2003"/>
      <c r="NGX3" s="2003"/>
      <c r="NGY3" s="2003"/>
      <c r="NGZ3" s="2003"/>
      <c r="NHA3" s="2003"/>
      <c r="NHB3" s="2003"/>
      <c r="NHC3" s="2003"/>
      <c r="NHD3" s="2003"/>
      <c r="NHE3" s="2003"/>
      <c r="NHF3" s="2003"/>
      <c r="NHG3" s="2003"/>
      <c r="NHH3" s="2003"/>
      <c r="NHI3" s="2003"/>
      <c r="NHJ3" s="2003"/>
      <c r="NHK3" s="2003"/>
      <c r="NHL3" s="2003"/>
      <c r="NHM3" s="2003"/>
      <c r="NHN3" s="2003"/>
      <c r="NHO3" s="2003"/>
      <c r="NHP3" s="2003"/>
      <c r="NHQ3" s="2003"/>
      <c r="NHR3" s="2003"/>
      <c r="NHS3" s="2003"/>
      <c r="NHT3" s="2003"/>
      <c r="NHU3" s="2003"/>
      <c r="NHV3" s="2003"/>
      <c r="NHW3" s="2003"/>
      <c r="NHX3" s="2003"/>
      <c r="NHY3" s="2003"/>
      <c r="NHZ3" s="2003"/>
      <c r="NIA3" s="2003"/>
      <c r="NIB3" s="2003"/>
      <c r="NIC3" s="2003"/>
      <c r="NID3" s="2003"/>
      <c r="NIE3" s="2003"/>
      <c r="NIF3" s="2003"/>
      <c r="NIG3" s="2003"/>
      <c r="NIH3" s="2003"/>
      <c r="NII3" s="2003"/>
      <c r="NIJ3" s="2003"/>
      <c r="NIK3" s="2003"/>
      <c r="NIL3" s="2003"/>
      <c r="NIM3" s="2003"/>
      <c r="NIN3" s="2003"/>
      <c r="NIO3" s="2003"/>
      <c r="NIP3" s="2003"/>
      <c r="NIQ3" s="2003"/>
      <c r="NIR3" s="2003"/>
      <c r="NIS3" s="2003"/>
      <c r="NIT3" s="2003"/>
      <c r="NIU3" s="2003"/>
      <c r="NIV3" s="2003"/>
      <c r="NIW3" s="2003"/>
      <c r="NIX3" s="2003"/>
      <c r="NIY3" s="2003"/>
      <c r="NIZ3" s="2003"/>
      <c r="NJA3" s="2003"/>
      <c r="NJB3" s="2003"/>
      <c r="NJC3" s="2003"/>
      <c r="NJD3" s="2003"/>
      <c r="NJE3" s="2003"/>
      <c r="NJF3" s="2003"/>
      <c r="NJG3" s="2003"/>
      <c r="NJH3" s="2003"/>
      <c r="NJI3" s="2003"/>
      <c r="NJJ3" s="2003"/>
      <c r="NJK3" s="2003"/>
      <c r="NJL3" s="2003"/>
      <c r="NJM3" s="2003"/>
      <c r="NJN3" s="2003"/>
      <c r="NJO3" s="2003"/>
      <c r="NJP3" s="2003"/>
      <c r="NJQ3" s="2003"/>
      <c r="NJR3" s="2003"/>
      <c r="NJS3" s="2003"/>
      <c r="NJT3" s="2003"/>
      <c r="NJU3" s="2003"/>
      <c r="NJV3" s="2003"/>
      <c r="NJW3" s="2003"/>
      <c r="NJX3" s="2003"/>
      <c r="NJY3" s="2003"/>
      <c r="NJZ3" s="2003"/>
      <c r="NKA3" s="2003"/>
      <c r="NKB3" s="2003"/>
      <c r="NKC3" s="2003"/>
      <c r="NKD3" s="2003"/>
      <c r="NKE3" s="2003"/>
      <c r="NKF3" s="2003"/>
      <c r="NKG3" s="2003"/>
      <c r="NKH3" s="2003"/>
      <c r="NKI3" s="2003"/>
      <c r="NKJ3" s="2003"/>
      <c r="NKK3" s="2003"/>
      <c r="NKL3" s="2003"/>
      <c r="NKM3" s="2003"/>
      <c r="NKN3" s="2003"/>
      <c r="NKO3" s="2003"/>
      <c r="NKP3" s="2003"/>
      <c r="NKQ3" s="2003"/>
      <c r="NKR3" s="2003"/>
      <c r="NKS3" s="2003"/>
      <c r="NKT3" s="2003"/>
      <c r="NKU3" s="2003"/>
      <c r="NKV3" s="2003"/>
      <c r="NKW3" s="2003"/>
      <c r="NKX3" s="2003"/>
      <c r="NKY3" s="2003"/>
      <c r="NKZ3" s="2003"/>
      <c r="NLA3" s="2003"/>
      <c r="NLB3" s="2003"/>
      <c r="NLC3" s="2003"/>
      <c r="NLD3" s="2003"/>
      <c r="NLE3" s="2003"/>
      <c r="NLF3" s="2003"/>
      <c r="NLG3" s="2003"/>
      <c r="NLH3" s="2003"/>
      <c r="NLI3" s="2003"/>
      <c r="NLJ3" s="2003"/>
      <c r="NLK3" s="2003"/>
      <c r="NLL3" s="2003"/>
      <c r="NLM3" s="2003"/>
      <c r="NLN3" s="2003"/>
      <c r="NLO3" s="2003"/>
      <c r="NLP3" s="2003"/>
      <c r="NLQ3" s="2003"/>
      <c r="NLR3" s="2003"/>
      <c r="NLS3" s="2003"/>
      <c r="NLT3" s="2003"/>
      <c r="NLU3" s="2003"/>
      <c r="NLV3" s="2003"/>
      <c r="NLW3" s="2003"/>
      <c r="NLX3" s="2003"/>
      <c r="NLY3" s="2003"/>
      <c r="NLZ3" s="2003"/>
      <c r="NMA3" s="2003"/>
      <c r="NMB3" s="2003"/>
      <c r="NMC3" s="2003"/>
      <c r="NMD3" s="2003"/>
      <c r="NME3" s="2003"/>
      <c r="NMF3" s="2003"/>
      <c r="NMG3" s="2003"/>
      <c r="NMH3" s="2003"/>
      <c r="NMI3" s="2003"/>
      <c r="NMJ3" s="2003"/>
      <c r="NMK3" s="2003"/>
      <c r="NML3" s="2003"/>
      <c r="NMM3" s="2003"/>
      <c r="NMN3" s="2003"/>
      <c r="NMO3" s="2003"/>
      <c r="NMP3" s="2003"/>
      <c r="NMQ3" s="2003"/>
      <c r="NMR3" s="2003"/>
      <c r="NMS3" s="2003"/>
      <c r="NMT3" s="2003"/>
      <c r="NMU3" s="2003"/>
      <c r="NMV3" s="2003"/>
      <c r="NMW3" s="2003"/>
      <c r="NMX3" s="2003"/>
      <c r="NMY3" s="2003"/>
      <c r="NMZ3" s="2003"/>
      <c r="NNA3" s="2003"/>
      <c r="NNB3" s="2003"/>
      <c r="NNC3" s="2003"/>
      <c r="NND3" s="2003"/>
      <c r="NNE3" s="2003"/>
      <c r="NNF3" s="2003"/>
      <c r="NNG3" s="2003"/>
      <c r="NNH3" s="2003"/>
      <c r="NNI3" s="2003"/>
      <c r="NNJ3" s="2003"/>
      <c r="NNK3" s="2003"/>
      <c r="NNL3" s="2003"/>
      <c r="NNM3" s="2003"/>
      <c r="NNN3" s="2003"/>
      <c r="NNO3" s="2003"/>
      <c r="NNP3" s="2003"/>
      <c r="NNQ3" s="2003"/>
      <c r="NNR3" s="2003"/>
      <c r="NNS3" s="2003"/>
      <c r="NNT3" s="2003"/>
      <c r="NNU3" s="2003"/>
      <c r="NNV3" s="2003"/>
      <c r="NNW3" s="2003"/>
      <c r="NNX3" s="2003"/>
      <c r="NNY3" s="2003"/>
      <c r="NNZ3" s="2003"/>
      <c r="NOA3" s="2003"/>
      <c r="NOB3" s="2003"/>
      <c r="NOC3" s="2003"/>
      <c r="NOD3" s="2003"/>
      <c r="NOE3" s="2003"/>
      <c r="NOF3" s="2003"/>
      <c r="NOG3" s="2003"/>
      <c r="NOH3" s="2003"/>
      <c r="NOI3" s="2003"/>
      <c r="NOJ3" s="2003"/>
      <c r="NOK3" s="2003"/>
      <c r="NOL3" s="2003"/>
      <c r="NOM3" s="2003"/>
      <c r="NON3" s="2003"/>
      <c r="NOO3" s="2003"/>
      <c r="NOP3" s="2003"/>
      <c r="NOQ3" s="2003"/>
      <c r="NOR3" s="2003"/>
      <c r="NOS3" s="2003"/>
      <c r="NOT3" s="2003"/>
      <c r="NOU3" s="2003"/>
      <c r="NOV3" s="2003"/>
      <c r="NOW3" s="2003"/>
      <c r="NOX3" s="2003"/>
      <c r="NOY3" s="2003"/>
      <c r="NOZ3" s="2003"/>
      <c r="NPA3" s="2003"/>
      <c r="NPB3" s="2003"/>
      <c r="NPC3" s="2003"/>
      <c r="NPD3" s="2003"/>
      <c r="NPE3" s="2003"/>
      <c r="NPF3" s="2003"/>
      <c r="NPG3" s="2003"/>
      <c r="NPH3" s="2003"/>
      <c r="NPI3" s="2003"/>
      <c r="NPJ3" s="2003"/>
      <c r="NPK3" s="2003"/>
      <c r="NPL3" s="2003"/>
      <c r="NPM3" s="2003"/>
      <c r="NPN3" s="2003"/>
      <c r="NPO3" s="2003"/>
      <c r="NPP3" s="2003"/>
      <c r="NPQ3" s="2003"/>
      <c r="NPR3" s="2003"/>
      <c r="NPS3" s="2003"/>
      <c r="NPT3" s="2003"/>
      <c r="NPU3" s="2003"/>
      <c r="NPV3" s="2003"/>
      <c r="NPW3" s="2003"/>
      <c r="NPX3" s="2003"/>
      <c r="NPY3" s="2003"/>
      <c r="NPZ3" s="2003"/>
      <c r="NQA3" s="2003"/>
      <c r="NQB3" s="2003"/>
      <c r="NQC3" s="2003"/>
      <c r="NQD3" s="2003"/>
      <c r="NQE3" s="2003"/>
      <c r="NQF3" s="2003"/>
      <c r="NQG3" s="2003"/>
      <c r="NQH3" s="2003"/>
      <c r="NQI3" s="2003"/>
      <c r="NQJ3" s="2003"/>
      <c r="NQK3" s="2003"/>
      <c r="NQL3" s="2003"/>
      <c r="NQM3" s="2003"/>
      <c r="NQN3" s="2003"/>
      <c r="NQO3" s="2003"/>
      <c r="NQP3" s="2003"/>
      <c r="NQQ3" s="2003"/>
      <c r="NQR3" s="2003"/>
      <c r="NQS3" s="2003"/>
      <c r="NQT3" s="2003"/>
      <c r="NQU3" s="2003"/>
      <c r="NQV3" s="2003"/>
      <c r="NQW3" s="2003"/>
      <c r="NQX3" s="2003"/>
      <c r="NQY3" s="2003"/>
      <c r="NQZ3" s="2003"/>
      <c r="NRA3" s="2003"/>
      <c r="NRB3" s="2003"/>
      <c r="NRC3" s="2003"/>
      <c r="NRD3" s="2003"/>
      <c r="NRE3" s="2003"/>
      <c r="NRF3" s="2003"/>
      <c r="NRG3" s="2003"/>
      <c r="NRH3" s="2003"/>
      <c r="NRI3" s="2003"/>
      <c r="NRJ3" s="2003"/>
      <c r="NRK3" s="2003"/>
      <c r="NRL3" s="2003"/>
      <c r="NRM3" s="2003"/>
      <c r="NRN3" s="2003"/>
      <c r="NRO3" s="2003"/>
      <c r="NRP3" s="2003"/>
      <c r="NRQ3" s="2003"/>
      <c r="NRR3" s="2003"/>
      <c r="NRS3" s="2003"/>
      <c r="NRT3" s="2003"/>
      <c r="NRU3" s="2003"/>
      <c r="NRV3" s="2003"/>
      <c r="NRW3" s="2003"/>
      <c r="NRX3" s="2003"/>
      <c r="NRY3" s="2003"/>
      <c r="NRZ3" s="2003"/>
      <c r="NSA3" s="2003"/>
      <c r="NSB3" s="2003"/>
      <c r="NSC3" s="2003"/>
      <c r="NSD3" s="2003"/>
      <c r="NSE3" s="2003"/>
      <c r="NSF3" s="2003"/>
      <c r="NSG3" s="2003"/>
      <c r="NSH3" s="2003"/>
      <c r="NSI3" s="2003"/>
      <c r="NSJ3" s="2003"/>
      <c r="NSK3" s="2003"/>
      <c r="NSL3" s="2003"/>
      <c r="NSM3" s="2003"/>
      <c r="NSN3" s="2003"/>
      <c r="NSO3" s="2003"/>
      <c r="NSP3" s="2003"/>
      <c r="NSQ3" s="2003"/>
      <c r="NSR3" s="2003"/>
      <c r="NSS3" s="2003"/>
      <c r="NST3" s="2003"/>
      <c r="NSU3" s="2003"/>
      <c r="NSV3" s="2003"/>
      <c r="NSW3" s="2003"/>
      <c r="NSX3" s="2003"/>
      <c r="NSY3" s="2003"/>
      <c r="NSZ3" s="2003"/>
      <c r="NTA3" s="2003"/>
      <c r="NTB3" s="2003"/>
      <c r="NTC3" s="2003"/>
      <c r="NTD3" s="2003"/>
      <c r="NTE3" s="2003"/>
      <c r="NTF3" s="2003"/>
      <c r="NTG3" s="2003"/>
      <c r="NTH3" s="2003"/>
      <c r="NTI3" s="2003"/>
      <c r="NTJ3" s="2003"/>
      <c r="NTK3" s="2003"/>
      <c r="NTL3" s="2003"/>
      <c r="NTM3" s="2003"/>
      <c r="NTN3" s="2003"/>
      <c r="NTO3" s="2003"/>
      <c r="NTP3" s="2003"/>
      <c r="NTQ3" s="2003"/>
      <c r="NTR3" s="2003"/>
      <c r="NTS3" s="2003"/>
      <c r="NTT3" s="2003"/>
      <c r="NTU3" s="2003"/>
      <c r="NTV3" s="2003"/>
      <c r="NTW3" s="2003"/>
      <c r="NTX3" s="2003"/>
      <c r="NTY3" s="2003"/>
      <c r="NTZ3" s="2003"/>
      <c r="NUA3" s="2003"/>
      <c r="NUB3" s="2003"/>
      <c r="NUC3" s="2003"/>
      <c r="NUD3" s="2003"/>
      <c r="NUE3" s="2003"/>
      <c r="NUF3" s="2003"/>
      <c r="NUG3" s="2003"/>
      <c r="NUH3" s="2003"/>
      <c r="NUI3" s="2003"/>
      <c r="NUJ3" s="2003"/>
      <c r="NUK3" s="2003"/>
      <c r="NUL3" s="2003"/>
      <c r="NUM3" s="2003"/>
      <c r="NUN3" s="2003"/>
      <c r="NUO3" s="2003"/>
      <c r="NUP3" s="2003"/>
      <c r="NUQ3" s="2003"/>
      <c r="NUR3" s="2003"/>
      <c r="NUS3" s="2003"/>
      <c r="NUT3" s="2003"/>
      <c r="NUU3" s="2003"/>
      <c r="NUV3" s="2003"/>
      <c r="NUW3" s="2003"/>
      <c r="NUX3" s="2003"/>
      <c r="NUY3" s="2003"/>
      <c r="NUZ3" s="2003"/>
      <c r="NVA3" s="2003"/>
      <c r="NVB3" s="2003"/>
      <c r="NVC3" s="2003"/>
      <c r="NVD3" s="2003"/>
      <c r="NVE3" s="2003"/>
      <c r="NVF3" s="2003"/>
      <c r="NVG3" s="2003"/>
      <c r="NVH3" s="2003"/>
      <c r="NVI3" s="2003"/>
      <c r="NVJ3" s="2003"/>
      <c r="NVK3" s="2003"/>
      <c r="NVL3" s="2003"/>
      <c r="NVM3" s="2003"/>
      <c r="NVN3" s="2003"/>
      <c r="NVO3" s="2003"/>
      <c r="NVP3" s="2003"/>
      <c r="NVQ3" s="2003"/>
      <c r="NVR3" s="2003"/>
      <c r="NVS3" s="2003"/>
      <c r="NVT3" s="2003"/>
      <c r="NVU3" s="2003"/>
      <c r="NVV3" s="2003"/>
      <c r="NVW3" s="2003"/>
      <c r="NVX3" s="2003"/>
      <c r="NVY3" s="2003"/>
      <c r="NVZ3" s="2003"/>
      <c r="NWA3" s="2003"/>
      <c r="NWB3" s="2003"/>
      <c r="NWC3" s="2003"/>
      <c r="NWD3" s="2003"/>
      <c r="NWE3" s="2003"/>
      <c r="NWF3" s="2003"/>
      <c r="NWG3" s="2003"/>
      <c r="NWH3" s="2003"/>
      <c r="NWI3" s="2003"/>
      <c r="NWJ3" s="2003"/>
      <c r="NWK3" s="2003"/>
      <c r="NWL3" s="2003"/>
      <c r="NWM3" s="2003"/>
      <c r="NWN3" s="2003"/>
      <c r="NWO3" s="2003"/>
      <c r="NWP3" s="2003"/>
      <c r="NWQ3" s="2003"/>
      <c r="NWR3" s="2003"/>
      <c r="NWS3" s="2003"/>
      <c r="NWT3" s="2003"/>
      <c r="NWU3" s="2003"/>
      <c r="NWV3" s="2003"/>
      <c r="NWW3" s="2003"/>
      <c r="NWX3" s="2003"/>
      <c r="NWY3" s="2003"/>
      <c r="NWZ3" s="2003"/>
      <c r="NXA3" s="2003"/>
      <c r="NXB3" s="2003"/>
      <c r="NXC3" s="2003"/>
      <c r="NXD3" s="2003"/>
      <c r="NXE3" s="2003"/>
      <c r="NXF3" s="2003"/>
      <c r="NXG3" s="2003"/>
      <c r="NXH3" s="2003"/>
      <c r="NXI3" s="2003"/>
      <c r="NXJ3" s="2003"/>
      <c r="NXK3" s="2003"/>
      <c r="NXL3" s="2003"/>
      <c r="NXM3" s="2003"/>
      <c r="NXN3" s="2003"/>
      <c r="NXO3" s="2003"/>
      <c r="NXP3" s="2003"/>
      <c r="NXQ3" s="2003"/>
      <c r="NXR3" s="2003"/>
      <c r="NXS3" s="2003"/>
      <c r="NXT3" s="2003"/>
      <c r="NXU3" s="2003"/>
      <c r="NXV3" s="2003"/>
      <c r="NXW3" s="2003"/>
      <c r="NXX3" s="2003"/>
      <c r="NXY3" s="2003"/>
      <c r="NXZ3" s="2003"/>
      <c r="NYA3" s="2003"/>
      <c r="NYB3" s="2003"/>
      <c r="NYC3" s="2003"/>
      <c r="NYD3" s="2003"/>
      <c r="NYE3" s="2003"/>
      <c r="NYF3" s="2003"/>
      <c r="NYG3" s="2003"/>
      <c r="NYH3" s="2003"/>
      <c r="NYI3" s="2003"/>
      <c r="NYJ3" s="2003"/>
      <c r="NYK3" s="2003"/>
      <c r="NYL3" s="2003"/>
      <c r="NYM3" s="2003"/>
      <c r="NYN3" s="2003"/>
      <c r="NYO3" s="2003"/>
      <c r="NYP3" s="2003"/>
      <c r="NYQ3" s="2003"/>
      <c r="NYR3" s="2003"/>
      <c r="NYS3" s="2003"/>
      <c r="NYT3" s="2003"/>
      <c r="NYU3" s="2003"/>
      <c r="NYV3" s="2003"/>
      <c r="NYW3" s="2003"/>
      <c r="NYX3" s="2003"/>
      <c r="NYY3" s="2003"/>
      <c r="NYZ3" s="2003"/>
      <c r="NZA3" s="2003"/>
      <c r="NZB3" s="2003"/>
      <c r="NZC3" s="2003"/>
      <c r="NZD3" s="2003"/>
      <c r="NZE3" s="2003"/>
      <c r="NZF3" s="2003"/>
      <c r="NZG3" s="2003"/>
      <c r="NZH3" s="2003"/>
      <c r="NZI3" s="2003"/>
      <c r="NZJ3" s="2003"/>
      <c r="NZK3" s="2003"/>
      <c r="NZL3" s="2003"/>
      <c r="NZM3" s="2003"/>
      <c r="NZN3" s="2003"/>
      <c r="NZO3" s="2003"/>
      <c r="NZP3" s="2003"/>
      <c r="NZQ3" s="2003"/>
      <c r="NZR3" s="2003"/>
      <c r="NZS3" s="2003"/>
      <c r="NZT3" s="2003"/>
      <c r="NZU3" s="2003"/>
      <c r="NZV3" s="2003"/>
      <c r="NZW3" s="2003"/>
      <c r="NZX3" s="2003"/>
      <c r="NZY3" s="2003"/>
      <c r="NZZ3" s="2003"/>
      <c r="OAA3" s="2003"/>
      <c r="OAB3" s="2003"/>
      <c r="OAC3" s="2003"/>
      <c r="OAD3" s="2003"/>
      <c r="OAE3" s="2003"/>
      <c r="OAF3" s="2003"/>
      <c r="OAG3" s="2003"/>
      <c r="OAH3" s="2003"/>
      <c r="OAI3" s="2003"/>
      <c r="OAJ3" s="2003"/>
      <c r="OAK3" s="2003"/>
      <c r="OAL3" s="2003"/>
      <c r="OAM3" s="2003"/>
      <c r="OAN3" s="2003"/>
      <c r="OAO3" s="2003"/>
      <c r="OAP3" s="2003"/>
      <c r="OAQ3" s="2003"/>
      <c r="OAR3" s="2003"/>
      <c r="OAS3" s="2003"/>
      <c r="OAT3" s="2003"/>
      <c r="OAU3" s="2003"/>
      <c r="OAV3" s="2003"/>
      <c r="OAW3" s="2003"/>
      <c r="OAX3" s="2003"/>
      <c r="OAY3" s="2003"/>
      <c r="OAZ3" s="2003"/>
      <c r="OBA3" s="2003"/>
      <c r="OBB3" s="2003"/>
      <c r="OBC3" s="2003"/>
      <c r="OBD3" s="2003"/>
      <c r="OBE3" s="2003"/>
      <c r="OBF3" s="2003"/>
      <c r="OBG3" s="2003"/>
      <c r="OBH3" s="2003"/>
      <c r="OBI3" s="2003"/>
      <c r="OBJ3" s="2003"/>
      <c r="OBK3" s="2003"/>
      <c r="OBL3" s="2003"/>
      <c r="OBM3" s="2003"/>
      <c r="OBN3" s="2003"/>
      <c r="OBO3" s="2003"/>
      <c r="OBP3" s="2003"/>
      <c r="OBQ3" s="2003"/>
      <c r="OBR3" s="2003"/>
      <c r="OBS3" s="2003"/>
      <c r="OBT3" s="2003"/>
      <c r="OBU3" s="2003"/>
      <c r="OBV3" s="2003"/>
      <c r="OBW3" s="2003"/>
      <c r="OBX3" s="2003"/>
      <c r="OBY3" s="2003"/>
      <c r="OBZ3" s="2003"/>
      <c r="OCA3" s="2003"/>
      <c r="OCB3" s="2003"/>
      <c r="OCC3" s="2003"/>
      <c r="OCD3" s="2003"/>
      <c r="OCE3" s="2003"/>
      <c r="OCF3" s="2003"/>
      <c r="OCG3" s="2003"/>
      <c r="OCH3" s="2003"/>
      <c r="OCI3" s="2003"/>
      <c r="OCJ3" s="2003"/>
      <c r="OCK3" s="2003"/>
      <c r="OCL3" s="2003"/>
      <c r="OCM3" s="2003"/>
      <c r="OCN3" s="2003"/>
      <c r="OCO3" s="2003"/>
      <c r="OCP3" s="2003"/>
      <c r="OCQ3" s="2003"/>
      <c r="OCR3" s="2003"/>
      <c r="OCS3" s="2003"/>
      <c r="OCT3" s="2003"/>
      <c r="OCU3" s="2003"/>
      <c r="OCV3" s="2003"/>
      <c r="OCW3" s="2003"/>
      <c r="OCX3" s="2003"/>
      <c r="OCY3" s="2003"/>
      <c r="OCZ3" s="2003"/>
      <c r="ODA3" s="2003"/>
      <c r="ODB3" s="2003"/>
      <c r="ODC3" s="2003"/>
      <c r="ODD3" s="2003"/>
      <c r="ODE3" s="2003"/>
      <c r="ODF3" s="2003"/>
      <c r="ODG3" s="2003"/>
      <c r="ODH3" s="2003"/>
      <c r="ODI3" s="2003"/>
      <c r="ODJ3" s="2003"/>
      <c r="ODK3" s="2003"/>
      <c r="ODL3" s="2003"/>
      <c r="ODM3" s="2003"/>
      <c r="ODN3" s="2003"/>
      <c r="ODO3" s="2003"/>
      <c r="ODP3" s="2003"/>
      <c r="ODQ3" s="2003"/>
      <c r="ODR3" s="2003"/>
      <c r="ODS3" s="2003"/>
      <c r="ODT3" s="2003"/>
      <c r="ODU3" s="2003"/>
      <c r="ODV3" s="2003"/>
      <c r="ODW3" s="2003"/>
      <c r="ODX3" s="2003"/>
      <c r="ODY3" s="2003"/>
      <c r="ODZ3" s="2003"/>
      <c r="OEA3" s="2003"/>
      <c r="OEB3" s="2003"/>
      <c r="OEC3" s="2003"/>
      <c r="OED3" s="2003"/>
      <c r="OEE3" s="2003"/>
      <c r="OEF3" s="2003"/>
      <c r="OEG3" s="2003"/>
      <c r="OEH3" s="2003"/>
      <c r="OEI3" s="2003"/>
      <c r="OEJ3" s="2003"/>
      <c r="OEK3" s="2003"/>
      <c r="OEL3" s="2003"/>
      <c r="OEM3" s="2003"/>
      <c r="OEN3" s="2003"/>
      <c r="OEO3" s="2003"/>
      <c r="OEP3" s="2003"/>
      <c r="OEQ3" s="2003"/>
      <c r="OER3" s="2003"/>
      <c r="OES3" s="2003"/>
      <c r="OET3" s="2003"/>
      <c r="OEU3" s="2003"/>
      <c r="OEV3" s="2003"/>
      <c r="OEW3" s="2003"/>
      <c r="OEX3" s="2003"/>
      <c r="OEY3" s="2003"/>
      <c r="OEZ3" s="2003"/>
      <c r="OFA3" s="2003"/>
      <c r="OFB3" s="2003"/>
      <c r="OFC3" s="2003"/>
      <c r="OFD3" s="2003"/>
      <c r="OFE3" s="2003"/>
      <c r="OFF3" s="2003"/>
      <c r="OFG3" s="2003"/>
      <c r="OFH3" s="2003"/>
      <c r="OFI3" s="2003"/>
      <c r="OFJ3" s="2003"/>
      <c r="OFK3" s="2003"/>
      <c r="OFL3" s="2003"/>
      <c r="OFM3" s="2003"/>
      <c r="OFN3" s="2003"/>
      <c r="OFO3" s="2003"/>
      <c r="OFP3" s="2003"/>
      <c r="OFQ3" s="2003"/>
      <c r="OFR3" s="2003"/>
      <c r="OFS3" s="2003"/>
      <c r="OFT3" s="2003"/>
      <c r="OFU3" s="2003"/>
      <c r="OFV3" s="2003"/>
      <c r="OFW3" s="2003"/>
      <c r="OFX3" s="2003"/>
      <c r="OFY3" s="2003"/>
      <c r="OFZ3" s="2003"/>
      <c r="OGA3" s="2003"/>
      <c r="OGB3" s="2003"/>
      <c r="OGC3" s="2003"/>
      <c r="OGD3" s="2003"/>
      <c r="OGE3" s="2003"/>
      <c r="OGF3" s="2003"/>
      <c r="OGG3" s="2003"/>
      <c r="OGH3" s="2003"/>
      <c r="OGI3" s="2003"/>
      <c r="OGJ3" s="2003"/>
      <c r="OGK3" s="2003"/>
      <c r="OGL3" s="2003"/>
      <c r="OGM3" s="2003"/>
      <c r="OGN3" s="2003"/>
      <c r="OGO3" s="2003"/>
      <c r="OGP3" s="2003"/>
      <c r="OGQ3" s="2003"/>
      <c r="OGR3" s="2003"/>
      <c r="OGS3" s="2003"/>
      <c r="OGT3" s="2003"/>
      <c r="OGU3" s="2003"/>
      <c r="OGV3" s="2003"/>
      <c r="OGW3" s="2003"/>
      <c r="OGX3" s="2003"/>
      <c r="OGY3" s="2003"/>
      <c r="OGZ3" s="2003"/>
      <c r="OHA3" s="2003"/>
      <c r="OHB3" s="2003"/>
      <c r="OHC3" s="2003"/>
      <c r="OHD3" s="2003"/>
      <c r="OHE3" s="2003"/>
      <c r="OHF3" s="2003"/>
      <c r="OHG3" s="2003"/>
      <c r="OHH3" s="2003"/>
      <c r="OHI3" s="2003"/>
      <c r="OHJ3" s="2003"/>
      <c r="OHK3" s="2003"/>
      <c r="OHL3" s="2003"/>
      <c r="OHM3" s="2003"/>
      <c r="OHN3" s="2003"/>
      <c r="OHO3" s="2003"/>
      <c r="OHP3" s="2003"/>
      <c r="OHQ3" s="2003"/>
      <c r="OHR3" s="2003"/>
      <c r="OHS3" s="2003"/>
      <c r="OHT3" s="2003"/>
      <c r="OHU3" s="2003"/>
      <c r="OHV3" s="2003"/>
      <c r="OHW3" s="2003"/>
      <c r="OHX3" s="2003"/>
      <c r="OHY3" s="2003"/>
      <c r="OHZ3" s="2003"/>
      <c r="OIA3" s="2003"/>
      <c r="OIB3" s="2003"/>
      <c r="OIC3" s="2003"/>
      <c r="OID3" s="2003"/>
      <c r="OIE3" s="2003"/>
      <c r="OIF3" s="2003"/>
      <c r="OIG3" s="2003"/>
      <c r="OIH3" s="2003"/>
      <c r="OII3" s="2003"/>
      <c r="OIJ3" s="2003"/>
      <c r="OIK3" s="2003"/>
      <c r="OIL3" s="2003"/>
      <c r="OIM3" s="2003"/>
      <c r="OIN3" s="2003"/>
      <c r="OIO3" s="2003"/>
      <c r="OIP3" s="2003"/>
      <c r="OIQ3" s="2003"/>
      <c r="OIR3" s="2003"/>
      <c r="OIS3" s="2003"/>
      <c r="OIT3" s="2003"/>
      <c r="OIU3" s="2003"/>
      <c r="OIV3" s="2003"/>
      <c r="OIW3" s="2003"/>
      <c r="OIX3" s="2003"/>
      <c r="OIY3" s="2003"/>
      <c r="OIZ3" s="2003"/>
      <c r="OJA3" s="2003"/>
      <c r="OJB3" s="2003"/>
      <c r="OJC3" s="2003"/>
      <c r="OJD3" s="2003"/>
      <c r="OJE3" s="2003"/>
      <c r="OJF3" s="2003"/>
      <c r="OJG3" s="2003"/>
      <c r="OJH3" s="2003"/>
      <c r="OJI3" s="2003"/>
      <c r="OJJ3" s="2003"/>
      <c r="OJK3" s="2003"/>
      <c r="OJL3" s="2003"/>
      <c r="OJM3" s="2003"/>
      <c r="OJN3" s="2003"/>
      <c r="OJO3" s="2003"/>
      <c r="OJP3" s="2003"/>
      <c r="OJQ3" s="2003"/>
      <c r="OJR3" s="2003"/>
      <c r="OJS3" s="2003"/>
      <c r="OJT3" s="2003"/>
      <c r="OJU3" s="2003"/>
      <c r="OJV3" s="2003"/>
      <c r="OJW3" s="2003"/>
      <c r="OJX3" s="2003"/>
      <c r="OJY3" s="2003"/>
      <c r="OJZ3" s="2003"/>
      <c r="OKA3" s="2003"/>
      <c r="OKB3" s="2003"/>
      <c r="OKC3" s="2003"/>
      <c r="OKD3" s="2003"/>
      <c r="OKE3" s="2003"/>
      <c r="OKF3" s="2003"/>
      <c r="OKG3" s="2003"/>
      <c r="OKH3" s="2003"/>
      <c r="OKI3" s="2003"/>
      <c r="OKJ3" s="2003"/>
      <c r="OKK3" s="2003"/>
      <c r="OKL3" s="2003"/>
      <c r="OKM3" s="2003"/>
      <c r="OKN3" s="2003"/>
      <c r="OKO3" s="2003"/>
      <c r="OKP3" s="2003"/>
      <c r="OKQ3" s="2003"/>
      <c r="OKR3" s="2003"/>
      <c r="OKS3" s="2003"/>
      <c r="OKT3" s="2003"/>
      <c r="OKU3" s="2003"/>
      <c r="OKV3" s="2003"/>
      <c r="OKW3" s="2003"/>
      <c r="OKX3" s="2003"/>
      <c r="OKY3" s="2003"/>
      <c r="OKZ3" s="2003"/>
      <c r="OLA3" s="2003"/>
      <c r="OLB3" s="2003"/>
      <c r="OLC3" s="2003"/>
      <c r="OLD3" s="2003"/>
      <c r="OLE3" s="2003"/>
      <c r="OLF3" s="2003"/>
      <c r="OLG3" s="2003"/>
      <c r="OLH3" s="2003"/>
      <c r="OLI3" s="2003"/>
      <c r="OLJ3" s="2003"/>
      <c r="OLK3" s="2003"/>
      <c r="OLL3" s="2003"/>
      <c r="OLM3" s="2003"/>
      <c r="OLN3" s="2003"/>
      <c r="OLO3" s="2003"/>
      <c r="OLP3" s="2003"/>
      <c r="OLQ3" s="2003"/>
      <c r="OLR3" s="2003"/>
      <c r="OLS3" s="2003"/>
      <c r="OLT3" s="2003"/>
      <c r="OLU3" s="2003"/>
      <c r="OLV3" s="2003"/>
      <c r="OLW3" s="2003"/>
      <c r="OLX3" s="2003"/>
      <c r="OLY3" s="2003"/>
      <c r="OLZ3" s="2003"/>
      <c r="OMA3" s="2003"/>
      <c r="OMB3" s="2003"/>
      <c r="OMC3" s="2003"/>
      <c r="OMD3" s="2003"/>
      <c r="OME3" s="2003"/>
      <c r="OMF3" s="2003"/>
      <c r="OMG3" s="2003"/>
      <c r="OMH3" s="2003"/>
      <c r="OMI3" s="2003"/>
      <c r="OMJ3" s="2003"/>
      <c r="OMK3" s="2003"/>
      <c r="OML3" s="2003"/>
      <c r="OMM3" s="2003"/>
      <c r="OMN3" s="2003"/>
      <c r="OMO3" s="2003"/>
      <c r="OMP3" s="2003"/>
      <c r="OMQ3" s="2003"/>
      <c r="OMR3" s="2003"/>
      <c r="OMS3" s="2003"/>
      <c r="OMT3" s="2003"/>
      <c r="OMU3" s="2003"/>
      <c r="OMV3" s="2003"/>
      <c r="OMW3" s="2003"/>
      <c r="OMX3" s="2003"/>
      <c r="OMY3" s="2003"/>
      <c r="OMZ3" s="2003"/>
      <c r="ONA3" s="2003"/>
      <c r="ONB3" s="2003"/>
      <c r="ONC3" s="2003"/>
      <c r="OND3" s="2003"/>
      <c r="ONE3" s="2003"/>
      <c r="ONF3" s="2003"/>
      <c r="ONG3" s="2003"/>
      <c r="ONH3" s="2003"/>
      <c r="ONI3" s="2003"/>
      <c r="ONJ3" s="2003"/>
      <c r="ONK3" s="2003"/>
      <c r="ONL3" s="2003"/>
      <c r="ONM3" s="2003"/>
      <c r="ONN3" s="2003"/>
      <c r="ONO3" s="2003"/>
      <c r="ONP3" s="2003"/>
      <c r="ONQ3" s="2003"/>
      <c r="ONR3" s="2003"/>
      <c r="ONS3" s="2003"/>
      <c r="ONT3" s="2003"/>
      <c r="ONU3" s="2003"/>
      <c r="ONV3" s="2003"/>
      <c r="ONW3" s="2003"/>
      <c r="ONX3" s="2003"/>
      <c r="ONY3" s="2003"/>
      <c r="ONZ3" s="2003"/>
      <c r="OOA3" s="2003"/>
      <c r="OOB3" s="2003"/>
      <c r="OOC3" s="2003"/>
      <c r="OOD3" s="2003"/>
      <c r="OOE3" s="2003"/>
      <c r="OOF3" s="2003"/>
      <c r="OOG3" s="2003"/>
      <c r="OOH3" s="2003"/>
      <c r="OOI3" s="2003"/>
      <c r="OOJ3" s="2003"/>
      <c r="OOK3" s="2003"/>
      <c r="OOL3" s="2003"/>
      <c r="OOM3" s="2003"/>
      <c r="OON3" s="2003"/>
      <c r="OOO3" s="2003"/>
      <c r="OOP3" s="2003"/>
      <c r="OOQ3" s="2003"/>
      <c r="OOR3" s="2003"/>
      <c r="OOS3" s="2003"/>
      <c r="OOT3" s="2003"/>
      <c r="OOU3" s="2003"/>
      <c r="OOV3" s="2003"/>
      <c r="OOW3" s="2003"/>
      <c r="OOX3" s="2003"/>
      <c r="OOY3" s="2003"/>
      <c r="OOZ3" s="2003"/>
      <c r="OPA3" s="2003"/>
      <c r="OPB3" s="2003"/>
      <c r="OPC3" s="2003"/>
      <c r="OPD3" s="2003"/>
      <c r="OPE3" s="2003"/>
      <c r="OPF3" s="2003"/>
      <c r="OPG3" s="2003"/>
      <c r="OPH3" s="2003"/>
      <c r="OPI3" s="2003"/>
      <c r="OPJ3" s="2003"/>
      <c r="OPK3" s="2003"/>
      <c r="OPL3" s="2003"/>
      <c r="OPM3" s="2003"/>
      <c r="OPN3" s="2003"/>
      <c r="OPO3" s="2003"/>
      <c r="OPP3" s="2003"/>
      <c r="OPQ3" s="2003"/>
      <c r="OPR3" s="2003"/>
      <c r="OPS3" s="2003"/>
      <c r="OPT3" s="2003"/>
      <c r="OPU3" s="2003"/>
      <c r="OPV3" s="2003"/>
      <c r="OPW3" s="2003"/>
      <c r="OPX3" s="2003"/>
      <c r="OPY3" s="2003"/>
      <c r="OPZ3" s="2003"/>
      <c r="OQA3" s="2003"/>
      <c r="OQB3" s="2003"/>
      <c r="OQC3" s="2003"/>
      <c r="OQD3" s="2003"/>
      <c r="OQE3" s="2003"/>
      <c r="OQF3" s="2003"/>
      <c r="OQG3" s="2003"/>
      <c r="OQH3" s="2003"/>
      <c r="OQI3" s="2003"/>
      <c r="OQJ3" s="2003"/>
      <c r="OQK3" s="2003"/>
      <c r="OQL3" s="2003"/>
      <c r="OQM3" s="2003"/>
      <c r="OQN3" s="2003"/>
      <c r="OQO3" s="2003"/>
      <c r="OQP3" s="2003"/>
      <c r="OQQ3" s="2003"/>
      <c r="OQR3" s="2003"/>
      <c r="OQS3" s="2003"/>
      <c r="OQT3" s="2003"/>
      <c r="OQU3" s="2003"/>
      <c r="OQV3" s="2003"/>
      <c r="OQW3" s="2003"/>
      <c r="OQX3" s="2003"/>
      <c r="OQY3" s="2003"/>
      <c r="OQZ3" s="2003"/>
      <c r="ORA3" s="2003"/>
      <c r="ORB3" s="2003"/>
      <c r="ORC3" s="2003"/>
      <c r="ORD3" s="2003"/>
      <c r="ORE3" s="2003"/>
      <c r="ORF3" s="2003"/>
      <c r="ORG3" s="2003"/>
      <c r="ORH3" s="2003"/>
      <c r="ORI3" s="2003"/>
      <c r="ORJ3" s="2003"/>
      <c r="ORK3" s="2003"/>
      <c r="ORL3" s="2003"/>
      <c r="ORM3" s="2003"/>
      <c r="ORN3" s="2003"/>
      <c r="ORO3" s="2003"/>
      <c r="ORP3" s="2003"/>
      <c r="ORQ3" s="2003"/>
      <c r="ORR3" s="2003"/>
      <c r="ORS3" s="2003"/>
      <c r="ORT3" s="2003"/>
      <c r="ORU3" s="2003"/>
      <c r="ORV3" s="2003"/>
      <c r="ORW3" s="2003"/>
      <c r="ORX3" s="2003"/>
      <c r="ORY3" s="2003"/>
      <c r="ORZ3" s="2003"/>
      <c r="OSA3" s="2003"/>
      <c r="OSB3" s="2003"/>
      <c r="OSC3" s="2003"/>
      <c r="OSD3" s="2003"/>
      <c r="OSE3" s="2003"/>
      <c r="OSF3" s="2003"/>
      <c r="OSG3" s="2003"/>
      <c r="OSH3" s="2003"/>
      <c r="OSI3" s="2003"/>
      <c r="OSJ3" s="2003"/>
      <c r="OSK3" s="2003"/>
      <c r="OSL3" s="2003"/>
      <c r="OSM3" s="2003"/>
      <c r="OSN3" s="2003"/>
      <c r="OSO3" s="2003"/>
      <c r="OSP3" s="2003"/>
      <c r="OSQ3" s="2003"/>
      <c r="OSR3" s="2003"/>
      <c r="OSS3" s="2003"/>
      <c r="OST3" s="2003"/>
      <c r="OSU3" s="2003"/>
      <c r="OSV3" s="2003"/>
      <c r="OSW3" s="2003"/>
      <c r="OSX3" s="2003"/>
      <c r="OSY3" s="2003"/>
      <c r="OSZ3" s="2003"/>
      <c r="OTA3" s="2003"/>
      <c r="OTB3" s="2003"/>
      <c r="OTC3" s="2003"/>
      <c r="OTD3" s="2003"/>
      <c r="OTE3" s="2003"/>
      <c r="OTF3" s="2003"/>
      <c r="OTG3" s="2003"/>
      <c r="OTH3" s="2003"/>
      <c r="OTI3" s="2003"/>
      <c r="OTJ3" s="2003"/>
      <c r="OTK3" s="2003"/>
      <c r="OTL3" s="2003"/>
      <c r="OTM3" s="2003"/>
      <c r="OTN3" s="2003"/>
      <c r="OTO3" s="2003"/>
      <c r="OTP3" s="2003"/>
      <c r="OTQ3" s="2003"/>
      <c r="OTR3" s="2003"/>
      <c r="OTS3" s="2003"/>
      <c r="OTT3" s="2003"/>
      <c r="OTU3" s="2003"/>
      <c r="OTV3" s="2003"/>
      <c r="OTW3" s="2003"/>
      <c r="OTX3" s="2003"/>
      <c r="OTY3" s="2003"/>
      <c r="OTZ3" s="2003"/>
      <c r="OUA3" s="2003"/>
      <c r="OUB3" s="2003"/>
      <c r="OUC3" s="2003"/>
      <c r="OUD3" s="2003"/>
      <c r="OUE3" s="2003"/>
      <c r="OUF3" s="2003"/>
      <c r="OUG3" s="2003"/>
      <c r="OUH3" s="2003"/>
      <c r="OUI3" s="2003"/>
      <c r="OUJ3" s="2003"/>
      <c r="OUK3" s="2003"/>
      <c r="OUL3" s="2003"/>
      <c r="OUM3" s="2003"/>
      <c r="OUN3" s="2003"/>
      <c r="OUO3" s="2003"/>
      <c r="OUP3" s="2003"/>
      <c r="OUQ3" s="2003"/>
      <c r="OUR3" s="2003"/>
      <c r="OUS3" s="2003"/>
      <c r="OUT3" s="2003"/>
      <c r="OUU3" s="2003"/>
      <c r="OUV3" s="2003"/>
      <c r="OUW3" s="2003"/>
      <c r="OUX3" s="2003"/>
      <c r="OUY3" s="2003"/>
      <c r="OUZ3" s="2003"/>
      <c r="OVA3" s="2003"/>
      <c r="OVB3" s="2003"/>
      <c r="OVC3" s="2003"/>
      <c r="OVD3" s="2003"/>
      <c r="OVE3" s="2003"/>
      <c r="OVF3" s="2003"/>
      <c r="OVG3" s="2003"/>
      <c r="OVH3" s="2003"/>
      <c r="OVI3" s="2003"/>
      <c r="OVJ3" s="2003"/>
      <c r="OVK3" s="2003"/>
      <c r="OVL3" s="2003"/>
      <c r="OVM3" s="2003"/>
      <c r="OVN3" s="2003"/>
      <c r="OVO3" s="2003"/>
      <c r="OVP3" s="2003"/>
      <c r="OVQ3" s="2003"/>
      <c r="OVR3" s="2003"/>
      <c r="OVS3" s="2003"/>
      <c r="OVT3" s="2003"/>
      <c r="OVU3" s="2003"/>
      <c r="OVV3" s="2003"/>
      <c r="OVW3" s="2003"/>
      <c r="OVX3" s="2003"/>
      <c r="OVY3" s="2003"/>
      <c r="OVZ3" s="2003"/>
      <c r="OWA3" s="2003"/>
      <c r="OWB3" s="2003"/>
      <c r="OWC3" s="2003"/>
      <c r="OWD3" s="2003"/>
      <c r="OWE3" s="2003"/>
      <c r="OWF3" s="2003"/>
      <c r="OWG3" s="2003"/>
      <c r="OWH3" s="2003"/>
      <c r="OWI3" s="2003"/>
      <c r="OWJ3" s="2003"/>
      <c r="OWK3" s="2003"/>
      <c r="OWL3" s="2003"/>
      <c r="OWM3" s="2003"/>
      <c r="OWN3" s="2003"/>
      <c r="OWO3" s="2003"/>
      <c r="OWP3" s="2003"/>
      <c r="OWQ3" s="2003"/>
      <c r="OWR3" s="2003"/>
      <c r="OWS3" s="2003"/>
      <c r="OWT3" s="2003"/>
      <c r="OWU3" s="2003"/>
      <c r="OWV3" s="2003"/>
      <c r="OWW3" s="2003"/>
      <c r="OWX3" s="2003"/>
      <c r="OWY3" s="2003"/>
      <c r="OWZ3" s="2003"/>
      <c r="OXA3" s="2003"/>
      <c r="OXB3" s="2003"/>
      <c r="OXC3" s="2003"/>
      <c r="OXD3" s="2003"/>
      <c r="OXE3" s="2003"/>
      <c r="OXF3" s="2003"/>
      <c r="OXG3" s="2003"/>
      <c r="OXH3" s="2003"/>
      <c r="OXI3" s="2003"/>
      <c r="OXJ3" s="2003"/>
      <c r="OXK3" s="2003"/>
      <c r="OXL3" s="2003"/>
      <c r="OXM3" s="2003"/>
      <c r="OXN3" s="2003"/>
      <c r="OXO3" s="2003"/>
      <c r="OXP3" s="2003"/>
      <c r="OXQ3" s="2003"/>
      <c r="OXR3" s="2003"/>
      <c r="OXS3" s="2003"/>
      <c r="OXT3" s="2003"/>
      <c r="OXU3" s="2003"/>
      <c r="OXV3" s="2003"/>
      <c r="OXW3" s="2003"/>
      <c r="OXX3" s="2003"/>
      <c r="OXY3" s="2003"/>
      <c r="OXZ3" s="2003"/>
      <c r="OYA3" s="2003"/>
      <c r="OYB3" s="2003"/>
      <c r="OYC3" s="2003"/>
      <c r="OYD3" s="2003"/>
      <c r="OYE3" s="2003"/>
      <c r="OYF3" s="2003"/>
      <c r="OYG3" s="2003"/>
      <c r="OYH3" s="2003"/>
      <c r="OYI3" s="2003"/>
      <c r="OYJ3" s="2003"/>
      <c r="OYK3" s="2003"/>
      <c r="OYL3" s="2003"/>
      <c r="OYM3" s="2003"/>
      <c r="OYN3" s="2003"/>
      <c r="OYO3" s="2003"/>
      <c r="OYP3" s="2003"/>
      <c r="OYQ3" s="2003"/>
      <c r="OYR3" s="2003"/>
      <c r="OYS3" s="2003"/>
      <c r="OYT3" s="2003"/>
      <c r="OYU3" s="2003"/>
      <c r="OYV3" s="2003"/>
      <c r="OYW3" s="2003"/>
      <c r="OYX3" s="2003"/>
      <c r="OYY3" s="2003"/>
      <c r="OYZ3" s="2003"/>
      <c r="OZA3" s="2003"/>
      <c r="OZB3" s="2003"/>
      <c r="OZC3" s="2003"/>
      <c r="OZD3" s="2003"/>
      <c r="OZE3" s="2003"/>
      <c r="OZF3" s="2003"/>
      <c r="OZG3" s="2003"/>
      <c r="OZH3" s="2003"/>
      <c r="OZI3" s="2003"/>
      <c r="OZJ3" s="2003"/>
      <c r="OZK3" s="2003"/>
      <c r="OZL3" s="2003"/>
      <c r="OZM3" s="2003"/>
      <c r="OZN3" s="2003"/>
      <c r="OZO3" s="2003"/>
      <c r="OZP3" s="2003"/>
      <c r="OZQ3" s="2003"/>
      <c r="OZR3" s="2003"/>
      <c r="OZS3" s="2003"/>
      <c r="OZT3" s="2003"/>
      <c r="OZU3" s="2003"/>
      <c r="OZV3" s="2003"/>
      <c r="OZW3" s="2003"/>
      <c r="OZX3" s="2003"/>
      <c r="OZY3" s="2003"/>
      <c r="OZZ3" s="2003"/>
      <c r="PAA3" s="2003"/>
      <c r="PAB3" s="2003"/>
      <c r="PAC3" s="2003"/>
      <c r="PAD3" s="2003"/>
      <c r="PAE3" s="2003"/>
      <c r="PAF3" s="2003"/>
      <c r="PAG3" s="2003"/>
      <c r="PAH3" s="2003"/>
      <c r="PAI3" s="2003"/>
      <c r="PAJ3" s="2003"/>
      <c r="PAK3" s="2003"/>
      <c r="PAL3" s="2003"/>
      <c r="PAM3" s="2003"/>
      <c r="PAN3" s="2003"/>
      <c r="PAO3" s="2003"/>
      <c r="PAP3" s="2003"/>
      <c r="PAQ3" s="2003"/>
      <c r="PAR3" s="2003"/>
      <c r="PAS3" s="2003"/>
      <c r="PAT3" s="2003"/>
      <c r="PAU3" s="2003"/>
      <c r="PAV3" s="2003"/>
      <c r="PAW3" s="2003"/>
      <c r="PAX3" s="2003"/>
      <c r="PAY3" s="2003"/>
      <c r="PAZ3" s="2003"/>
      <c r="PBA3" s="2003"/>
      <c r="PBB3" s="2003"/>
      <c r="PBC3" s="2003"/>
      <c r="PBD3" s="2003"/>
      <c r="PBE3" s="2003"/>
      <c r="PBF3" s="2003"/>
      <c r="PBG3" s="2003"/>
      <c r="PBH3" s="2003"/>
      <c r="PBI3" s="2003"/>
      <c r="PBJ3" s="2003"/>
      <c r="PBK3" s="2003"/>
      <c r="PBL3" s="2003"/>
      <c r="PBM3" s="2003"/>
      <c r="PBN3" s="2003"/>
      <c r="PBO3" s="2003"/>
      <c r="PBP3" s="2003"/>
      <c r="PBQ3" s="2003"/>
      <c r="PBR3" s="2003"/>
      <c r="PBS3" s="2003"/>
      <c r="PBT3" s="2003"/>
      <c r="PBU3" s="2003"/>
      <c r="PBV3" s="2003"/>
      <c r="PBW3" s="2003"/>
      <c r="PBX3" s="2003"/>
      <c r="PBY3" s="2003"/>
      <c r="PBZ3" s="2003"/>
      <c r="PCA3" s="2003"/>
      <c r="PCB3" s="2003"/>
      <c r="PCC3" s="2003"/>
      <c r="PCD3" s="2003"/>
      <c r="PCE3" s="2003"/>
      <c r="PCF3" s="2003"/>
      <c r="PCG3" s="2003"/>
      <c r="PCH3" s="2003"/>
      <c r="PCI3" s="2003"/>
      <c r="PCJ3" s="2003"/>
      <c r="PCK3" s="2003"/>
      <c r="PCL3" s="2003"/>
      <c r="PCM3" s="2003"/>
      <c r="PCN3" s="2003"/>
      <c r="PCO3" s="2003"/>
      <c r="PCP3" s="2003"/>
      <c r="PCQ3" s="2003"/>
      <c r="PCR3" s="2003"/>
      <c r="PCS3" s="2003"/>
      <c r="PCT3" s="2003"/>
      <c r="PCU3" s="2003"/>
      <c r="PCV3" s="2003"/>
      <c r="PCW3" s="2003"/>
      <c r="PCX3" s="2003"/>
      <c r="PCY3" s="2003"/>
      <c r="PCZ3" s="2003"/>
      <c r="PDA3" s="2003"/>
      <c r="PDB3" s="2003"/>
      <c r="PDC3" s="2003"/>
      <c r="PDD3" s="2003"/>
      <c r="PDE3" s="2003"/>
      <c r="PDF3" s="2003"/>
      <c r="PDG3" s="2003"/>
      <c r="PDH3" s="2003"/>
      <c r="PDI3" s="2003"/>
      <c r="PDJ3" s="2003"/>
      <c r="PDK3" s="2003"/>
      <c r="PDL3" s="2003"/>
      <c r="PDM3" s="2003"/>
      <c r="PDN3" s="2003"/>
      <c r="PDO3" s="2003"/>
      <c r="PDP3" s="2003"/>
      <c r="PDQ3" s="2003"/>
      <c r="PDR3" s="2003"/>
      <c r="PDS3" s="2003"/>
      <c r="PDT3" s="2003"/>
      <c r="PDU3" s="2003"/>
      <c r="PDV3" s="2003"/>
      <c r="PDW3" s="2003"/>
      <c r="PDX3" s="2003"/>
      <c r="PDY3" s="2003"/>
      <c r="PDZ3" s="2003"/>
      <c r="PEA3" s="2003"/>
      <c r="PEB3" s="2003"/>
      <c r="PEC3" s="2003"/>
      <c r="PED3" s="2003"/>
      <c r="PEE3" s="2003"/>
      <c r="PEF3" s="2003"/>
      <c r="PEG3" s="2003"/>
      <c r="PEH3" s="2003"/>
      <c r="PEI3" s="2003"/>
      <c r="PEJ3" s="2003"/>
      <c r="PEK3" s="2003"/>
      <c r="PEL3" s="2003"/>
      <c r="PEM3" s="2003"/>
      <c r="PEN3" s="2003"/>
      <c r="PEO3" s="2003"/>
      <c r="PEP3" s="2003"/>
      <c r="PEQ3" s="2003"/>
      <c r="PER3" s="2003"/>
      <c r="PES3" s="2003"/>
      <c r="PET3" s="2003"/>
      <c r="PEU3" s="2003"/>
      <c r="PEV3" s="2003"/>
      <c r="PEW3" s="2003"/>
      <c r="PEX3" s="2003"/>
      <c r="PEY3" s="2003"/>
      <c r="PEZ3" s="2003"/>
      <c r="PFA3" s="2003"/>
      <c r="PFB3" s="2003"/>
      <c r="PFC3" s="2003"/>
      <c r="PFD3" s="2003"/>
      <c r="PFE3" s="2003"/>
      <c r="PFF3" s="2003"/>
      <c r="PFG3" s="2003"/>
      <c r="PFH3" s="2003"/>
      <c r="PFI3" s="2003"/>
      <c r="PFJ3" s="2003"/>
      <c r="PFK3" s="2003"/>
      <c r="PFL3" s="2003"/>
      <c r="PFM3" s="2003"/>
      <c r="PFN3" s="2003"/>
      <c r="PFO3" s="2003"/>
      <c r="PFP3" s="2003"/>
      <c r="PFQ3" s="2003"/>
      <c r="PFR3" s="2003"/>
      <c r="PFS3" s="2003"/>
      <c r="PFT3" s="2003"/>
      <c r="PFU3" s="2003"/>
      <c r="PFV3" s="2003"/>
      <c r="PFW3" s="2003"/>
      <c r="PFX3" s="2003"/>
      <c r="PFY3" s="2003"/>
      <c r="PFZ3" s="2003"/>
      <c r="PGA3" s="2003"/>
      <c r="PGB3" s="2003"/>
      <c r="PGC3" s="2003"/>
      <c r="PGD3" s="2003"/>
      <c r="PGE3" s="2003"/>
      <c r="PGF3" s="2003"/>
      <c r="PGG3" s="2003"/>
      <c r="PGH3" s="2003"/>
      <c r="PGI3" s="2003"/>
      <c r="PGJ3" s="2003"/>
      <c r="PGK3" s="2003"/>
      <c r="PGL3" s="2003"/>
      <c r="PGM3" s="2003"/>
      <c r="PGN3" s="2003"/>
      <c r="PGO3" s="2003"/>
      <c r="PGP3" s="2003"/>
      <c r="PGQ3" s="2003"/>
      <c r="PGR3" s="2003"/>
      <c r="PGS3" s="2003"/>
      <c r="PGT3" s="2003"/>
      <c r="PGU3" s="2003"/>
      <c r="PGV3" s="2003"/>
      <c r="PGW3" s="2003"/>
      <c r="PGX3" s="2003"/>
      <c r="PGY3" s="2003"/>
      <c r="PGZ3" s="2003"/>
      <c r="PHA3" s="2003"/>
      <c r="PHB3" s="2003"/>
      <c r="PHC3" s="2003"/>
      <c r="PHD3" s="2003"/>
      <c r="PHE3" s="2003"/>
      <c r="PHF3" s="2003"/>
      <c r="PHG3" s="2003"/>
      <c r="PHH3" s="2003"/>
      <c r="PHI3" s="2003"/>
      <c r="PHJ3" s="2003"/>
      <c r="PHK3" s="2003"/>
      <c r="PHL3" s="2003"/>
      <c r="PHM3" s="2003"/>
      <c r="PHN3" s="2003"/>
      <c r="PHO3" s="2003"/>
      <c r="PHP3" s="2003"/>
      <c r="PHQ3" s="2003"/>
      <c r="PHR3" s="2003"/>
      <c r="PHS3" s="2003"/>
      <c r="PHT3" s="2003"/>
      <c r="PHU3" s="2003"/>
      <c r="PHV3" s="2003"/>
      <c r="PHW3" s="2003"/>
      <c r="PHX3" s="2003"/>
      <c r="PHY3" s="2003"/>
      <c r="PHZ3" s="2003"/>
      <c r="PIA3" s="2003"/>
      <c r="PIB3" s="2003"/>
      <c r="PIC3" s="2003"/>
      <c r="PID3" s="2003"/>
      <c r="PIE3" s="2003"/>
      <c r="PIF3" s="2003"/>
      <c r="PIG3" s="2003"/>
      <c r="PIH3" s="2003"/>
      <c r="PII3" s="2003"/>
      <c r="PIJ3" s="2003"/>
      <c r="PIK3" s="2003"/>
      <c r="PIL3" s="2003"/>
      <c r="PIM3" s="2003"/>
      <c r="PIN3" s="2003"/>
      <c r="PIO3" s="2003"/>
      <c r="PIP3" s="2003"/>
      <c r="PIQ3" s="2003"/>
      <c r="PIR3" s="2003"/>
      <c r="PIS3" s="2003"/>
      <c r="PIT3" s="2003"/>
      <c r="PIU3" s="2003"/>
      <c r="PIV3" s="2003"/>
      <c r="PIW3" s="2003"/>
      <c r="PIX3" s="2003"/>
      <c r="PIY3" s="2003"/>
      <c r="PIZ3" s="2003"/>
      <c r="PJA3" s="2003"/>
      <c r="PJB3" s="2003"/>
      <c r="PJC3" s="2003"/>
      <c r="PJD3" s="2003"/>
      <c r="PJE3" s="2003"/>
      <c r="PJF3" s="2003"/>
      <c r="PJG3" s="2003"/>
      <c r="PJH3" s="2003"/>
      <c r="PJI3" s="2003"/>
      <c r="PJJ3" s="2003"/>
      <c r="PJK3" s="2003"/>
      <c r="PJL3" s="2003"/>
      <c r="PJM3" s="2003"/>
      <c r="PJN3" s="2003"/>
      <c r="PJO3" s="2003"/>
      <c r="PJP3" s="2003"/>
      <c r="PJQ3" s="2003"/>
      <c r="PJR3" s="2003"/>
      <c r="PJS3" s="2003"/>
      <c r="PJT3" s="2003"/>
      <c r="PJU3" s="2003"/>
      <c r="PJV3" s="2003"/>
      <c r="PJW3" s="2003"/>
      <c r="PJX3" s="2003"/>
      <c r="PJY3" s="2003"/>
      <c r="PJZ3" s="2003"/>
      <c r="PKA3" s="2003"/>
      <c r="PKB3" s="2003"/>
      <c r="PKC3" s="2003"/>
      <c r="PKD3" s="2003"/>
      <c r="PKE3" s="2003"/>
      <c r="PKF3" s="2003"/>
      <c r="PKG3" s="2003"/>
      <c r="PKH3" s="2003"/>
      <c r="PKI3" s="2003"/>
      <c r="PKJ3" s="2003"/>
      <c r="PKK3" s="2003"/>
      <c r="PKL3" s="2003"/>
      <c r="PKM3" s="2003"/>
      <c r="PKN3" s="2003"/>
      <c r="PKO3" s="2003"/>
      <c r="PKP3" s="2003"/>
      <c r="PKQ3" s="2003"/>
      <c r="PKR3" s="2003"/>
      <c r="PKS3" s="2003"/>
      <c r="PKT3" s="2003"/>
      <c r="PKU3" s="2003"/>
      <c r="PKV3" s="2003"/>
      <c r="PKW3" s="2003"/>
      <c r="PKX3" s="2003"/>
      <c r="PKY3" s="2003"/>
      <c r="PKZ3" s="2003"/>
      <c r="PLA3" s="2003"/>
      <c r="PLB3" s="2003"/>
      <c r="PLC3" s="2003"/>
      <c r="PLD3" s="2003"/>
      <c r="PLE3" s="2003"/>
      <c r="PLF3" s="2003"/>
      <c r="PLG3" s="2003"/>
      <c r="PLH3" s="2003"/>
      <c r="PLI3" s="2003"/>
      <c r="PLJ3" s="2003"/>
      <c r="PLK3" s="2003"/>
      <c r="PLL3" s="2003"/>
      <c r="PLM3" s="2003"/>
      <c r="PLN3" s="2003"/>
      <c r="PLO3" s="2003"/>
      <c r="PLP3" s="2003"/>
      <c r="PLQ3" s="2003"/>
      <c r="PLR3" s="2003"/>
      <c r="PLS3" s="2003"/>
      <c r="PLT3" s="2003"/>
      <c r="PLU3" s="2003"/>
      <c r="PLV3" s="2003"/>
      <c r="PLW3" s="2003"/>
      <c r="PLX3" s="2003"/>
      <c r="PLY3" s="2003"/>
      <c r="PLZ3" s="2003"/>
      <c r="PMA3" s="2003"/>
      <c r="PMB3" s="2003"/>
      <c r="PMC3" s="2003"/>
      <c r="PMD3" s="2003"/>
      <c r="PME3" s="2003"/>
      <c r="PMF3" s="2003"/>
      <c r="PMG3" s="2003"/>
      <c r="PMH3" s="2003"/>
      <c r="PMI3" s="2003"/>
      <c r="PMJ3" s="2003"/>
      <c r="PMK3" s="2003"/>
      <c r="PML3" s="2003"/>
      <c r="PMM3" s="2003"/>
      <c r="PMN3" s="2003"/>
      <c r="PMO3" s="2003"/>
      <c r="PMP3" s="2003"/>
      <c r="PMQ3" s="2003"/>
      <c r="PMR3" s="2003"/>
      <c r="PMS3" s="2003"/>
      <c r="PMT3" s="2003"/>
      <c r="PMU3" s="2003"/>
      <c r="PMV3" s="2003"/>
      <c r="PMW3" s="2003"/>
      <c r="PMX3" s="2003"/>
      <c r="PMY3" s="2003"/>
      <c r="PMZ3" s="2003"/>
      <c r="PNA3" s="2003"/>
      <c r="PNB3" s="2003"/>
      <c r="PNC3" s="2003"/>
      <c r="PND3" s="2003"/>
      <c r="PNE3" s="2003"/>
      <c r="PNF3" s="2003"/>
      <c r="PNG3" s="2003"/>
      <c r="PNH3" s="2003"/>
      <c r="PNI3" s="2003"/>
      <c r="PNJ3" s="2003"/>
      <c r="PNK3" s="2003"/>
      <c r="PNL3" s="2003"/>
      <c r="PNM3" s="2003"/>
      <c r="PNN3" s="2003"/>
      <c r="PNO3" s="2003"/>
      <c r="PNP3" s="2003"/>
      <c r="PNQ3" s="2003"/>
      <c r="PNR3" s="2003"/>
      <c r="PNS3" s="2003"/>
      <c r="PNT3" s="2003"/>
      <c r="PNU3" s="2003"/>
      <c r="PNV3" s="2003"/>
      <c r="PNW3" s="2003"/>
      <c r="PNX3" s="2003"/>
      <c r="PNY3" s="2003"/>
      <c r="PNZ3" s="2003"/>
      <c r="POA3" s="2003"/>
      <c r="POB3" s="2003"/>
      <c r="POC3" s="2003"/>
      <c r="POD3" s="2003"/>
      <c r="POE3" s="2003"/>
      <c r="POF3" s="2003"/>
      <c r="POG3" s="2003"/>
      <c r="POH3" s="2003"/>
      <c r="POI3" s="2003"/>
      <c r="POJ3" s="2003"/>
      <c r="POK3" s="2003"/>
      <c r="POL3" s="2003"/>
      <c r="POM3" s="2003"/>
      <c r="PON3" s="2003"/>
      <c r="POO3" s="2003"/>
      <c r="POP3" s="2003"/>
      <c r="POQ3" s="2003"/>
      <c r="POR3" s="2003"/>
      <c r="POS3" s="2003"/>
      <c r="POT3" s="2003"/>
      <c r="POU3" s="2003"/>
      <c r="POV3" s="2003"/>
      <c r="POW3" s="2003"/>
      <c r="POX3" s="2003"/>
      <c r="POY3" s="2003"/>
      <c r="POZ3" s="2003"/>
      <c r="PPA3" s="2003"/>
      <c r="PPB3" s="2003"/>
      <c r="PPC3" s="2003"/>
      <c r="PPD3" s="2003"/>
      <c r="PPE3" s="2003"/>
      <c r="PPF3" s="2003"/>
      <c r="PPG3" s="2003"/>
      <c r="PPH3" s="2003"/>
      <c r="PPI3" s="2003"/>
      <c r="PPJ3" s="2003"/>
      <c r="PPK3" s="2003"/>
      <c r="PPL3" s="2003"/>
      <c r="PPM3" s="2003"/>
      <c r="PPN3" s="2003"/>
      <c r="PPO3" s="2003"/>
      <c r="PPP3" s="2003"/>
      <c r="PPQ3" s="2003"/>
      <c r="PPR3" s="2003"/>
      <c r="PPS3" s="2003"/>
      <c r="PPT3" s="2003"/>
      <c r="PPU3" s="2003"/>
      <c r="PPV3" s="2003"/>
      <c r="PPW3" s="2003"/>
      <c r="PPX3" s="2003"/>
      <c r="PPY3" s="2003"/>
      <c r="PPZ3" s="2003"/>
      <c r="PQA3" s="2003"/>
      <c r="PQB3" s="2003"/>
      <c r="PQC3" s="2003"/>
      <c r="PQD3" s="2003"/>
      <c r="PQE3" s="2003"/>
      <c r="PQF3" s="2003"/>
      <c r="PQG3" s="2003"/>
      <c r="PQH3" s="2003"/>
      <c r="PQI3" s="2003"/>
      <c r="PQJ3" s="2003"/>
      <c r="PQK3" s="2003"/>
      <c r="PQL3" s="2003"/>
      <c r="PQM3" s="2003"/>
      <c r="PQN3" s="2003"/>
      <c r="PQO3" s="2003"/>
      <c r="PQP3" s="2003"/>
      <c r="PQQ3" s="2003"/>
      <c r="PQR3" s="2003"/>
      <c r="PQS3" s="2003"/>
      <c r="PQT3" s="2003"/>
      <c r="PQU3" s="2003"/>
      <c r="PQV3" s="2003"/>
      <c r="PQW3" s="2003"/>
      <c r="PQX3" s="2003"/>
      <c r="PQY3" s="2003"/>
      <c r="PQZ3" s="2003"/>
      <c r="PRA3" s="2003"/>
      <c r="PRB3" s="2003"/>
      <c r="PRC3" s="2003"/>
      <c r="PRD3" s="2003"/>
      <c r="PRE3" s="2003"/>
      <c r="PRF3" s="2003"/>
      <c r="PRG3" s="2003"/>
      <c r="PRH3" s="2003"/>
      <c r="PRI3" s="2003"/>
      <c r="PRJ3" s="2003"/>
      <c r="PRK3" s="2003"/>
      <c r="PRL3" s="2003"/>
      <c r="PRM3" s="2003"/>
      <c r="PRN3" s="2003"/>
      <c r="PRO3" s="2003"/>
      <c r="PRP3" s="2003"/>
      <c r="PRQ3" s="2003"/>
      <c r="PRR3" s="2003"/>
      <c r="PRS3" s="2003"/>
      <c r="PRT3" s="2003"/>
      <c r="PRU3" s="2003"/>
      <c r="PRV3" s="2003"/>
      <c r="PRW3" s="2003"/>
      <c r="PRX3" s="2003"/>
      <c r="PRY3" s="2003"/>
      <c r="PRZ3" s="2003"/>
      <c r="PSA3" s="2003"/>
      <c r="PSB3" s="2003"/>
      <c r="PSC3" s="2003"/>
      <c r="PSD3" s="2003"/>
      <c r="PSE3" s="2003"/>
      <c r="PSF3" s="2003"/>
      <c r="PSG3" s="2003"/>
      <c r="PSH3" s="2003"/>
      <c r="PSI3" s="2003"/>
      <c r="PSJ3" s="2003"/>
      <c r="PSK3" s="2003"/>
      <c r="PSL3" s="2003"/>
      <c r="PSM3" s="2003"/>
      <c r="PSN3" s="2003"/>
      <c r="PSO3" s="2003"/>
      <c r="PSP3" s="2003"/>
      <c r="PSQ3" s="2003"/>
      <c r="PSR3" s="2003"/>
      <c r="PSS3" s="2003"/>
      <c r="PST3" s="2003"/>
      <c r="PSU3" s="2003"/>
      <c r="PSV3" s="2003"/>
      <c r="PSW3" s="2003"/>
      <c r="PSX3" s="2003"/>
      <c r="PSY3" s="2003"/>
      <c r="PSZ3" s="2003"/>
      <c r="PTA3" s="2003"/>
      <c r="PTB3" s="2003"/>
      <c r="PTC3" s="2003"/>
      <c r="PTD3" s="2003"/>
      <c r="PTE3" s="2003"/>
      <c r="PTF3" s="2003"/>
      <c r="PTG3" s="2003"/>
      <c r="PTH3" s="2003"/>
      <c r="PTI3" s="2003"/>
      <c r="PTJ3" s="2003"/>
      <c r="PTK3" s="2003"/>
      <c r="PTL3" s="2003"/>
      <c r="PTM3" s="2003"/>
      <c r="PTN3" s="2003"/>
      <c r="PTO3" s="2003"/>
      <c r="PTP3" s="2003"/>
      <c r="PTQ3" s="2003"/>
      <c r="PTR3" s="2003"/>
      <c r="PTS3" s="2003"/>
      <c r="PTT3" s="2003"/>
      <c r="PTU3" s="2003"/>
      <c r="PTV3" s="2003"/>
      <c r="PTW3" s="2003"/>
      <c r="PTX3" s="2003"/>
      <c r="PTY3" s="2003"/>
      <c r="PTZ3" s="2003"/>
      <c r="PUA3" s="2003"/>
      <c r="PUB3" s="2003"/>
      <c r="PUC3" s="2003"/>
      <c r="PUD3" s="2003"/>
      <c r="PUE3" s="2003"/>
      <c r="PUF3" s="2003"/>
      <c r="PUG3" s="2003"/>
      <c r="PUH3" s="2003"/>
      <c r="PUI3" s="2003"/>
      <c r="PUJ3" s="2003"/>
      <c r="PUK3" s="2003"/>
      <c r="PUL3" s="2003"/>
      <c r="PUM3" s="2003"/>
      <c r="PUN3" s="2003"/>
      <c r="PUO3" s="2003"/>
      <c r="PUP3" s="2003"/>
      <c r="PUQ3" s="2003"/>
      <c r="PUR3" s="2003"/>
      <c r="PUS3" s="2003"/>
      <c r="PUT3" s="2003"/>
      <c r="PUU3" s="2003"/>
      <c r="PUV3" s="2003"/>
      <c r="PUW3" s="2003"/>
      <c r="PUX3" s="2003"/>
      <c r="PUY3" s="2003"/>
      <c r="PUZ3" s="2003"/>
      <c r="PVA3" s="2003"/>
      <c r="PVB3" s="2003"/>
      <c r="PVC3" s="2003"/>
      <c r="PVD3" s="2003"/>
      <c r="PVE3" s="2003"/>
      <c r="PVF3" s="2003"/>
      <c r="PVG3" s="2003"/>
      <c r="PVH3" s="2003"/>
      <c r="PVI3" s="2003"/>
      <c r="PVJ3" s="2003"/>
      <c r="PVK3" s="2003"/>
      <c r="PVL3" s="2003"/>
      <c r="PVM3" s="2003"/>
      <c r="PVN3" s="2003"/>
      <c r="PVO3" s="2003"/>
      <c r="PVP3" s="2003"/>
      <c r="PVQ3" s="2003"/>
      <c r="PVR3" s="2003"/>
      <c r="PVS3" s="2003"/>
      <c r="PVT3" s="2003"/>
      <c r="PVU3" s="2003"/>
      <c r="PVV3" s="2003"/>
      <c r="PVW3" s="2003"/>
      <c r="PVX3" s="2003"/>
      <c r="PVY3" s="2003"/>
      <c r="PVZ3" s="2003"/>
      <c r="PWA3" s="2003"/>
      <c r="PWB3" s="2003"/>
      <c r="PWC3" s="2003"/>
      <c r="PWD3" s="2003"/>
      <c r="PWE3" s="2003"/>
      <c r="PWF3" s="2003"/>
      <c r="PWG3" s="2003"/>
      <c r="PWH3" s="2003"/>
      <c r="PWI3" s="2003"/>
      <c r="PWJ3" s="2003"/>
      <c r="PWK3" s="2003"/>
      <c r="PWL3" s="2003"/>
      <c r="PWM3" s="2003"/>
      <c r="PWN3" s="2003"/>
      <c r="PWO3" s="2003"/>
      <c r="PWP3" s="2003"/>
      <c r="PWQ3" s="2003"/>
      <c r="PWR3" s="2003"/>
      <c r="PWS3" s="2003"/>
      <c r="PWT3" s="2003"/>
      <c r="PWU3" s="2003"/>
      <c r="PWV3" s="2003"/>
      <c r="PWW3" s="2003"/>
      <c r="PWX3" s="2003"/>
      <c r="PWY3" s="2003"/>
      <c r="PWZ3" s="2003"/>
      <c r="PXA3" s="2003"/>
      <c r="PXB3" s="2003"/>
      <c r="PXC3" s="2003"/>
      <c r="PXD3" s="2003"/>
      <c r="PXE3" s="2003"/>
      <c r="PXF3" s="2003"/>
      <c r="PXG3" s="2003"/>
      <c r="PXH3" s="2003"/>
      <c r="PXI3" s="2003"/>
      <c r="PXJ3" s="2003"/>
      <c r="PXK3" s="2003"/>
      <c r="PXL3" s="2003"/>
      <c r="PXM3" s="2003"/>
      <c r="PXN3" s="2003"/>
      <c r="PXO3" s="2003"/>
      <c r="PXP3" s="2003"/>
      <c r="PXQ3" s="2003"/>
      <c r="PXR3" s="2003"/>
      <c r="PXS3" s="2003"/>
      <c r="PXT3" s="2003"/>
      <c r="PXU3" s="2003"/>
      <c r="PXV3" s="2003"/>
      <c r="PXW3" s="2003"/>
      <c r="PXX3" s="2003"/>
      <c r="PXY3" s="2003"/>
      <c r="PXZ3" s="2003"/>
      <c r="PYA3" s="2003"/>
      <c r="PYB3" s="2003"/>
      <c r="PYC3" s="2003"/>
      <c r="PYD3" s="2003"/>
      <c r="PYE3" s="2003"/>
      <c r="PYF3" s="2003"/>
      <c r="PYG3" s="2003"/>
      <c r="PYH3" s="2003"/>
      <c r="PYI3" s="2003"/>
      <c r="PYJ3" s="2003"/>
      <c r="PYK3" s="2003"/>
      <c r="PYL3" s="2003"/>
      <c r="PYM3" s="2003"/>
      <c r="PYN3" s="2003"/>
      <c r="PYO3" s="2003"/>
      <c r="PYP3" s="2003"/>
      <c r="PYQ3" s="2003"/>
      <c r="PYR3" s="2003"/>
      <c r="PYS3" s="2003"/>
      <c r="PYT3" s="2003"/>
      <c r="PYU3" s="2003"/>
      <c r="PYV3" s="2003"/>
      <c r="PYW3" s="2003"/>
      <c r="PYX3" s="2003"/>
      <c r="PYY3" s="2003"/>
      <c r="PYZ3" s="2003"/>
      <c r="PZA3" s="2003"/>
      <c r="PZB3" s="2003"/>
      <c r="PZC3" s="2003"/>
      <c r="PZD3" s="2003"/>
      <c r="PZE3" s="2003"/>
      <c r="PZF3" s="2003"/>
      <c r="PZG3" s="2003"/>
      <c r="PZH3" s="2003"/>
      <c r="PZI3" s="2003"/>
      <c r="PZJ3" s="2003"/>
      <c r="PZK3" s="2003"/>
      <c r="PZL3" s="2003"/>
      <c r="PZM3" s="2003"/>
      <c r="PZN3" s="2003"/>
      <c r="PZO3" s="2003"/>
      <c r="PZP3" s="2003"/>
      <c r="PZQ3" s="2003"/>
      <c r="PZR3" s="2003"/>
      <c r="PZS3" s="2003"/>
      <c r="PZT3" s="2003"/>
      <c r="PZU3" s="2003"/>
      <c r="PZV3" s="2003"/>
      <c r="PZW3" s="2003"/>
      <c r="PZX3" s="2003"/>
      <c r="PZY3" s="2003"/>
      <c r="PZZ3" s="2003"/>
      <c r="QAA3" s="2003"/>
      <c r="QAB3" s="2003"/>
      <c r="QAC3" s="2003"/>
      <c r="QAD3" s="2003"/>
      <c r="QAE3" s="2003"/>
      <c r="QAF3" s="2003"/>
      <c r="QAG3" s="2003"/>
      <c r="QAH3" s="2003"/>
      <c r="QAI3" s="2003"/>
      <c r="QAJ3" s="2003"/>
      <c r="QAK3" s="2003"/>
      <c r="QAL3" s="2003"/>
      <c r="QAM3" s="2003"/>
      <c r="QAN3" s="2003"/>
      <c r="QAO3" s="2003"/>
      <c r="QAP3" s="2003"/>
      <c r="QAQ3" s="2003"/>
      <c r="QAR3" s="2003"/>
      <c r="QAS3" s="2003"/>
      <c r="QAT3" s="2003"/>
      <c r="QAU3" s="2003"/>
      <c r="QAV3" s="2003"/>
      <c r="QAW3" s="2003"/>
      <c r="QAX3" s="2003"/>
      <c r="QAY3" s="2003"/>
      <c r="QAZ3" s="2003"/>
      <c r="QBA3" s="2003"/>
      <c r="QBB3" s="2003"/>
      <c r="QBC3" s="2003"/>
      <c r="QBD3" s="2003"/>
      <c r="QBE3" s="2003"/>
      <c r="QBF3" s="2003"/>
      <c r="QBG3" s="2003"/>
      <c r="QBH3" s="2003"/>
      <c r="QBI3" s="2003"/>
      <c r="QBJ3" s="2003"/>
      <c r="QBK3" s="2003"/>
      <c r="QBL3" s="2003"/>
      <c r="QBM3" s="2003"/>
      <c r="QBN3" s="2003"/>
      <c r="QBO3" s="2003"/>
      <c r="QBP3" s="2003"/>
      <c r="QBQ3" s="2003"/>
      <c r="QBR3" s="2003"/>
      <c r="QBS3" s="2003"/>
      <c r="QBT3" s="2003"/>
      <c r="QBU3" s="2003"/>
      <c r="QBV3" s="2003"/>
      <c r="QBW3" s="2003"/>
      <c r="QBX3" s="2003"/>
      <c r="QBY3" s="2003"/>
      <c r="QBZ3" s="2003"/>
      <c r="QCA3" s="2003"/>
      <c r="QCB3" s="2003"/>
      <c r="QCC3" s="2003"/>
      <c r="QCD3" s="2003"/>
      <c r="QCE3" s="2003"/>
      <c r="QCF3" s="2003"/>
      <c r="QCG3" s="2003"/>
      <c r="QCH3" s="2003"/>
      <c r="QCI3" s="2003"/>
      <c r="QCJ3" s="2003"/>
      <c r="QCK3" s="2003"/>
      <c r="QCL3" s="2003"/>
      <c r="QCM3" s="2003"/>
      <c r="QCN3" s="2003"/>
      <c r="QCO3" s="2003"/>
      <c r="QCP3" s="2003"/>
      <c r="QCQ3" s="2003"/>
      <c r="QCR3" s="2003"/>
      <c r="QCS3" s="2003"/>
      <c r="QCT3" s="2003"/>
      <c r="QCU3" s="2003"/>
      <c r="QCV3" s="2003"/>
      <c r="QCW3" s="2003"/>
      <c r="QCX3" s="2003"/>
      <c r="QCY3" s="2003"/>
      <c r="QCZ3" s="2003"/>
      <c r="QDA3" s="2003"/>
      <c r="QDB3" s="2003"/>
      <c r="QDC3" s="2003"/>
      <c r="QDD3" s="2003"/>
      <c r="QDE3" s="2003"/>
      <c r="QDF3" s="2003"/>
      <c r="QDG3" s="2003"/>
      <c r="QDH3" s="2003"/>
      <c r="QDI3" s="2003"/>
      <c r="QDJ3" s="2003"/>
      <c r="QDK3" s="2003"/>
      <c r="QDL3" s="2003"/>
      <c r="QDM3" s="2003"/>
      <c r="QDN3" s="2003"/>
      <c r="QDO3" s="2003"/>
      <c r="QDP3" s="2003"/>
      <c r="QDQ3" s="2003"/>
      <c r="QDR3" s="2003"/>
      <c r="QDS3" s="2003"/>
      <c r="QDT3" s="2003"/>
      <c r="QDU3" s="2003"/>
      <c r="QDV3" s="2003"/>
      <c r="QDW3" s="2003"/>
      <c r="QDX3" s="2003"/>
      <c r="QDY3" s="2003"/>
      <c r="QDZ3" s="2003"/>
      <c r="QEA3" s="2003"/>
      <c r="QEB3" s="2003"/>
      <c r="QEC3" s="2003"/>
      <c r="QED3" s="2003"/>
      <c r="QEE3" s="2003"/>
      <c r="QEF3" s="2003"/>
      <c r="QEG3" s="2003"/>
      <c r="QEH3" s="2003"/>
      <c r="QEI3" s="2003"/>
      <c r="QEJ3" s="2003"/>
      <c r="QEK3" s="2003"/>
      <c r="QEL3" s="2003"/>
      <c r="QEM3" s="2003"/>
      <c r="QEN3" s="2003"/>
      <c r="QEO3" s="2003"/>
      <c r="QEP3" s="2003"/>
      <c r="QEQ3" s="2003"/>
      <c r="QER3" s="2003"/>
      <c r="QES3" s="2003"/>
      <c r="QET3" s="2003"/>
      <c r="QEU3" s="2003"/>
      <c r="QEV3" s="2003"/>
      <c r="QEW3" s="2003"/>
      <c r="QEX3" s="2003"/>
      <c r="QEY3" s="2003"/>
      <c r="QEZ3" s="2003"/>
      <c r="QFA3" s="2003"/>
      <c r="QFB3" s="2003"/>
      <c r="QFC3" s="2003"/>
      <c r="QFD3" s="2003"/>
      <c r="QFE3" s="2003"/>
      <c r="QFF3" s="2003"/>
      <c r="QFG3" s="2003"/>
      <c r="QFH3" s="2003"/>
      <c r="QFI3" s="2003"/>
      <c r="QFJ3" s="2003"/>
      <c r="QFK3" s="2003"/>
      <c r="QFL3" s="2003"/>
      <c r="QFM3" s="2003"/>
      <c r="QFN3" s="2003"/>
      <c r="QFO3" s="2003"/>
      <c r="QFP3" s="2003"/>
      <c r="QFQ3" s="2003"/>
      <c r="QFR3" s="2003"/>
      <c r="QFS3" s="2003"/>
      <c r="QFT3" s="2003"/>
      <c r="QFU3" s="2003"/>
      <c r="QFV3" s="2003"/>
      <c r="QFW3" s="2003"/>
      <c r="QFX3" s="2003"/>
      <c r="QFY3" s="2003"/>
      <c r="QFZ3" s="2003"/>
      <c r="QGA3" s="2003"/>
      <c r="QGB3" s="2003"/>
      <c r="QGC3" s="2003"/>
      <c r="QGD3" s="2003"/>
      <c r="QGE3" s="2003"/>
      <c r="QGF3" s="2003"/>
      <c r="QGG3" s="2003"/>
      <c r="QGH3" s="2003"/>
      <c r="QGI3" s="2003"/>
      <c r="QGJ3" s="2003"/>
      <c r="QGK3" s="2003"/>
      <c r="QGL3" s="2003"/>
      <c r="QGM3" s="2003"/>
      <c r="QGN3" s="2003"/>
      <c r="QGO3" s="2003"/>
      <c r="QGP3" s="2003"/>
      <c r="QGQ3" s="2003"/>
      <c r="QGR3" s="2003"/>
      <c r="QGS3" s="2003"/>
      <c r="QGT3" s="2003"/>
      <c r="QGU3" s="2003"/>
      <c r="QGV3" s="2003"/>
      <c r="QGW3" s="2003"/>
      <c r="QGX3" s="2003"/>
      <c r="QGY3" s="2003"/>
      <c r="QGZ3" s="2003"/>
      <c r="QHA3" s="2003"/>
      <c r="QHB3" s="2003"/>
      <c r="QHC3" s="2003"/>
      <c r="QHD3" s="2003"/>
      <c r="QHE3" s="2003"/>
      <c r="QHF3" s="2003"/>
      <c r="QHG3" s="2003"/>
      <c r="QHH3" s="2003"/>
      <c r="QHI3" s="2003"/>
      <c r="QHJ3" s="2003"/>
      <c r="QHK3" s="2003"/>
      <c r="QHL3" s="2003"/>
      <c r="QHM3" s="2003"/>
      <c r="QHN3" s="2003"/>
      <c r="QHO3" s="2003"/>
      <c r="QHP3" s="2003"/>
      <c r="QHQ3" s="2003"/>
      <c r="QHR3" s="2003"/>
      <c r="QHS3" s="2003"/>
      <c r="QHT3" s="2003"/>
      <c r="QHU3" s="2003"/>
      <c r="QHV3" s="2003"/>
      <c r="QHW3" s="2003"/>
      <c r="QHX3" s="2003"/>
      <c r="QHY3" s="2003"/>
      <c r="QHZ3" s="2003"/>
      <c r="QIA3" s="2003"/>
      <c r="QIB3" s="2003"/>
      <c r="QIC3" s="2003"/>
      <c r="QID3" s="2003"/>
      <c r="QIE3" s="2003"/>
      <c r="QIF3" s="2003"/>
      <c r="QIG3" s="2003"/>
      <c r="QIH3" s="2003"/>
      <c r="QII3" s="2003"/>
      <c r="QIJ3" s="2003"/>
      <c r="QIK3" s="2003"/>
      <c r="QIL3" s="2003"/>
      <c r="QIM3" s="2003"/>
      <c r="QIN3" s="2003"/>
      <c r="QIO3" s="2003"/>
      <c r="QIP3" s="2003"/>
      <c r="QIQ3" s="2003"/>
      <c r="QIR3" s="2003"/>
      <c r="QIS3" s="2003"/>
      <c r="QIT3" s="2003"/>
      <c r="QIU3" s="2003"/>
      <c r="QIV3" s="2003"/>
      <c r="QIW3" s="2003"/>
      <c r="QIX3" s="2003"/>
      <c r="QIY3" s="2003"/>
      <c r="QIZ3" s="2003"/>
      <c r="QJA3" s="2003"/>
      <c r="QJB3" s="2003"/>
      <c r="QJC3" s="2003"/>
      <c r="QJD3" s="2003"/>
      <c r="QJE3" s="2003"/>
      <c r="QJF3" s="2003"/>
      <c r="QJG3" s="2003"/>
      <c r="QJH3" s="2003"/>
      <c r="QJI3" s="2003"/>
      <c r="QJJ3" s="2003"/>
      <c r="QJK3" s="2003"/>
      <c r="QJL3" s="2003"/>
      <c r="QJM3" s="2003"/>
      <c r="QJN3" s="2003"/>
      <c r="QJO3" s="2003"/>
      <c r="QJP3" s="2003"/>
      <c r="QJQ3" s="2003"/>
      <c r="QJR3" s="2003"/>
      <c r="QJS3" s="2003"/>
      <c r="QJT3" s="2003"/>
      <c r="QJU3" s="2003"/>
      <c r="QJV3" s="2003"/>
      <c r="QJW3" s="2003"/>
      <c r="QJX3" s="2003"/>
      <c r="QJY3" s="2003"/>
      <c r="QJZ3" s="2003"/>
      <c r="QKA3" s="2003"/>
      <c r="QKB3" s="2003"/>
      <c r="QKC3" s="2003"/>
      <c r="QKD3" s="2003"/>
      <c r="QKE3" s="2003"/>
      <c r="QKF3" s="2003"/>
      <c r="QKG3" s="2003"/>
      <c r="QKH3" s="2003"/>
      <c r="QKI3" s="2003"/>
      <c r="QKJ3" s="2003"/>
      <c r="QKK3" s="2003"/>
      <c r="QKL3" s="2003"/>
      <c r="QKM3" s="2003"/>
      <c r="QKN3" s="2003"/>
      <c r="QKO3" s="2003"/>
      <c r="QKP3" s="2003"/>
      <c r="QKQ3" s="2003"/>
      <c r="QKR3" s="2003"/>
      <c r="QKS3" s="2003"/>
      <c r="QKT3" s="2003"/>
      <c r="QKU3" s="2003"/>
      <c r="QKV3" s="2003"/>
      <c r="QKW3" s="2003"/>
      <c r="QKX3" s="2003"/>
      <c r="QKY3" s="2003"/>
      <c r="QKZ3" s="2003"/>
      <c r="QLA3" s="2003"/>
      <c r="QLB3" s="2003"/>
      <c r="QLC3" s="2003"/>
      <c r="QLD3" s="2003"/>
      <c r="QLE3" s="2003"/>
      <c r="QLF3" s="2003"/>
      <c r="QLG3" s="2003"/>
      <c r="QLH3" s="2003"/>
      <c r="QLI3" s="2003"/>
      <c r="QLJ3" s="2003"/>
      <c r="QLK3" s="2003"/>
      <c r="QLL3" s="2003"/>
      <c r="QLM3" s="2003"/>
      <c r="QLN3" s="2003"/>
      <c r="QLO3" s="2003"/>
      <c r="QLP3" s="2003"/>
      <c r="QLQ3" s="2003"/>
      <c r="QLR3" s="2003"/>
      <c r="QLS3" s="2003"/>
      <c r="QLT3" s="2003"/>
      <c r="QLU3" s="2003"/>
      <c r="QLV3" s="2003"/>
      <c r="QLW3" s="2003"/>
      <c r="QLX3" s="2003"/>
      <c r="QLY3" s="2003"/>
      <c r="QLZ3" s="2003"/>
      <c r="QMA3" s="2003"/>
      <c r="QMB3" s="2003"/>
      <c r="QMC3" s="2003"/>
      <c r="QMD3" s="2003"/>
      <c r="QME3" s="2003"/>
      <c r="QMF3" s="2003"/>
      <c r="QMG3" s="2003"/>
      <c r="QMH3" s="2003"/>
      <c r="QMI3" s="2003"/>
      <c r="QMJ3" s="2003"/>
      <c r="QMK3" s="2003"/>
      <c r="QML3" s="2003"/>
      <c r="QMM3" s="2003"/>
      <c r="QMN3" s="2003"/>
      <c r="QMO3" s="2003"/>
      <c r="QMP3" s="2003"/>
      <c r="QMQ3" s="2003"/>
      <c r="QMR3" s="2003"/>
      <c r="QMS3" s="2003"/>
      <c r="QMT3" s="2003"/>
      <c r="QMU3" s="2003"/>
      <c r="QMV3" s="2003"/>
      <c r="QMW3" s="2003"/>
      <c r="QMX3" s="2003"/>
      <c r="QMY3" s="2003"/>
      <c r="QMZ3" s="2003"/>
      <c r="QNA3" s="2003"/>
      <c r="QNB3" s="2003"/>
      <c r="QNC3" s="2003"/>
      <c r="QND3" s="2003"/>
      <c r="QNE3" s="2003"/>
      <c r="QNF3" s="2003"/>
      <c r="QNG3" s="2003"/>
      <c r="QNH3" s="2003"/>
      <c r="QNI3" s="2003"/>
      <c r="QNJ3" s="2003"/>
      <c r="QNK3" s="2003"/>
      <c r="QNL3" s="2003"/>
      <c r="QNM3" s="2003"/>
      <c r="QNN3" s="2003"/>
      <c r="QNO3" s="2003"/>
      <c r="QNP3" s="2003"/>
      <c r="QNQ3" s="2003"/>
      <c r="QNR3" s="2003"/>
      <c r="QNS3" s="2003"/>
      <c r="QNT3" s="2003"/>
      <c r="QNU3" s="2003"/>
      <c r="QNV3" s="2003"/>
      <c r="QNW3" s="2003"/>
      <c r="QNX3" s="2003"/>
      <c r="QNY3" s="2003"/>
      <c r="QNZ3" s="2003"/>
      <c r="QOA3" s="2003"/>
      <c r="QOB3" s="2003"/>
      <c r="QOC3" s="2003"/>
      <c r="QOD3" s="2003"/>
      <c r="QOE3" s="2003"/>
      <c r="QOF3" s="2003"/>
      <c r="QOG3" s="2003"/>
      <c r="QOH3" s="2003"/>
      <c r="QOI3" s="2003"/>
      <c r="QOJ3" s="2003"/>
      <c r="QOK3" s="2003"/>
      <c r="QOL3" s="2003"/>
      <c r="QOM3" s="2003"/>
      <c r="QON3" s="2003"/>
      <c r="QOO3" s="2003"/>
      <c r="QOP3" s="2003"/>
      <c r="QOQ3" s="2003"/>
      <c r="QOR3" s="2003"/>
      <c r="QOS3" s="2003"/>
      <c r="QOT3" s="2003"/>
      <c r="QOU3" s="2003"/>
      <c r="QOV3" s="2003"/>
      <c r="QOW3" s="2003"/>
      <c r="QOX3" s="2003"/>
      <c r="QOY3" s="2003"/>
      <c r="QOZ3" s="2003"/>
      <c r="QPA3" s="2003"/>
      <c r="QPB3" s="2003"/>
      <c r="QPC3" s="2003"/>
      <c r="QPD3" s="2003"/>
      <c r="QPE3" s="2003"/>
      <c r="QPF3" s="2003"/>
      <c r="QPG3" s="2003"/>
      <c r="QPH3" s="2003"/>
      <c r="QPI3" s="2003"/>
      <c r="QPJ3" s="2003"/>
      <c r="QPK3" s="2003"/>
      <c r="QPL3" s="2003"/>
      <c r="QPM3" s="2003"/>
      <c r="QPN3" s="2003"/>
      <c r="QPO3" s="2003"/>
      <c r="QPP3" s="2003"/>
      <c r="QPQ3" s="2003"/>
      <c r="QPR3" s="2003"/>
      <c r="QPS3" s="2003"/>
      <c r="QPT3" s="2003"/>
      <c r="QPU3" s="2003"/>
      <c r="QPV3" s="2003"/>
      <c r="QPW3" s="2003"/>
      <c r="QPX3" s="2003"/>
      <c r="QPY3" s="2003"/>
      <c r="QPZ3" s="2003"/>
      <c r="QQA3" s="2003"/>
      <c r="QQB3" s="2003"/>
      <c r="QQC3" s="2003"/>
      <c r="QQD3" s="2003"/>
      <c r="QQE3" s="2003"/>
      <c r="QQF3" s="2003"/>
      <c r="QQG3" s="2003"/>
      <c r="QQH3" s="2003"/>
      <c r="QQI3" s="2003"/>
      <c r="QQJ3" s="2003"/>
      <c r="QQK3" s="2003"/>
      <c r="QQL3" s="2003"/>
      <c r="QQM3" s="2003"/>
      <c r="QQN3" s="2003"/>
      <c r="QQO3" s="2003"/>
      <c r="QQP3" s="2003"/>
      <c r="QQQ3" s="2003"/>
      <c r="QQR3" s="2003"/>
      <c r="QQS3" s="2003"/>
      <c r="QQT3" s="2003"/>
      <c r="QQU3" s="2003"/>
      <c r="QQV3" s="2003"/>
      <c r="QQW3" s="2003"/>
      <c r="QQX3" s="2003"/>
      <c r="QQY3" s="2003"/>
      <c r="QQZ3" s="2003"/>
      <c r="QRA3" s="2003"/>
      <c r="QRB3" s="2003"/>
      <c r="QRC3" s="2003"/>
      <c r="QRD3" s="2003"/>
      <c r="QRE3" s="2003"/>
      <c r="QRF3" s="2003"/>
      <c r="QRG3" s="2003"/>
      <c r="QRH3" s="2003"/>
      <c r="QRI3" s="2003"/>
      <c r="QRJ3" s="2003"/>
      <c r="QRK3" s="2003"/>
      <c r="QRL3" s="2003"/>
      <c r="QRM3" s="2003"/>
      <c r="QRN3" s="2003"/>
      <c r="QRO3" s="2003"/>
      <c r="QRP3" s="2003"/>
      <c r="QRQ3" s="2003"/>
      <c r="QRR3" s="2003"/>
      <c r="QRS3" s="2003"/>
      <c r="QRT3" s="2003"/>
      <c r="QRU3" s="2003"/>
      <c r="QRV3" s="2003"/>
      <c r="QRW3" s="2003"/>
      <c r="QRX3" s="2003"/>
      <c r="QRY3" s="2003"/>
      <c r="QRZ3" s="2003"/>
      <c r="QSA3" s="2003"/>
      <c r="QSB3" s="2003"/>
      <c r="QSC3" s="2003"/>
      <c r="QSD3" s="2003"/>
      <c r="QSE3" s="2003"/>
      <c r="QSF3" s="2003"/>
      <c r="QSG3" s="2003"/>
      <c r="QSH3" s="2003"/>
      <c r="QSI3" s="2003"/>
      <c r="QSJ3" s="2003"/>
      <c r="QSK3" s="2003"/>
      <c r="QSL3" s="2003"/>
      <c r="QSM3" s="2003"/>
      <c r="QSN3" s="2003"/>
      <c r="QSO3" s="2003"/>
      <c r="QSP3" s="2003"/>
      <c r="QSQ3" s="2003"/>
      <c r="QSR3" s="2003"/>
      <c r="QSS3" s="2003"/>
      <c r="QST3" s="2003"/>
      <c r="QSU3" s="2003"/>
      <c r="QSV3" s="2003"/>
      <c r="QSW3" s="2003"/>
      <c r="QSX3" s="2003"/>
      <c r="QSY3" s="2003"/>
      <c r="QSZ3" s="2003"/>
      <c r="QTA3" s="2003"/>
      <c r="QTB3" s="2003"/>
      <c r="QTC3" s="2003"/>
      <c r="QTD3" s="2003"/>
      <c r="QTE3" s="2003"/>
      <c r="QTF3" s="2003"/>
      <c r="QTG3" s="2003"/>
      <c r="QTH3" s="2003"/>
      <c r="QTI3" s="2003"/>
      <c r="QTJ3" s="2003"/>
      <c r="QTK3" s="2003"/>
      <c r="QTL3" s="2003"/>
      <c r="QTM3" s="2003"/>
      <c r="QTN3" s="2003"/>
      <c r="QTO3" s="2003"/>
      <c r="QTP3" s="2003"/>
      <c r="QTQ3" s="2003"/>
      <c r="QTR3" s="2003"/>
      <c r="QTS3" s="2003"/>
      <c r="QTT3" s="2003"/>
      <c r="QTU3" s="2003"/>
      <c r="QTV3" s="2003"/>
      <c r="QTW3" s="2003"/>
      <c r="QTX3" s="2003"/>
      <c r="QTY3" s="2003"/>
      <c r="QTZ3" s="2003"/>
      <c r="QUA3" s="2003"/>
      <c r="QUB3" s="2003"/>
      <c r="QUC3" s="2003"/>
      <c r="QUD3" s="2003"/>
      <c r="QUE3" s="2003"/>
      <c r="QUF3" s="2003"/>
      <c r="QUG3" s="2003"/>
      <c r="QUH3" s="2003"/>
      <c r="QUI3" s="2003"/>
      <c r="QUJ3" s="2003"/>
      <c r="QUK3" s="2003"/>
      <c r="QUL3" s="2003"/>
      <c r="QUM3" s="2003"/>
      <c r="QUN3" s="2003"/>
      <c r="QUO3" s="2003"/>
      <c r="QUP3" s="2003"/>
      <c r="QUQ3" s="2003"/>
      <c r="QUR3" s="2003"/>
      <c r="QUS3" s="2003"/>
      <c r="QUT3" s="2003"/>
      <c r="QUU3" s="2003"/>
      <c r="QUV3" s="2003"/>
      <c r="QUW3" s="2003"/>
      <c r="QUX3" s="2003"/>
      <c r="QUY3" s="2003"/>
      <c r="QUZ3" s="2003"/>
      <c r="QVA3" s="2003"/>
      <c r="QVB3" s="2003"/>
      <c r="QVC3" s="2003"/>
      <c r="QVD3" s="2003"/>
      <c r="QVE3" s="2003"/>
      <c r="QVF3" s="2003"/>
      <c r="QVG3" s="2003"/>
      <c r="QVH3" s="2003"/>
      <c r="QVI3" s="2003"/>
      <c r="QVJ3" s="2003"/>
      <c r="QVK3" s="2003"/>
      <c r="QVL3" s="2003"/>
      <c r="QVM3" s="2003"/>
      <c r="QVN3" s="2003"/>
      <c r="QVO3" s="2003"/>
      <c r="QVP3" s="2003"/>
      <c r="QVQ3" s="2003"/>
      <c r="QVR3" s="2003"/>
      <c r="QVS3" s="2003"/>
      <c r="QVT3" s="2003"/>
      <c r="QVU3" s="2003"/>
      <c r="QVV3" s="2003"/>
      <c r="QVW3" s="2003"/>
      <c r="QVX3" s="2003"/>
      <c r="QVY3" s="2003"/>
      <c r="QVZ3" s="2003"/>
      <c r="QWA3" s="2003"/>
      <c r="QWB3" s="2003"/>
      <c r="QWC3" s="2003"/>
      <c r="QWD3" s="2003"/>
      <c r="QWE3" s="2003"/>
      <c r="QWF3" s="2003"/>
      <c r="QWG3" s="2003"/>
      <c r="QWH3" s="2003"/>
      <c r="QWI3" s="2003"/>
      <c r="QWJ3" s="2003"/>
      <c r="QWK3" s="2003"/>
      <c r="QWL3" s="2003"/>
      <c r="QWM3" s="2003"/>
      <c r="QWN3" s="2003"/>
      <c r="QWO3" s="2003"/>
      <c r="QWP3" s="2003"/>
      <c r="QWQ3" s="2003"/>
      <c r="QWR3" s="2003"/>
      <c r="QWS3" s="2003"/>
      <c r="QWT3" s="2003"/>
      <c r="QWU3" s="2003"/>
      <c r="QWV3" s="2003"/>
      <c r="QWW3" s="2003"/>
      <c r="QWX3" s="2003"/>
      <c r="QWY3" s="2003"/>
      <c r="QWZ3" s="2003"/>
      <c r="QXA3" s="2003"/>
      <c r="QXB3" s="2003"/>
      <c r="QXC3" s="2003"/>
      <c r="QXD3" s="2003"/>
      <c r="QXE3" s="2003"/>
      <c r="QXF3" s="2003"/>
      <c r="QXG3" s="2003"/>
      <c r="QXH3" s="2003"/>
      <c r="QXI3" s="2003"/>
      <c r="QXJ3" s="2003"/>
      <c r="QXK3" s="2003"/>
      <c r="QXL3" s="2003"/>
      <c r="QXM3" s="2003"/>
      <c r="QXN3" s="2003"/>
      <c r="QXO3" s="2003"/>
      <c r="QXP3" s="2003"/>
      <c r="QXQ3" s="2003"/>
      <c r="QXR3" s="2003"/>
      <c r="QXS3" s="2003"/>
      <c r="QXT3" s="2003"/>
      <c r="QXU3" s="2003"/>
      <c r="QXV3" s="2003"/>
      <c r="QXW3" s="2003"/>
      <c r="QXX3" s="2003"/>
      <c r="QXY3" s="2003"/>
      <c r="QXZ3" s="2003"/>
      <c r="QYA3" s="2003"/>
      <c r="QYB3" s="2003"/>
      <c r="QYC3" s="2003"/>
      <c r="QYD3" s="2003"/>
      <c r="QYE3" s="2003"/>
      <c r="QYF3" s="2003"/>
      <c r="QYG3" s="2003"/>
      <c r="QYH3" s="2003"/>
      <c r="QYI3" s="2003"/>
      <c r="QYJ3" s="2003"/>
      <c r="QYK3" s="2003"/>
      <c r="QYL3" s="2003"/>
      <c r="QYM3" s="2003"/>
      <c r="QYN3" s="2003"/>
      <c r="QYO3" s="2003"/>
      <c r="QYP3" s="2003"/>
      <c r="QYQ3" s="2003"/>
      <c r="QYR3" s="2003"/>
      <c r="QYS3" s="2003"/>
      <c r="QYT3" s="2003"/>
      <c r="QYU3" s="2003"/>
      <c r="QYV3" s="2003"/>
      <c r="QYW3" s="2003"/>
      <c r="QYX3" s="2003"/>
      <c r="QYY3" s="2003"/>
      <c r="QYZ3" s="2003"/>
      <c r="QZA3" s="2003"/>
      <c r="QZB3" s="2003"/>
      <c r="QZC3" s="2003"/>
      <c r="QZD3" s="2003"/>
      <c r="QZE3" s="2003"/>
      <c r="QZF3" s="2003"/>
      <c r="QZG3" s="2003"/>
      <c r="QZH3" s="2003"/>
      <c r="QZI3" s="2003"/>
      <c r="QZJ3" s="2003"/>
      <c r="QZK3" s="2003"/>
      <c r="QZL3" s="2003"/>
      <c r="QZM3" s="2003"/>
      <c r="QZN3" s="2003"/>
      <c r="QZO3" s="2003"/>
      <c r="QZP3" s="2003"/>
      <c r="QZQ3" s="2003"/>
      <c r="QZR3" s="2003"/>
      <c r="QZS3" s="2003"/>
      <c r="QZT3" s="2003"/>
      <c r="QZU3" s="2003"/>
      <c r="QZV3" s="2003"/>
      <c r="QZW3" s="2003"/>
      <c r="QZX3" s="2003"/>
      <c r="QZY3" s="2003"/>
      <c r="QZZ3" s="2003"/>
      <c r="RAA3" s="2003"/>
      <c r="RAB3" s="2003"/>
      <c r="RAC3" s="2003"/>
      <c r="RAD3" s="2003"/>
      <c r="RAE3" s="2003"/>
      <c r="RAF3" s="2003"/>
      <c r="RAG3" s="2003"/>
      <c r="RAH3" s="2003"/>
      <c r="RAI3" s="2003"/>
      <c r="RAJ3" s="2003"/>
      <c r="RAK3" s="2003"/>
      <c r="RAL3" s="2003"/>
      <c r="RAM3" s="2003"/>
      <c r="RAN3" s="2003"/>
      <c r="RAO3" s="2003"/>
      <c r="RAP3" s="2003"/>
      <c r="RAQ3" s="2003"/>
      <c r="RAR3" s="2003"/>
      <c r="RAS3" s="2003"/>
      <c r="RAT3" s="2003"/>
      <c r="RAU3" s="2003"/>
      <c r="RAV3" s="2003"/>
      <c r="RAW3" s="2003"/>
      <c r="RAX3" s="2003"/>
      <c r="RAY3" s="2003"/>
      <c r="RAZ3" s="2003"/>
      <c r="RBA3" s="2003"/>
      <c r="RBB3" s="2003"/>
      <c r="RBC3" s="2003"/>
      <c r="RBD3" s="2003"/>
      <c r="RBE3" s="2003"/>
      <c r="RBF3" s="2003"/>
      <c r="RBG3" s="2003"/>
      <c r="RBH3" s="2003"/>
      <c r="RBI3" s="2003"/>
      <c r="RBJ3" s="2003"/>
      <c r="RBK3" s="2003"/>
      <c r="RBL3" s="2003"/>
      <c r="RBM3" s="2003"/>
      <c r="RBN3" s="2003"/>
      <c r="RBO3" s="2003"/>
      <c r="RBP3" s="2003"/>
      <c r="RBQ3" s="2003"/>
      <c r="RBR3" s="2003"/>
      <c r="RBS3" s="2003"/>
      <c r="RBT3" s="2003"/>
      <c r="RBU3" s="2003"/>
      <c r="RBV3" s="2003"/>
      <c r="RBW3" s="2003"/>
      <c r="RBX3" s="2003"/>
      <c r="RBY3" s="2003"/>
      <c r="RBZ3" s="2003"/>
      <c r="RCA3" s="2003"/>
      <c r="RCB3" s="2003"/>
      <c r="RCC3" s="2003"/>
      <c r="RCD3" s="2003"/>
      <c r="RCE3" s="2003"/>
      <c r="RCF3" s="2003"/>
      <c r="RCG3" s="2003"/>
      <c r="RCH3" s="2003"/>
      <c r="RCI3" s="2003"/>
      <c r="RCJ3" s="2003"/>
      <c r="RCK3" s="2003"/>
      <c r="RCL3" s="2003"/>
      <c r="RCM3" s="2003"/>
      <c r="RCN3" s="2003"/>
      <c r="RCO3" s="2003"/>
      <c r="RCP3" s="2003"/>
      <c r="RCQ3" s="2003"/>
      <c r="RCR3" s="2003"/>
      <c r="RCS3" s="2003"/>
      <c r="RCT3" s="2003"/>
      <c r="RCU3" s="2003"/>
      <c r="RCV3" s="2003"/>
      <c r="RCW3" s="2003"/>
      <c r="RCX3" s="2003"/>
      <c r="RCY3" s="2003"/>
      <c r="RCZ3" s="2003"/>
      <c r="RDA3" s="2003"/>
      <c r="RDB3" s="2003"/>
      <c r="RDC3" s="2003"/>
      <c r="RDD3" s="2003"/>
      <c r="RDE3" s="2003"/>
      <c r="RDF3" s="2003"/>
      <c r="RDG3" s="2003"/>
      <c r="RDH3" s="2003"/>
      <c r="RDI3" s="2003"/>
      <c r="RDJ3" s="2003"/>
      <c r="RDK3" s="2003"/>
      <c r="RDL3" s="2003"/>
      <c r="RDM3" s="2003"/>
      <c r="RDN3" s="2003"/>
      <c r="RDO3" s="2003"/>
      <c r="RDP3" s="2003"/>
      <c r="RDQ3" s="2003"/>
      <c r="RDR3" s="2003"/>
      <c r="RDS3" s="2003"/>
      <c r="RDT3" s="2003"/>
      <c r="RDU3" s="2003"/>
      <c r="RDV3" s="2003"/>
      <c r="RDW3" s="2003"/>
      <c r="RDX3" s="2003"/>
      <c r="RDY3" s="2003"/>
      <c r="RDZ3" s="2003"/>
      <c r="REA3" s="2003"/>
      <c r="REB3" s="2003"/>
      <c r="REC3" s="2003"/>
      <c r="RED3" s="2003"/>
      <c r="REE3" s="2003"/>
      <c r="REF3" s="2003"/>
      <c r="REG3" s="2003"/>
      <c r="REH3" s="2003"/>
      <c r="REI3" s="2003"/>
      <c r="REJ3" s="2003"/>
      <c r="REK3" s="2003"/>
      <c r="REL3" s="2003"/>
      <c r="REM3" s="2003"/>
      <c r="REN3" s="2003"/>
      <c r="REO3" s="2003"/>
      <c r="REP3" s="2003"/>
      <c r="REQ3" s="2003"/>
      <c r="RER3" s="2003"/>
      <c r="RES3" s="2003"/>
      <c r="RET3" s="2003"/>
      <c r="REU3" s="2003"/>
      <c r="REV3" s="2003"/>
      <c r="REW3" s="2003"/>
      <c r="REX3" s="2003"/>
      <c r="REY3" s="2003"/>
      <c r="REZ3" s="2003"/>
      <c r="RFA3" s="2003"/>
      <c r="RFB3" s="2003"/>
      <c r="RFC3" s="2003"/>
      <c r="RFD3" s="2003"/>
      <c r="RFE3" s="2003"/>
      <c r="RFF3" s="2003"/>
      <c r="RFG3" s="2003"/>
      <c r="RFH3" s="2003"/>
      <c r="RFI3" s="2003"/>
      <c r="RFJ3" s="2003"/>
      <c r="RFK3" s="2003"/>
      <c r="RFL3" s="2003"/>
      <c r="RFM3" s="2003"/>
      <c r="RFN3" s="2003"/>
      <c r="RFO3" s="2003"/>
      <c r="RFP3" s="2003"/>
      <c r="RFQ3" s="2003"/>
      <c r="RFR3" s="2003"/>
      <c r="RFS3" s="2003"/>
      <c r="RFT3" s="2003"/>
      <c r="RFU3" s="2003"/>
      <c r="RFV3" s="2003"/>
      <c r="RFW3" s="2003"/>
      <c r="RFX3" s="2003"/>
      <c r="RFY3" s="2003"/>
      <c r="RFZ3" s="2003"/>
      <c r="RGA3" s="2003"/>
      <c r="RGB3" s="2003"/>
      <c r="RGC3" s="2003"/>
      <c r="RGD3" s="2003"/>
      <c r="RGE3" s="2003"/>
      <c r="RGF3" s="2003"/>
      <c r="RGG3" s="2003"/>
      <c r="RGH3" s="2003"/>
      <c r="RGI3" s="2003"/>
      <c r="RGJ3" s="2003"/>
      <c r="RGK3" s="2003"/>
      <c r="RGL3" s="2003"/>
      <c r="RGM3" s="2003"/>
      <c r="RGN3" s="2003"/>
      <c r="RGO3" s="2003"/>
      <c r="RGP3" s="2003"/>
      <c r="RGQ3" s="2003"/>
      <c r="RGR3" s="2003"/>
      <c r="RGS3" s="2003"/>
      <c r="RGT3" s="2003"/>
      <c r="RGU3" s="2003"/>
      <c r="RGV3" s="2003"/>
      <c r="RGW3" s="2003"/>
      <c r="RGX3" s="2003"/>
      <c r="RGY3" s="2003"/>
      <c r="RGZ3" s="2003"/>
      <c r="RHA3" s="2003"/>
      <c r="RHB3" s="2003"/>
      <c r="RHC3" s="2003"/>
      <c r="RHD3" s="2003"/>
      <c r="RHE3" s="2003"/>
      <c r="RHF3" s="2003"/>
      <c r="RHG3" s="2003"/>
      <c r="RHH3" s="2003"/>
      <c r="RHI3" s="2003"/>
      <c r="RHJ3" s="2003"/>
      <c r="RHK3" s="2003"/>
      <c r="RHL3" s="2003"/>
      <c r="RHM3" s="2003"/>
      <c r="RHN3" s="2003"/>
      <c r="RHO3" s="2003"/>
      <c r="RHP3" s="2003"/>
      <c r="RHQ3" s="2003"/>
      <c r="RHR3" s="2003"/>
      <c r="RHS3" s="2003"/>
      <c r="RHT3" s="2003"/>
      <c r="RHU3" s="2003"/>
      <c r="RHV3" s="2003"/>
      <c r="RHW3" s="2003"/>
      <c r="RHX3" s="2003"/>
      <c r="RHY3" s="2003"/>
      <c r="RHZ3" s="2003"/>
      <c r="RIA3" s="2003"/>
      <c r="RIB3" s="2003"/>
      <c r="RIC3" s="2003"/>
      <c r="RID3" s="2003"/>
      <c r="RIE3" s="2003"/>
      <c r="RIF3" s="2003"/>
      <c r="RIG3" s="2003"/>
      <c r="RIH3" s="2003"/>
      <c r="RII3" s="2003"/>
      <c r="RIJ3" s="2003"/>
      <c r="RIK3" s="2003"/>
      <c r="RIL3" s="2003"/>
      <c r="RIM3" s="2003"/>
      <c r="RIN3" s="2003"/>
      <c r="RIO3" s="2003"/>
      <c r="RIP3" s="2003"/>
      <c r="RIQ3" s="2003"/>
      <c r="RIR3" s="2003"/>
      <c r="RIS3" s="2003"/>
      <c r="RIT3" s="2003"/>
      <c r="RIU3" s="2003"/>
      <c r="RIV3" s="2003"/>
      <c r="RIW3" s="2003"/>
      <c r="RIX3" s="2003"/>
      <c r="RIY3" s="2003"/>
      <c r="RIZ3" s="2003"/>
      <c r="RJA3" s="2003"/>
      <c r="RJB3" s="2003"/>
      <c r="RJC3" s="2003"/>
      <c r="RJD3" s="2003"/>
      <c r="RJE3" s="2003"/>
      <c r="RJF3" s="2003"/>
      <c r="RJG3" s="2003"/>
      <c r="RJH3" s="2003"/>
      <c r="RJI3" s="2003"/>
      <c r="RJJ3" s="2003"/>
      <c r="RJK3" s="2003"/>
      <c r="RJL3" s="2003"/>
      <c r="RJM3" s="2003"/>
      <c r="RJN3" s="2003"/>
      <c r="RJO3" s="2003"/>
      <c r="RJP3" s="2003"/>
      <c r="RJQ3" s="2003"/>
      <c r="RJR3" s="2003"/>
      <c r="RJS3" s="2003"/>
      <c r="RJT3" s="2003"/>
      <c r="RJU3" s="2003"/>
      <c r="RJV3" s="2003"/>
      <c r="RJW3" s="2003"/>
      <c r="RJX3" s="2003"/>
      <c r="RJY3" s="2003"/>
      <c r="RJZ3" s="2003"/>
      <c r="RKA3" s="2003"/>
      <c r="RKB3" s="2003"/>
      <c r="RKC3" s="2003"/>
      <c r="RKD3" s="2003"/>
      <c r="RKE3" s="2003"/>
      <c r="RKF3" s="2003"/>
      <c r="RKG3" s="2003"/>
      <c r="RKH3" s="2003"/>
      <c r="RKI3" s="2003"/>
      <c r="RKJ3" s="2003"/>
      <c r="RKK3" s="2003"/>
      <c r="RKL3" s="2003"/>
      <c r="RKM3" s="2003"/>
      <c r="RKN3" s="2003"/>
      <c r="RKO3" s="2003"/>
      <c r="RKP3" s="2003"/>
      <c r="RKQ3" s="2003"/>
      <c r="RKR3" s="2003"/>
      <c r="RKS3" s="2003"/>
      <c r="RKT3" s="2003"/>
      <c r="RKU3" s="2003"/>
      <c r="RKV3" s="2003"/>
      <c r="RKW3" s="2003"/>
      <c r="RKX3" s="2003"/>
      <c r="RKY3" s="2003"/>
      <c r="RKZ3" s="2003"/>
      <c r="RLA3" s="2003"/>
      <c r="RLB3" s="2003"/>
      <c r="RLC3" s="2003"/>
      <c r="RLD3" s="2003"/>
      <c r="RLE3" s="2003"/>
      <c r="RLF3" s="2003"/>
      <c r="RLG3" s="2003"/>
      <c r="RLH3" s="2003"/>
      <c r="RLI3" s="2003"/>
      <c r="RLJ3" s="2003"/>
      <c r="RLK3" s="2003"/>
      <c r="RLL3" s="2003"/>
      <c r="RLM3" s="2003"/>
      <c r="RLN3" s="2003"/>
      <c r="RLO3" s="2003"/>
      <c r="RLP3" s="2003"/>
      <c r="RLQ3" s="2003"/>
      <c r="RLR3" s="2003"/>
      <c r="RLS3" s="2003"/>
      <c r="RLT3" s="2003"/>
      <c r="RLU3" s="2003"/>
      <c r="RLV3" s="2003"/>
      <c r="RLW3" s="2003"/>
      <c r="RLX3" s="2003"/>
      <c r="RLY3" s="2003"/>
      <c r="RLZ3" s="2003"/>
      <c r="RMA3" s="2003"/>
      <c r="RMB3" s="2003"/>
      <c r="RMC3" s="2003"/>
      <c r="RMD3" s="2003"/>
      <c r="RME3" s="2003"/>
      <c r="RMF3" s="2003"/>
      <c r="RMG3" s="2003"/>
      <c r="RMH3" s="2003"/>
      <c r="RMI3" s="2003"/>
      <c r="RMJ3" s="2003"/>
      <c r="RMK3" s="2003"/>
      <c r="RML3" s="2003"/>
      <c r="RMM3" s="2003"/>
      <c r="RMN3" s="2003"/>
      <c r="RMO3" s="2003"/>
      <c r="RMP3" s="2003"/>
      <c r="RMQ3" s="2003"/>
      <c r="RMR3" s="2003"/>
      <c r="RMS3" s="2003"/>
      <c r="RMT3" s="2003"/>
      <c r="RMU3" s="2003"/>
      <c r="RMV3" s="2003"/>
      <c r="RMW3" s="2003"/>
      <c r="RMX3" s="2003"/>
      <c r="RMY3" s="2003"/>
      <c r="RMZ3" s="2003"/>
      <c r="RNA3" s="2003"/>
      <c r="RNB3" s="2003"/>
      <c r="RNC3" s="2003"/>
      <c r="RND3" s="2003"/>
      <c r="RNE3" s="2003"/>
      <c r="RNF3" s="2003"/>
      <c r="RNG3" s="2003"/>
      <c r="RNH3" s="2003"/>
      <c r="RNI3" s="2003"/>
      <c r="RNJ3" s="2003"/>
      <c r="RNK3" s="2003"/>
      <c r="RNL3" s="2003"/>
      <c r="RNM3" s="2003"/>
      <c r="RNN3" s="2003"/>
      <c r="RNO3" s="2003"/>
      <c r="RNP3" s="2003"/>
      <c r="RNQ3" s="2003"/>
      <c r="RNR3" s="2003"/>
      <c r="RNS3" s="2003"/>
      <c r="RNT3" s="2003"/>
      <c r="RNU3" s="2003"/>
      <c r="RNV3" s="2003"/>
      <c r="RNW3" s="2003"/>
      <c r="RNX3" s="2003"/>
      <c r="RNY3" s="2003"/>
      <c r="RNZ3" s="2003"/>
      <c r="ROA3" s="2003"/>
      <c r="ROB3" s="2003"/>
      <c r="ROC3" s="2003"/>
      <c r="ROD3" s="2003"/>
      <c r="ROE3" s="2003"/>
      <c r="ROF3" s="2003"/>
      <c r="ROG3" s="2003"/>
      <c r="ROH3" s="2003"/>
      <c r="ROI3" s="2003"/>
      <c r="ROJ3" s="2003"/>
      <c r="ROK3" s="2003"/>
      <c r="ROL3" s="2003"/>
      <c r="ROM3" s="2003"/>
      <c r="RON3" s="2003"/>
      <c r="ROO3" s="2003"/>
      <c r="ROP3" s="2003"/>
      <c r="ROQ3" s="2003"/>
      <c r="ROR3" s="2003"/>
      <c r="ROS3" s="2003"/>
      <c r="ROT3" s="2003"/>
      <c r="ROU3" s="2003"/>
      <c r="ROV3" s="2003"/>
      <c r="ROW3" s="2003"/>
      <c r="ROX3" s="2003"/>
      <c r="ROY3" s="2003"/>
      <c r="ROZ3" s="2003"/>
      <c r="RPA3" s="2003"/>
      <c r="RPB3" s="2003"/>
      <c r="RPC3" s="2003"/>
      <c r="RPD3" s="2003"/>
      <c r="RPE3" s="2003"/>
      <c r="RPF3" s="2003"/>
      <c r="RPG3" s="2003"/>
      <c r="RPH3" s="2003"/>
      <c r="RPI3" s="2003"/>
      <c r="RPJ3" s="2003"/>
      <c r="RPK3" s="2003"/>
      <c r="RPL3" s="2003"/>
      <c r="RPM3" s="2003"/>
      <c r="RPN3" s="2003"/>
      <c r="RPO3" s="2003"/>
      <c r="RPP3" s="2003"/>
      <c r="RPQ3" s="2003"/>
      <c r="RPR3" s="2003"/>
      <c r="RPS3" s="2003"/>
      <c r="RPT3" s="2003"/>
      <c r="RPU3" s="2003"/>
      <c r="RPV3" s="2003"/>
      <c r="RPW3" s="2003"/>
      <c r="RPX3" s="2003"/>
      <c r="RPY3" s="2003"/>
      <c r="RPZ3" s="2003"/>
      <c r="RQA3" s="2003"/>
      <c r="RQB3" s="2003"/>
      <c r="RQC3" s="2003"/>
      <c r="RQD3" s="2003"/>
      <c r="RQE3" s="2003"/>
      <c r="RQF3" s="2003"/>
      <c r="RQG3" s="2003"/>
      <c r="RQH3" s="2003"/>
      <c r="RQI3" s="2003"/>
      <c r="RQJ3" s="2003"/>
      <c r="RQK3" s="2003"/>
      <c r="RQL3" s="2003"/>
      <c r="RQM3" s="2003"/>
      <c r="RQN3" s="2003"/>
      <c r="RQO3" s="2003"/>
      <c r="RQP3" s="2003"/>
      <c r="RQQ3" s="2003"/>
      <c r="RQR3" s="2003"/>
      <c r="RQS3" s="2003"/>
      <c r="RQT3" s="2003"/>
      <c r="RQU3" s="2003"/>
      <c r="RQV3" s="2003"/>
      <c r="RQW3" s="2003"/>
      <c r="RQX3" s="2003"/>
      <c r="RQY3" s="2003"/>
      <c r="RQZ3" s="2003"/>
      <c r="RRA3" s="2003"/>
      <c r="RRB3" s="2003"/>
      <c r="RRC3" s="2003"/>
      <c r="RRD3" s="2003"/>
      <c r="RRE3" s="2003"/>
      <c r="RRF3" s="2003"/>
      <c r="RRG3" s="2003"/>
      <c r="RRH3" s="2003"/>
      <c r="RRI3" s="2003"/>
      <c r="RRJ3" s="2003"/>
      <c r="RRK3" s="2003"/>
      <c r="RRL3" s="2003"/>
      <c r="RRM3" s="2003"/>
      <c r="RRN3" s="2003"/>
      <c r="RRO3" s="2003"/>
      <c r="RRP3" s="2003"/>
      <c r="RRQ3" s="2003"/>
      <c r="RRR3" s="2003"/>
      <c r="RRS3" s="2003"/>
      <c r="RRT3" s="2003"/>
      <c r="RRU3" s="2003"/>
      <c r="RRV3" s="2003"/>
      <c r="RRW3" s="2003"/>
      <c r="RRX3" s="2003"/>
      <c r="RRY3" s="2003"/>
      <c r="RRZ3" s="2003"/>
      <c r="RSA3" s="2003"/>
      <c r="RSB3" s="2003"/>
      <c r="RSC3" s="2003"/>
      <c r="RSD3" s="2003"/>
      <c r="RSE3" s="2003"/>
      <c r="RSF3" s="2003"/>
      <c r="RSG3" s="2003"/>
      <c r="RSH3" s="2003"/>
      <c r="RSI3" s="2003"/>
      <c r="RSJ3" s="2003"/>
      <c r="RSK3" s="2003"/>
      <c r="RSL3" s="2003"/>
      <c r="RSM3" s="2003"/>
      <c r="RSN3" s="2003"/>
      <c r="RSO3" s="2003"/>
      <c r="RSP3" s="2003"/>
      <c r="RSQ3" s="2003"/>
      <c r="RSR3" s="2003"/>
      <c r="RSS3" s="2003"/>
      <c r="RST3" s="2003"/>
      <c r="RSU3" s="2003"/>
      <c r="RSV3" s="2003"/>
      <c r="RSW3" s="2003"/>
      <c r="RSX3" s="2003"/>
      <c r="RSY3" s="2003"/>
      <c r="RSZ3" s="2003"/>
      <c r="RTA3" s="2003"/>
      <c r="RTB3" s="2003"/>
      <c r="RTC3" s="2003"/>
      <c r="RTD3" s="2003"/>
      <c r="RTE3" s="2003"/>
      <c r="RTF3" s="2003"/>
      <c r="RTG3" s="2003"/>
      <c r="RTH3" s="2003"/>
      <c r="RTI3" s="2003"/>
      <c r="RTJ3" s="2003"/>
      <c r="RTK3" s="2003"/>
      <c r="RTL3" s="2003"/>
      <c r="RTM3" s="2003"/>
      <c r="RTN3" s="2003"/>
      <c r="RTO3" s="2003"/>
      <c r="RTP3" s="2003"/>
      <c r="RTQ3" s="2003"/>
      <c r="RTR3" s="2003"/>
      <c r="RTS3" s="2003"/>
      <c r="RTT3" s="2003"/>
      <c r="RTU3" s="2003"/>
      <c r="RTV3" s="2003"/>
      <c r="RTW3" s="2003"/>
      <c r="RTX3" s="2003"/>
      <c r="RTY3" s="2003"/>
      <c r="RTZ3" s="2003"/>
      <c r="RUA3" s="2003"/>
      <c r="RUB3" s="2003"/>
      <c r="RUC3" s="2003"/>
      <c r="RUD3" s="2003"/>
      <c r="RUE3" s="2003"/>
      <c r="RUF3" s="2003"/>
      <c r="RUG3" s="2003"/>
      <c r="RUH3" s="2003"/>
      <c r="RUI3" s="2003"/>
      <c r="RUJ3" s="2003"/>
      <c r="RUK3" s="2003"/>
      <c r="RUL3" s="2003"/>
      <c r="RUM3" s="2003"/>
      <c r="RUN3" s="2003"/>
      <c r="RUO3" s="2003"/>
      <c r="RUP3" s="2003"/>
      <c r="RUQ3" s="2003"/>
      <c r="RUR3" s="2003"/>
      <c r="RUS3" s="2003"/>
      <c r="RUT3" s="2003"/>
      <c r="RUU3" s="2003"/>
      <c r="RUV3" s="2003"/>
      <c r="RUW3" s="2003"/>
      <c r="RUX3" s="2003"/>
      <c r="RUY3" s="2003"/>
      <c r="RUZ3" s="2003"/>
      <c r="RVA3" s="2003"/>
      <c r="RVB3" s="2003"/>
      <c r="RVC3" s="2003"/>
      <c r="RVD3" s="2003"/>
      <c r="RVE3" s="2003"/>
      <c r="RVF3" s="2003"/>
      <c r="RVG3" s="2003"/>
      <c r="RVH3" s="2003"/>
      <c r="RVI3" s="2003"/>
      <c r="RVJ3" s="2003"/>
      <c r="RVK3" s="2003"/>
      <c r="RVL3" s="2003"/>
      <c r="RVM3" s="2003"/>
      <c r="RVN3" s="2003"/>
      <c r="RVO3" s="2003"/>
      <c r="RVP3" s="2003"/>
      <c r="RVQ3" s="2003"/>
      <c r="RVR3" s="2003"/>
      <c r="RVS3" s="2003"/>
      <c r="RVT3" s="2003"/>
      <c r="RVU3" s="2003"/>
      <c r="RVV3" s="2003"/>
      <c r="RVW3" s="2003"/>
      <c r="RVX3" s="2003"/>
      <c r="RVY3" s="2003"/>
      <c r="RVZ3" s="2003"/>
      <c r="RWA3" s="2003"/>
      <c r="RWB3" s="2003"/>
      <c r="RWC3" s="2003"/>
      <c r="RWD3" s="2003"/>
      <c r="RWE3" s="2003"/>
      <c r="RWF3" s="2003"/>
      <c r="RWG3" s="2003"/>
      <c r="RWH3" s="2003"/>
      <c r="RWI3" s="2003"/>
      <c r="RWJ3" s="2003"/>
      <c r="RWK3" s="2003"/>
      <c r="RWL3" s="2003"/>
      <c r="RWM3" s="2003"/>
      <c r="RWN3" s="2003"/>
      <c r="RWO3" s="2003"/>
      <c r="RWP3" s="2003"/>
      <c r="RWQ3" s="2003"/>
      <c r="RWR3" s="2003"/>
      <c r="RWS3" s="2003"/>
      <c r="RWT3" s="2003"/>
      <c r="RWU3" s="2003"/>
      <c r="RWV3" s="2003"/>
      <c r="RWW3" s="2003"/>
      <c r="RWX3" s="2003"/>
      <c r="RWY3" s="2003"/>
      <c r="RWZ3" s="2003"/>
      <c r="RXA3" s="2003"/>
      <c r="RXB3" s="2003"/>
      <c r="RXC3" s="2003"/>
      <c r="RXD3" s="2003"/>
      <c r="RXE3" s="2003"/>
      <c r="RXF3" s="2003"/>
      <c r="RXG3" s="2003"/>
      <c r="RXH3" s="2003"/>
      <c r="RXI3" s="2003"/>
      <c r="RXJ3" s="2003"/>
      <c r="RXK3" s="2003"/>
      <c r="RXL3" s="2003"/>
      <c r="RXM3" s="2003"/>
      <c r="RXN3" s="2003"/>
      <c r="RXO3" s="2003"/>
      <c r="RXP3" s="2003"/>
      <c r="RXQ3" s="2003"/>
      <c r="RXR3" s="2003"/>
      <c r="RXS3" s="2003"/>
      <c r="RXT3" s="2003"/>
      <c r="RXU3" s="2003"/>
      <c r="RXV3" s="2003"/>
      <c r="RXW3" s="2003"/>
      <c r="RXX3" s="2003"/>
      <c r="RXY3" s="2003"/>
      <c r="RXZ3" s="2003"/>
      <c r="RYA3" s="2003"/>
      <c r="RYB3" s="2003"/>
      <c r="RYC3" s="2003"/>
      <c r="RYD3" s="2003"/>
      <c r="RYE3" s="2003"/>
      <c r="RYF3" s="2003"/>
      <c r="RYG3" s="2003"/>
      <c r="RYH3" s="2003"/>
      <c r="RYI3" s="2003"/>
      <c r="RYJ3" s="2003"/>
      <c r="RYK3" s="2003"/>
      <c r="RYL3" s="2003"/>
      <c r="RYM3" s="2003"/>
      <c r="RYN3" s="2003"/>
      <c r="RYO3" s="2003"/>
      <c r="RYP3" s="2003"/>
      <c r="RYQ3" s="2003"/>
      <c r="RYR3" s="2003"/>
      <c r="RYS3" s="2003"/>
      <c r="RYT3" s="2003"/>
      <c r="RYU3" s="2003"/>
      <c r="RYV3" s="2003"/>
      <c r="RYW3" s="2003"/>
      <c r="RYX3" s="2003"/>
      <c r="RYY3" s="2003"/>
      <c r="RYZ3" s="2003"/>
      <c r="RZA3" s="2003"/>
      <c r="RZB3" s="2003"/>
      <c r="RZC3" s="2003"/>
      <c r="RZD3" s="2003"/>
      <c r="RZE3" s="2003"/>
      <c r="RZF3" s="2003"/>
      <c r="RZG3" s="2003"/>
      <c r="RZH3" s="2003"/>
      <c r="RZI3" s="2003"/>
      <c r="RZJ3" s="2003"/>
      <c r="RZK3" s="2003"/>
      <c r="RZL3" s="2003"/>
      <c r="RZM3" s="2003"/>
      <c r="RZN3" s="2003"/>
      <c r="RZO3" s="2003"/>
      <c r="RZP3" s="2003"/>
      <c r="RZQ3" s="2003"/>
      <c r="RZR3" s="2003"/>
      <c r="RZS3" s="2003"/>
      <c r="RZT3" s="2003"/>
      <c r="RZU3" s="2003"/>
      <c r="RZV3" s="2003"/>
      <c r="RZW3" s="2003"/>
      <c r="RZX3" s="2003"/>
      <c r="RZY3" s="2003"/>
      <c r="RZZ3" s="2003"/>
      <c r="SAA3" s="2003"/>
      <c r="SAB3" s="2003"/>
      <c r="SAC3" s="2003"/>
      <c r="SAD3" s="2003"/>
      <c r="SAE3" s="2003"/>
      <c r="SAF3" s="2003"/>
      <c r="SAG3" s="2003"/>
      <c r="SAH3" s="2003"/>
      <c r="SAI3" s="2003"/>
      <c r="SAJ3" s="2003"/>
      <c r="SAK3" s="2003"/>
      <c r="SAL3" s="2003"/>
      <c r="SAM3" s="2003"/>
      <c r="SAN3" s="2003"/>
      <c r="SAO3" s="2003"/>
      <c r="SAP3" s="2003"/>
      <c r="SAQ3" s="2003"/>
      <c r="SAR3" s="2003"/>
      <c r="SAS3" s="2003"/>
      <c r="SAT3" s="2003"/>
      <c r="SAU3" s="2003"/>
      <c r="SAV3" s="2003"/>
      <c r="SAW3" s="2003"/>
      <c r="SAX3" s="2003"/>
      <c r="SAY3" s="2003"/>
      <c r="SAZ3" s="2003"/>
      <c r="SBA3" s="2003"/>
      <c r="SBB3" s="2003"/>
      <c r="SBC3" s="2003"/>
      <c r="SBD3" s="2003"/>
      <c r="SBE3" s="2003"/>
      <c r="SBF3" s="2003"/>
      <c r="SBG3" s="2003"/>
      <c r="SBH3" s="2003"/>
      <c r="SBI3" s="2003"/>
      <c r="SBJ3" s="2003"/>
      <c r="SBK3" s="2003"/>
      <c r="SBL3" s="2003"/>
      <c r="SBM3" s="2003"/>
      <c r="SBN3" s="2003"/>
      <c r="SBO3" s="2003"/>
      <c r="SBP3" s="2003"/>
      <c r="SBQ3" s="2003"/>
      <c r="SBR3" s="2003"/>
      <c r="SBS3" s="2003"/>
      <c r="SBT3" s="2003"/>
      <c r="SBU3" s="2003"/>
      <c r="SBV3" s="2003"/>
      <c r="SBW3" s="2003"/>
      <c r="SBX3" s="2003"/>
      <c r="SBY3" s="2003"/>
      <c r="SBZ3" s="2003"/>
      <c r="SCA3" s="2003"/>
      <c r="SCB3" s="2003"/>
      <c r="SCC3" s="2003"/>
      <c r="SCD3" s="2003"/>
      <c r="SCE3" s="2003"/>
      <c r="SCF3" s="2003"/>
      <c r="SCG3" s="2003"/>
      <c r="SCH3" s="2003"/>
      <c r="SCI3" s="2003"/>
      <c r="SCJ3" s="2003"/>
      <c r="SCK3" s="2003"/>
      <c r="SCL3" s="2003"/>
      <c r="SCM3" s="2003"/>
      <c r="SCN3" s="2003"/>
      <c r="SCO3" s="2003"/>
      <c r="SCP3" s="2003"/>
      <c r="SCQ3" s="2003"/>
      <c r="SCR3" s="2003"/>
      <c r="SCS3" s="2003"/>
      <c r="SCT3" s="2003"/>
      <c r="SCU3" s="2003"/>
      <c r="SCV3" s="2003"/>
      <c r="SCW3" s="2003"/>
      <c r="SCX3" s="2003"/>
      <c r="SCY3" s="2003"/>
      <c r="SCZ3" s="2003"/>
      <c r="SDA3" s="2003"/>
      <c r="SDB3" s="2003"/>
      <c r="SDC3" s="2003"/>
      <c r="SDD3" s="2003"/>
      <c r="SDE3" s="2003"/>
      <c r="SDF3" s="2003"/>
      <c r="SDG3" s="2003"/>
      <c r="SDH3" s="2003"/>
      <c r="SDI3" s="2003"/>
      <c r="SDJ3" s="2003"/>
      <c r="SDK3" s="2003"/>
      <c r="SDL3" s="2003"/>
      <c r="SDM3" s="2003"/>
      <c r="SDN3" s="2003"/>
      <c r="SDO3" s="2003"/>
      <c r="SDP3" s="2003"/>
      <c r="SDQ3" s="2003"/>
      <c r="SDR3" s="2003"/>
      <c r="SDS3" s="2003"/>
      <c r="SDT3" s="2003"/>
      <c r="SDU3" s="2003"/>
      <c r="SDV3" s="2003"/>
      <c r="SDW3" s="2003"/>
      <c r="SDX3" s="2003"/>
      <c r="SDY3" s="2003"/>
      <c r="SDZ3" s="2003"/>
      <c r="SEA3" s="2003"/>
      <c r="SEB3" s="2003"/>
      <c r="SEC3" s="2003"/>
      <c r="SED3" s="2003"/>
      <c r="SEE3" s="2003"/>
      <c r="SEF3" s="2003"/>
      <c r="SEG3" s="2003"/>
      <c r="SEH3" s="2003"/>
      <c r="SEI3" s="2003"/>
      <c r="SEJ3" s="2003"/>
      <c r="SEK3" s="2003"/>
      <c r="SEL3" s="2003"/>
      <c r="SEM3" s="2003"/>
      <c r="SEN3" s="2003"/>
      <c r="SEO3" s="2003"/>
      <c r="SEP3" s="2003"/>
      <c r="SEQ3" s="2003"/>
      <c r="SER3" s="2003"/>
      <c r="SES3" s="2003"/>
      <c r="SET3" s="2003"/>
      <c r="SEU3" s="2003"/>
      <c r="SEV3" s="2003"/>
      <c r="SEW3" s="2003"/>
      <c r="SEX3" s="2003"/>
      <c r="SEY3" s="2003"/>
      <c r="SEZ3" s="2003"/>
      <c r="SFA3" s="2003"/>
      <c r="SFB3" s="2003"/>
      <c r="SFC3" s="2003"/>
      <c r="SFD3" s="2003"/>
      <c r="SFE3" s="2003"/>
      <c r="SFF3" s="2003"/>
      <c r="SFG3" s="2003"/>
      <c r="SFH3" s="2003"/>
      <c r="SFI3" s="2003"/>
      <c r="SFJ3" s="2003"/>
      <c r="SFK3" s="2003"/>
      <c r="SFL3" s="2003"/>
      <c r="SFM3" s="2003"/>
      <c r="SFN3" s="2003"/>
      <c r="SFO3" s="2003"/>
      <c r="SFP3" s="2003"/>
      <c r="SFQ3" s="2003"/>
      <c r="SFR3" s="2003"/>
      <c r="SFS3" s="2003"/>
      <c r="SFT3" s="2003"/>
      <c r="SFU3" s="2003"/>
      <c r="SFV3" s="2003"/>
      <c r="SFW3" s="2003"/>
      <c r="SFX3" s="2003"/>
      <c r="SFY3" s="2003"/>
      <c r="SFZ3" s="2003"/>
      <c r="SGA3" s="2003"/>
      <c r="SGB3" s="2003"/>
      <c r="SGC3" s="2003"/>
      <c r="SGD3" s="2003"/>
      <c r="SGE3" s="2003"/>
      <c r="SGF3" s="2003"/>
      <c r="SGG3" s="2003"/>
      <c r="SGH3" s="2003"/>
      <c r="SGI3" s="2003"/>
      <c r="SGJ3" s="2003"/>
      <c r="SGK3" s="2003"/>
      <c r="SGL3" s="2003"/>
      <c r="SGM3" s="2003"/>
      <c r="SGN3" s="2003"/>
      <c r="SGO3" s="2003"/>
      <c r="SGP3" s="2003"/>
      <c r="SGQ3" s="2003"/>
      <c r="SGR3" s="2003"/>
      <c r="SGS3" s="2003"/>
      <c r="SGT3" s="2003"/>
      <c r="SGU3" s="2003"/>
      <c r="SGV3" s="2003"/>
      <c r="SGW3" s="2003"/>
      <c r="SGX3" s="2003"/>
      <c r="SGY3" s="2003"/>
      <c r="SGZ3" s="2003"/>
      <c r="SHA3" s="2003"/>
      <c r="SHB3" s="2003"/>
      <c r="SHC3" s="2003"/>
      <c r="SHD3" s="2003"/>
      <c r="SHE3" s="2003"/>
      <c r="SHF3" s="2003"/>
      <c r="SHG3" s="2003"/>
      <c r="SHH3" s="2003"/>
      <c r="SHI3" s="2003"/>
      <c r="SHJ3" s="2003"/>
      <c r="SHK3" s="2003"/>
      <c r="SHL3" s="2003"/>
      <c r="SHM3" s="2003"/>
      <c r="SHN3" s="2003"/>
      <c r="SHO3" s="2003"/>
      <c r="SHP3" s="2003"/>
      <c r="SHQ3" s="2003"/>
      <c r="SHR3" s="2003"/>
      <c r="SHS3" s="2003"/>
      <c r="SHT3" s="2003"/>
      <c r="SHU3" s="2003"/>
      <c r="SHV3" s="2003"/>
      <c r="SHW3" s="2003"/>
      <c r="SHX3" s="2003"/>
      <c r="SHY3" s="2003"/>
      <c r="SHZ3" s="2003"/>
      <c r="SIA3" s="2003"/>
      <c r="SIB3" s="2003"/>
      <c r="SIC3" s="2003"/>
      <c r="SID3" s="2003"/>
      <c r="SIE3" s="2003"/>
      <c r="SIF3" s="2003"/>
      <c r="SIG3" s="2003"/>
      <c r="SIH3" s="2003"/>
      <c r="SII3" s="2003"/>
      <c r="SIJ3" s="2003"/>
      <c r="SIK3" s="2003"/>
      <c r="SIL3" s="2003"/>
      <c r="SIM3" s="2003"/>
      <c r="SIN3" s="2003"/>
      <c r="SIO3" s="2003"/>
      <c r="SIP3" s="2003"/>
      <c r="SIQ3" s="2003"/>
      <c r="SIR3" s="2003"/>
      <c r="SIS3" s="2003"/>
      <c r="SIT3" s="2003"/>
      <c r="SIU3" s="2003"/>
      <c r="SIV3" s="2003"/>
      <c r="SIW3" s="2003"/>
      <c r="SIX3" s="2003"/>
      <c r="SIY3" s="2003"/>
      <c r="SIZ3" s="2003"/>
      <c r="SJA3" s="2003"/>
      <c r="SJB3" s="2003"/>
      <c r="SJC3" s="2003"/>
      <c r="SJD3" s="2003"/>
      <c r="SJE3" s="2003"/>
      <c r="SJF3" s="2003"/>
      <c r="SJG3" s="2003"/>
      <c r="SJH3" s="2003"/>
      <c r="SJI3" s="2003"/>
      <c r="SJJ3" s="2003"/>
      <c r="SJK3" s="2003"/>
      <c r="SJL3" s="2003"/>
      <c r="SJM3" s="2003"/>
      <c r="SJN3" s="2003"/>
      <c r="SJO3" s="2003"/>
      <c r="SJP3" s="2003"/>
      <c r="SJQ3" s="2003"/>
      <c r="SJR3" s="2003"/>
      <c r="SJS3" s="2003"/>
      <c r="SJT3" s="2003"/>
      <c r="SJU3" s="2003"/>
      <c r="SJV3" s="2003"/>
      <c r="SJW3" s="2003"/>
      <c r="SJX3" s="2003"/>
      <c r="SJY3" s="2003"/>
      <c r="SJZ3" s="2003"/>
      <c r="SKA3" s="2003"/>
      <c r="SKB3" s="2003"/>
      <c r="SKC3" s="2003"/>
      <c r="SKD3" s="2003"/>
      <c r="SKE3" s="2003"/>
      <c r="SKF3" s="2003"/>
      <c r="SKG3" s="2003"/>
      <c r="SKH3" s="2003"/>
      <c r="SKI3" s="2003"/>
      <c r="SKJ3" s="2003"/>
      <c r="SKK3" s="2003"/>
      <c r="SKL3" s="2003"/>
      <c r="SKM3" s="2003"/>
      <c r="SKN3" s="2003"/>
      <c r="SKO3" s="2003"/>
      <c r="SKP3" s="2003"/>
      <c r="SKQ3" s="2003"/>
      <c r="SKR3" s="2003"/>
      <c r="SKS3" s="2003"/>
      <c r="SKT3" s="2003"/>
      <c r="SKU3" s="2003"/>
      <c r="SKV3" s="2003"/>
      <c r="SKW3" s="2003"/>
      <c r="SKX3" s="2003"/>
      <c r="SKY3" s="2003"/>
      <c r="SKZ3" s="2003"/>
      <c r="SLA3" s="2003"/>
      <c r="SLB3" s="2003"/>
      <c r="SLC3" s="2003"/>
      <c r="SLD3" s="2003"/>
      <c r="SLE3" s="2003"/>
      <c r="SLF3" s="2003"/>
      <c r="SLG3" s="2003"/>
      <c r="SLH3" s="2003"/>
      <c r="SLI3" s="2003"/>
      <c r="SLJ3" s="2003"/>
      <c r="SLK3" s="2003"/>
      <c r="SLL3" s="2003"/>
      <c r="SLM3" s="2003"/>
      <c r="SLN3" s="2003"/>
      <c r="SLO3" s="2003"/>
      <c r="SLP3" s="2003"/>
      <c r="SLQ3" s="2003"/>
      <c r="SLR3" s="2003"/>
      <c r="SLS3" s="2003"/>
      <c r="SLT3" s="2003"/>
      <c r="SLU3" s="2003"/>
      <c r="SLV3" s="2003"/>
      <c r="SLW3" s="2003"/>
      <c r="SLX3" s="2003"/>
      <c r="SLY3" s="2003"/>
      <c r="SLZ3" s="2003"/>
      <c r="SMA3" s="2003"/>
      <c r="SMB3" s="2003"/>
      <c r="SMC3" s="2003"/>
      <c r="SMD3" s="2003"/>
      <c r="SME3" s="2003"/>
      <c r="SMF3" s="2003"/>
      <c r="SMG3" s="2003"/>
      <c r="SMH3" s="2003"/>
      <c r="SMI3" s="2003"/>
      <c r="SMJ3" s="2003"/>
      <c r="SMK3" s="2003"/>
      <c r="SML3" s="2003"/>
      <c r="SMM3" s="2003"/>
      <c r="SMN3" s="2003"/>
      <c r="SMO3" s="2003"/>
      <c r="SMP3" s="2003"/>
      <c r="SMQ3" s="2003"/>
      <c r="SMR3" s="2003"/>
      <c r="SMS3" s="2003"/>
      <c r="SMT3" s="2003"/>
      <c r="SMU3" s="2003"/>
      <c r="SMV3" s="2003"/>
      <c r="SMW3" s="2003"/>
      <c r="SMX3" s="2003"/>
      <c r="SMY3" s="2003"/>
      <c r="SMZ3" s="2003"/>
      <c r="SNA3" s="2003"/>
      <c r="SNB3" s="2003"/>
      <c r="SNC3" s="2003"/>
      <c r="SND3" s="2003"/>
      <c r="SNE3" s="2003"/>
      <c r="SNF3" s="2003"/>
      <c r="SNG3" s="2003"/>
      <c r="SNH3" s="2003"/>
      <c r="SNI3" s="2003"/>
      <c r="SNJ3" s="2003"/>
      <c r="SNK3" s="2003"/>
      <c r="SNL3" s="2003"/>
      <c r="SNM3" s="2003"/>
      <c r="SNN3" s="2003"/>
      <c r="SNO3" s="2003"/>
      <c r="SNP3" s="2003"/>
      <c r="SNQ3" s="2003"/>
      <c r="SNR3" s="2003"/>
      <c r="SNS3" s="2003"/>
      <c r="SNT3" s="2003"/>
      <c r="SNU3" s="2003"/>
      <c r="SNV3" s="2003"/>
      <c r="SNW3" s="2003"/>
      <c r="SNX3" s="2003"/>
      <c r="SNY3" s="2003"/>
      <c r="SNZ3" s="2003"/>
      <c r="SOA3" s="2003"/>
      <c r="SOB3" s="2003"/>
      <c r="SOC3" s="2003"/>
      <c r="SOD3" s="2003"/>
      <c r="SOE3" s="2003"/>
      <c r="SOF3" s="2003"/>
      <c r="SOG3" s="2003"/>
      <c r="SOH3" s="2003"/>
      <c r="SOI3" s="2003"/>
      <c r="SOJ3" s="2003"/>
      <c r="SOK3" s="2003"/>
      <c r="SOL3" s="2003"/>
      <c r="SOM3" s="2003"/>
      <c r="SON3" s="2003"/>
      <c r="SOO3" s="2003"/>
      <c r="SOP3" s="2003"/>
      <c r="SOQ3" s="2003"/>
      <c r="SOR3" s="2003"/>
      <c r="SOS3" s="2003"/>
      <c r="SOT3" s="2003"/>
      <c r="SOU3" s="2003"/>
      <c r="SOV3" s="2003"/>
      <c r="SOW3" s="2003"/>
      <c r="SOX3" s="2003"/>
      <c r="SOY3" s="2003"/>
      <c r="SOZ3" s="2003"/>
      <c r="SPA3" s="2003"/>
      <c r="SPB3" s="2003"/>
      <c r="SPC3" s="2003"/>
      <c r="SPD3" s="2003"/>
      <c r="SPE3" s="2003"/>
      <c r="SPF3" s="2003"/>
      <c r="SPG3" s="2003"/>
      <c r="SPH3" s="2003"/>
      <c r="SPI3" s="2003"/>
      <c r="SPJ3" s="2003"/>
      <c r="SPK3" s="2003"/>
      <c r="SPL3" s="2003"/>
      <c r="SPM3" s="2003"/>
      <c r="SPN3" s="2003"/>
      <c r="SPO3" s="2003"/>
      <c r="SPP3" s="2003"/>
      <c r="SPQ3" s="2003"/>
      <c r="SPR3" s="2003"/>
      <c r="SPS3" s="2003"/>
      <c r="SPT3" s="2003"/>
      <c r="SPU3" s="2003"/>
      <c r="SPV3" s="2003"/>
      <c r="SPW3" s="2003"/>
      <c r="SPX3" s="2003"/>
      <c r="SPY3" s="2003"/>
      <c r="SPZ3" s="2003"/>
      <c r="SQA3" s="2003"/>
      <c r="SQB3" s="2003"/>
      <c r="SQC3" s="2003"/>
      <c r="SQD3" s="2003"/>
      <c r="SQE3" s="2003"/>
      <c r="SQF3" s="2003"/>
      <c r="SQG3" s="2003"/>
      <c r="SQH3" s="2003"/>
      <c r="SQI3" s="2003"/>
      <c r="SQJ3" s="2003"/>
      <c r="SQK3" s="2003"/>
      <c r="SQL3" s="2003"/>
      <c r="SQM3" s="2003"/>
      <c r="SQN3" s="2003"/>
      <c r="SQO3" s="2003"/>
      <c r="SQP3" s="2003"/>
      <c r="SQQ3" s="2003"/>
      <c r="SQR3" s="2003"/>
      <c r="SQS3" s="2003"/>
      <c r="SQT3" s="2003"/>
      <c r="SQU3" s="2003"/>
      <c r="SQV3" s="2003"/>
      <c r="SQW3" s="2003"/>
      <c r="SQX3" s="2003"/>
      <c r="SQY3" s="2003"/>
      <c r="SQZ3" s="2003"/>
      <c r="SRA3" s="2003"/>
      <c r="SRB3" s="2003"/>
      <c r="SRC3" s="2003"/>
      <c r="SRD3" s="2003"/>
      <c r="SRE3" s="2003"/>
      <c r="SRF3" s="2003"/>
      <c r="SRG3" s="2003"/>
      <c r="SRH3" s="2003"/>
      <c r="SRI3" s="2003"/>
      <c r="SRJ3" s="2003"/>
      <c r="SRK3" s="2003"/>
      <c r="SRL3" s="2003"/>
      <c r="SRM3" s="2003"/>
      <c r="SRN3" s="2003"/>
      <c r="SRO3" s="2003"/>
      <c r="SRP3" s="2003"/>
      <c r="SRQ3" s="2003"/>
      <c r="SRR3" s="2003"/>
      <c r="SRS3" s="2003"/>
      <c r="SRT3" s="2003"/>
      <c r="SRU3" s="2003"/>
      <c r="SRV3" s="2003"/>
      <c r="SRW3" s="2003"/>
      <c r="SRX3" s="2003"/>
      <c r="SRY3" s="2003"/>
      <c r="SRZ3" s="2003"/>
      <c r="SSA3" s="2003"/>
      <c r="SSB3" s="2003"/>
      <c r="SSC3" s="2003"/>
      <c r="SSD3" s="2003"/>
      <c r="SSE3" s="2003"/>
      <c r="SSF3" s="2003"/>
      <c r="SSG3" s="2003"/>
      <c r="SSH3" s="2003"/>
      <c r="SSI3" s="2003"/>
      <c r="SSJ3" s="2003"/>
      <c r="SSK3" s="2003"/>
      <c r="SSL3" s="2003"/>
      <c r="SSM3" s="2003"/>
      <c r="SSN3" s="2003"/>
      <c r="SSO3" s="2003"/>
      <c r="SSP3" s="2003"/>
      <c r="SSQ3" s="2003"/>
      <c r="SSR3" s="2003"/>
      <c r="SSS3" s="2003"/>
      <c r="SST3" s="2003"/>
      <c r="SSU3" s="2003"/>
      <c r="SSV3" s="2003"/>
      <c r="SSW3" s="2003"/>
      <c r="SSX3" s="2003"/>
      <c r="SSY3" s="2003"/>
      <c r="SSZ3" s="2003"/>
      <c r="STA3" s="2003"/>
      <c r="STB3" s="2003"/>
      <c r="STC3" s="2003"/>
      <c r="STD3" s="2003"/>
      <c r="STE3" s="2003"/>
      <c r="STF3" s="2003"/>
      <c r="STG3" s="2003"/>
      <c r="STH3" s="2003"/>
      <c r="STI3" s="2003"/>
      <c r="STJ3" s="2003"/>
      <c r="STK3" s="2003"/>
      <c r="STL3" s="2003"/>
      <c r="STM3" s="2003"/>
      <c r="STN3" s="2003"/>
      <c r="STO3" s="2003"/>
      <c r="STP3" s="2003"/>
      <c r="STQ3" s="2003"/>
      <c r="STR3" s="2003"/>
      <c r="STS3" s="2003"/>
      <c r="STT3" s="2003"/>
      <c r="STU3" s="2003"/>
      <c r="STV3" s="2003"/>
      <c r="STW3" s="2003"/>
      <c r="STX3" s="2003"/>
      <c r="STY3" s="2003"/>
      <c r="STZ3" s="2003"/>
      <c r="SUA3" s="2003"/>
      <c r="SUB3" s="2003"/>
      <c r="SUC3" s="2003"/>
      <c r="SUD3" s="2003"/>
      <c r="SUE3" s="2003"/>
      <c r="SUF3" s="2003"/>
      <c r="SUG3" s="2003"/>
      <c r="SUH3" s="2003"/>
      <c r="SUI3" s="2003"/>
      <c r="SUJ3" s="2003"/>
      <c r="SUK3" s="2003"/>
      <c r="SUL3" s="2003"/>
      <c r="SUM3" s="2003"/>
      <c r="SUN3" s="2003"/>
      <c r="SUO3" s="2003"/>
      <c r="SUP3" s="2003"/>
      <c r="SUQ3" s="2003"/>
      <c r="SUR3" s="2003"/>
      <c r="SUS3" s="2003"/>
      <c r="SUT3" s="2003"/>
      <c r="SUU3" s="2003"/>
      <c r="SUV3" s="2003"/>
      <c r="SUW3" s="2003"/>
      <c r="SUX3" s="2003"/>
      <c r="SUY3" s="2003"/>
      <c r="SUZ3" s="2003"/>
      <c r="SVA3" s="2003"/>
      <c r="SVB3" s="2003"/>
      <c r="SVC3" s="2003"/>
      <c r="SVD3" s="2003"/>
      <c r="SVE3" s="2003"/>
      <c r="SVF3" s="2003"/>
      <c r="SVG3" s="2003"/>
      <c r="SVH3" s="2003"/>
      <c r="SVI3" s="2003"/>
      <c r="SVJ3" s="2003"/>
      <c r="SVK3" s="2003"/>
      <c r="SVL3" s="2003"/>
      <c r="SVM3" s="2003"/>
      <c r="SVN3" s="2003"/>
      <c r="SVO3" s="2003"/>
      <c r="SVP3" s="2003"/>
      <c r="SVQ3" s="2003"/>
      <c r="SVR3" s="2003"/>
      <c r="SVS3" s="2003"/>
      <c r="SVT3" s="2003"/>
      <c r="SVU3" s="2003"/>
      <c r="SVV3" s="2003"/>
      <c r="SVW3" s="2003"/>
      <c r="SVX3" s="2003"/>
      <c r="SVY3" s="2003"/>
      <c r="SVZ3" s="2003"/>
      <c r="SWA3" s="2003"/>
      <c r="SWB3" s="2003"/>
      <c r="SWC3" s="2003"/>
      <c r="SWD3" s="2003"/>
      <c r="SWE3" s="2003"/>
      <c r="SWF3" s="2003"/>
      <c r="SWG3" s="2003"/>
      <c r="SWH3" s="2003"/>
      <c r="SWI3" s="2003"/>
      <c r="SWJ3" s="2003"/>
      <c r="SWK3" s="2003"/>
      <c r="SWL3" s="2003"/>
      <c r="SWM3" s="2003"/>
      <c r="SWN3" s="2003"/>
      <c r="SWO3" s="2003"/>
      <c r="SWP3" s="2003"/>
      <c r="SWQ3" s="2003"/>
      <c r="SWR3" s="2003"/>
      <c r="SWS3" s="2003"/>
      <c r="SWT3" s="2003"/>
      <c r="SWU3" s="2003"/>
      <c r="SWV3" s="2003"/>
      <c r="SWW3" s="2003"/>
      <c r="SWX3" s="2003"/>
      <c r="SWY3" s="2003"/>
      <c r="SWZ3" s="2003"/>
      <c r="SXA3" s="2003"/>
      <c r="SXB3" s="2003"/>
      <c r="SXC3" s="2003"/>
      <c r="SXD3" s="2003"/>
      <c r="SXE3" s="2003"/>
      <c r="SXF3" s="2003"/>
      <c r="SXG3" s="2003"/>
      <c r="SXH3" s="2003"/>
      <c r="SXI3" s="2003"/>
      <c r="SXJ3" s="2003"/>
      <c r="SXK3" s="2003"/>
      <c r="SXL3" s="2003"/>
      <c r="SXM3" s="2003"/>
      <c r="SXN3" s="2003"/>
      <c r="SXO3" s="2003"/>
      <c r="SXP3" s="2003"/>
      <c r="SXQ3" s="2003"/>
      <c r="SXR3" s="2003"/>
      <c r="SXS3" s="2003"/>
      <c r="SXT3" s="2003"/>
      <c r="SXU3" s="2003"/>
      <c r="SXV3" s="2003"/>
      <c r="SXW3" s="2003"/>
      <c r="SXX3" s="2003"/>
      <c r="SXY3" s="2003"/>
      <c r="SXZ3" s="2003"/>
      <c r="SYA3" s="2003"/>
      <c r="SYB3" s="2003"/>
      <c r="SYC3" s="2003"/>
      <c r="SYD3" s="2003"/>
      <c r="SYE3" s="2003"/>
      <c r="SYF3" s="2003"/>
      <c r="SYG3" s="2003"/>
      <c r="SYH3" s="2003"/>
      <c r="SYI3" s="2003"/>
      <c r="SYJ3" s="2003"/>
      <c r="SYK3" s="2003"/>
      <c r="SYL3" s="2003"/>
      <c r="SYM3" s="2003"/>
      <c r="SYN3" s="2003"/>
      <c r="SYO3" s="2003"/>
      <c r="SYP3" s="2003"/>
      <c r="SYQ3" s="2003"/>
      <c r="SYR3" s="2003"/>
      <c r="SYS3" s="2003"/>
      <c r="SYT3" s="2003"/>
      <c r="SYU3" s="2003"/>
      <c r="SYV3" s="2003"/>
      <c r="SYW3" s="2003"/>
      <c r="SYX3" s="2003"/>
      <c r="SYY3" s="2003"/>
      <c r="SYZ3" s="2003"/>
      <c r="SZA3" s="2003"/>
      <c r="SZB3" s="2003"/>
      <c r="SZC3" s="2003"/>
      <c r="SZD3" s="2003"/>
      <c r="SZE3" s="2003"/>
      <c r="SZF3" s="2003"/>
      <c r="SZG3" s="2003"/>
      <c r="SZH3" s="2003"/>
      <c r="SZI3" s="2003"/>
      <c r="SZJ3" s="2003"/>
      <c r="SZK3" s="2003"/>
      <c r="SZL3" s="2003"/>
      <c r="SZM3" s="2003"/>
      <c r="SZN3" s="2003"/>
      <c r="SZO3" s="2003"/>
      <c r="SZP3" s="2003"/>
      <c r="SZQ3" s="2003"/>
      <c r="SZR3" s="2003"/>
      <c r="SZS3" s="2003"/>
      <c r="SZT3" s="2003"/>
      <c r="SZU3" s="2003"/>
      <c r="SZV3" s="2003"/>
      <c r="SZW3" s="2003"/>
      <c r="SZX3" s="2003"/>
      <c r="SZY3" s="2003"/>
      <c r="SZZ3" s="2003"/>
      <c r="TAA3" s="2003"/>
      <c r="TAB3" s="2003"/>
      <c r="TAC3" s="2003"/>
      <c r="TAD3" s="2003"/>
      <c r="TAE3" s="2003"/>
      <c r="TAF3" s="2003"/>
      <c r="TAG3" s="2003"/>
      <c r="TAH3" s="2003"/>
      <c r="TAI3" s="2003"/>
      <c r="TAJ3" s="2003"/>
      <c r="TAK3" s="2003"/>
      <c r="TAL3" s="2003"/>
      <c r="TAM3" s="2003"/>
      <c r="TAN3" s="2003"/>
      <c r="TAO3" s="2003"/>
      <c r="TAP3" s="2003"/>
      <c r="TAQ3" s="2003"/>
      <c r="TAR3" s="2003"/>
      <c r="TAS3" s="2003"/>
      <c r="TAT3" s="2003"/>
      <c r="TAU3" s="2003"/>
      <c r="TAV3" s="2003"/>
      <c r="TAW3" s="2003"/>
      <c r="TAX3" s="2003"/>
      <c r="TAY3" s="2003"/>
      <c r="TAZ3" s="2003"/>
      <c r="TBA3" s="2003"/>
      <c r="TBB3" s="2003"/>
      <c r="TBC3" s="2003"/>
      <c r="TBD3" s="2003"/>
      <c r="TBE3" s="2003"/>
      <c r="TBF3" s="2003"/>
      <c r="TBG3" s="2003"/>
      <c r="TBH3" s="2003"/>
      <c r="TBI3" s="2003"/>
      <c r="TBJ3" s="2003"/>
      <c r="TBK3" s="2003"/>
      <c r="TBL3" s="2003"/>
      <c r="TBM3" s="2003"/>
      <c r="TBN3" s="2003"/>
      <c r="TBO3" s="2003"/>
      <c r="TBP3" s="2003"/>
      <c r="TBQ3" s="2003"/>
      <c r="TBR3" s="2003"/>
      <c r="TBS3" s="2003"/>
      <c r="TBT3" s="2003"/>
      <c r="TBU3" s="2003"/>
      <c r="TBV3" s="2003"/>
      <c r="TBW3" s="2003"/>
      <c r="TBX3" s="2003"/>
      <c r="TBY3" s="2003"/>
      <c r="TBZ3" s="2003"/>
      <c r="TCA3" s="2003"/>
      <c r="TCB3" s="2003"/>
      <c r="TCC3" s="2003"/>
      <c r="TCD3" s="2003"/>
      <c r="TCE3" s="2003"/>
      <c r="TCF3" s="2003"/>
      <c r="TCG3" s="2003"/>
      <c r="TCH3" s="2003"/>
      <c r="TCI3" s="2003"/>
      <c r="TCJ3" s="2003"/>
      <c r="TCK3" s="2003"/>
      <c r="TCL3" s="2003"/>
      <c r="TCM3" s="2003"/>
      <c r="TCN3" s="2003"/>
      <c r="TCO3" s="2003"/>
      <c r="TCP3" s="2003"/>
      <c r="TCQ3" s="2003"/>
      <c r="TCR3" s="2003"/>
      <c r="TCS3" s="2003"/>
      <c r="TCT3" s="2003"/>
      <c r="TCU3" s="2003"/>
      <c r="TCV3" s="2003"/>
      <c r="TCW3" s="2003"/>
      <c r="TCX3" s="2003"/>
      <c r="TCY3" s="2003"/>
      <c r="TCZ3" s="2003"/>
      <c r="TDA3" s="2003"/>
      <c r="TDB3" s="2003"/>
      <c r="TDC3" s="2003"/>
      <c r="TDD3" s="2003"/>
      <c r="TDE3" s="2003"/>
      <c r="TDF3" s="2003"/>
      <c r="TDG3" s="2003"/>
      <c r="TDH3" s="2003"/>
      <c r="TDI3" s="2003"/>
      <c r="TDJ3" s="2003"/>
      <c r="TDK3" s="2003"/>
      <c r="TDL3" s="2003"/>
      <c r="TDM3" s="2003"/>
      <c r="TDN3" s="2003"/>
      <c r="TDO3" s="2003"/>
      <c r="TDP3" s="2003"/>
      <c r="TDQ3" s="2003"/>
      <c r="TDR3" s="2003"/>
      <c r="TDS3" s="2003"/>
      <c r="TDT3" s="2003"/>
      <c r="TDU3" s="2003"/>
      <c r="TDV3" s="2003"/>
      <c r="TDW3" s="2003"/>
      <c r="TDX3" s="2003"/>
      <c r="TDY3" s="2003"/>
      <c r="TDZ3" s="2003"/>
      <c r="TEA3" s="2003"/>
      <c r="TEB3" s="2003"/>
      <c r="TEC3" s="2003"/>
      <c r="TED3" s="2003"/>
      <c r="TEE3" s="2003"/>
      <c r="TEF3" s="2003"/>
      <c r="TEG3" s="2003"/>
      <c r="TEH3" s="2003"/>
      <c r="TEI3" s="2003"/>
      <c r="TEJ3" s="2003"/>
      <c r="TEK3" s="2003"/>
      <c r="TEL3" s="2003"/>
      <c r="TEM3" s="2003"/>
      <c r="TEN3" s="2003"/>
      <c r="TEO3" s="2003"/>
      <c r="TEP3" s="2003"/>
      <c r="TEQ3" s="2003"/>
      <c r="TER3" s="2003"/>
      <c r="TES3" s="2003"/>
      <c r="TET3" s="2003"/>
      <c r="TEU3" s="2003"/>
      <c r="TEV3" s="2003"/>
      <c r="TEW3" s="2003"/>
      <c r="TEX3" s="2003"/>
      <c r="TEY3" s="2003"/>
      <c r="TEZ3" s="2003"/>
      <c r="TFA3" s="2003"/>
      <c r="TFB3" s="2003"/>
      <c r="TFC3" s="2003"/>
      <c r="TFD3" s="2003"/>
      <c r="TFE3" s="2003"/>
      <c r="TFF3" s="2003"/>
      <c r="TFG3" s="2003"/>
      <c r="TFH3" s="2003"/>
      <c r="TFI3" s="2003"/>
      <c r="TFJ3" s="2003"/>
      <c r="TFK3" s="2003"/>
      <c r="TFL3" s="2003"/>
      <c r="TFM3" s="2003"/>
      <c r="TFN3" s="2003"/>
      <c r="TFO3" s="2003"/>
      <c r="TFP3" s="2003"/>
      <c r="TFQ3" s="2003"/>
      <c r="TFR3" s="2003"/>
      <c r="TFS3" s="2003"/>
      <c r="TFT3" s="2003"/>
      <c r="TFU3" s="2003"/>
      <c r="TFV3" s="2003"/>
      <c r="TFW3" s="2003"/>
      <c r="TFX3" s="2003"/>
      <c r="TFY3" s="2003"/>
      <c r="TFZ3" s="2003"/>
      <c r="TGA3" s="2003"/>
      <c r="TGB3" s="2003"/>
      <c r="TGC3" s="2003"/>
      <c r="TGD3" s="2003"/>
      <c r="TGE3" s="2003"/>
      <c r="TGF3" s="2003"/>
      <c r="TGG3" s="2003"/>
      <c r="TGH3" s="2003"/>
      <c r="TGI3" s="2003"/>
      <c r="TGJ3" s="2003"/>
      <c r="TGK3" s="2003"/>
      <c r="TGL3" s="2003"/>
      <c r="TGM3" s="2003"/>
      <c r="TGN3" s="2003"/>
      <c r="TGO3" s="2003"/>
      <c r="TGP3" s="2003"/>
      <c r="TGQ3" s="2003"/>
      <c r="TGR3" s="2003"/>
      <c r="TGS3" s="2003"/>
      <c r="TGT3" s="2003"/>
      <c r="TGU3" s="2003"/>
      <c r="TGV3" s="2003"/>
      <c r="TGW3" s="2003"/>
      <c r="TGX3" s="2003"/>
      <c r="TGY3" s="2003"/>
      <c r="TGZ3" s="2003"/>
      <c r="THA3" s="2003"/>
      <c r="THB3" s="2003"/>
      <c r="THC3" s="2003"/>
      <c r="THD3" s="2003"/>
      <c r="THE3" s="2003"/>
      <c r="THF3" s="2003"/>
      <c r="THG3" s="2003"/>
      <c r="THH3" s="2003"/>
      <c r="THI3" s="2003"/>
      <c r="THJ3" s="2003"/>
      <c r="THK3" s="2003"/>
      <c r="THL3" s="2003"/>
      <c r="THM3" s="2003"/>
      <c r="THN3" s="2003"/>
      <c r="THO3" s="2003"/>
      <c r="THP3" s="2003"/>
      <c r="THQ3" s="2003"/>
      <c r="THR3" s="2003"/>
      <c r="THS3" s="2003"/>
      <c r="THT3" s="2003"/>
      <c r="THU3" s="2003"/>
      <c r="THV3" s="2003"/>
      <c r="THW3" s="2003"/>
      <c r="THX3" s="2003"/>
      <c r="THY3" s="2003"/>
      <c r="THZ3" s="2003"/>
      <c r="TIA3" s="2003"/>
      <c r="TIB3" s="2003"/>
      <c r="TIC3" s="2003"/>
      <c r="TID3" s="2003"/>
      <c r="TIE3" s="2003"/>
      <c r="TIF3" s="2003"/>
      <c r="TIG3" s="2003"/>
      <c r="TIH3" s="2003"/>
      <c r="TII3" s="2003"/>
      <c r="TIJ3" s="2003"/>
      <c r="TIK3" s="2003"/>
      <c r="TIL3" s="2003"/>
      <c r="TIM3" s="2003"/>
      <c r="TIN3" s="2003"/>
      <c r="TIO3" s="2003"/>
      <c r="TIP3" s="2003"/>
      <c r="TIQ3" s="2003"/>
      <c r="TIR3" s="2003"/>
      <c r="TIS3" s="2003"/>
      <c r="TIT3" s="2003"/>
      <c r="TIU3" s="2003"/>
      <c r="TIV3" s="2003"/>
      <c r="TIW3" s="2003"/>
      <c r="TIX3" s="2003"/>
      <c r="TIY3" s="2003"/>
      <c r="TIZ3" s="2003"/>
      <c r="TJA3" s="2003"/>
      <c r="TJB3" s="2003"/>
      <c r="TJC3" s="2003"/>
      <c r="TJD3" s="2003"/>
      <c r="TJE3" s="2003"/>
      <c r="TJF3" s="2003"/>
      <c r="TJG3" s="2003"/>
      <c r="TJH3" s="2003"/>
      <c r="TJI3" s="2003"/>
      <c r="TJJ3" s="2003"/>
      <c r="TJK3" s="2003"/>
      <c r="TJL3" s="2003"/>
      <c r="TJM3" s="2003"/>
      <c r="TJN3" s="2003"/>
      <c r="TJO3" s="2003"/>
      <c r="TJP3" s="2003"/>
      <c r="TJQ3" s="2003"/>
      <c r="TJR3" s="2003"/>
      <c r="TJS3" s="2003"/>
      <c r="TJT3" s="2003"/>
      <c r="TJU3" s="2003"/>
      <c r="TJV3" s="2003"/>
      <c r="TJW3" s="2003"/>
      <c r="TJX3" s="2003"/>
      <c r="TJY3" s="2003"/>
      <c r="TJZ3" s="2003"/>
      <c r="TKA3" s="2003"/>
      <c r="TKB3" s="2003"/>
      <c r="TKC3" s="2003"/>
      <c r="TKD3" s="2003"/>
      <c r="TKE3" s="2003"/>
      <c r="TKF3" s="2003"/>
      <c r="TKG3" s="2003"/>
      <c r="TKH3" s="2003"/>
      <c r="TKI3" s="2003"/>
      <c r="TKJ3" s="2003"/>
      <c r="TKK3" s="2003"/>
      <c r="TKL3" s="2003"/>
      <c r="TKM3" s="2003"/>
      <c r="TKN3" s="2003"/>
      <c r="TKO3" s="2003"/>
      <c r="TKP3" s="2003"/>
      <c r="TKQ3" s="2003"/>
      <c r="TKR3" s="2003"/>
      <c r="TKS3" s="2003"/>
      <c r="TKT3" s="2003"/>
      <c r="TKU3" s="2003"/>
      <c r="TKV3" s="2003"/>
      <c r="TKW3" s="2003"/>
      <c r="TKX3" s="2003"/>
      <c r="TKY3" s="2003"/>
      <c r="TKZ3" s="2003"/>
      <c r="TLA3" s="2003"/>
      <c r="TLB3" s="2003"/>
      <c r="TLC3" s="2003"/>
      <c r="TLD3" s="2003"/>
      <c r="TLE3" s="2003"/>
      <c r="TLF3" s="2003"/>
      <c r="TLG3" s="2003"/>
      <c r="TLH3" s="2003"/>
      <c r="TLI3" s="2003"/>
      <c r="TLJ3" s="2003"/>
      <c r="TLK3" s="2003"/>
      <c r="TLL3" s="2003"/>
      <c r="TLM3" s="2003"/>
      <c r="TLN3" s="2003"/>
      <c r="TLO3" s="2003"/>
      <c r="TLP3" s="2003"/>
      <c r="TLQ3" s="2003"/>
      <c r="TLR3" s="2003"/>
      <c r="TLS3" s="2003"/>
      <c r="TLT3" s="2003"/>
      <c r="TLU3" s="2003"/>
      <c r="TLV3" s="2003"/>
      <c r="TLW3" s="2003"/>
      <c r="TLX3" s="2003"/>
      <c r="TLY3" s="2003"/>
      <c r="TLZ3" s="2003"/>
      <c r="TMA3" s="2003"/>
      <c r="TMB3" s="2003"/>
      <c r="TMC3" s="2003"/>
      <c r="TMD3" s="2003"/>
      <c r="TME3" s="2003"/>
      <c r="TMF3" s="2003"/>
      <c r="TMG3" s="2003"/>
      <c r="TMH3" s="2003"/>
      <c r="TMI3" s="2003"/>
      <c r="TMJ3" s="2003"/>
      <c r="TMK3" s="2003"/>
      <c r="TML3" s="2003"/>
      <c r="TMM3" s="2003"/>
      <c r="TMN3" s="2003"/>
      <c r="TMO3" s="2003"/>
      <c r="TMP3" s="2003"/>
      <c r="TMQ3" s="2003"/>
      <c r="TMR3" s="2003"/>
      <c r="TMS3" s="2003"/>
      <c r="TMT3" s="2003"/>
      <c r="TMU3" s="2003"/>
      <c r="TMV3" s="2003"/>
      <c r="TMW3" s="2003"/>
      <c r="TMX3" s="2003"/>
      <c r="TMY3" s="2003"/>
      <c r="TMZ3" s="2003"/>
      <c r="TNA3" s="2003"/>
      <c r="TNB3" s="2003"/>
      <c r="TNC3" s="2003"/>
      <c r="TND3" s="2003"/>
      <c r="TNE3" s="2003"/>
      <c r="TNF3" s="2003"/>
      <c r="TNG3" s="2003"/>
      <c r="TNH3" s="2003"/>
      <c r="TNI3" s="2003"/>
      <c r="TNJ3" s="2003"/>
      <c r="TNK3" s="2003"/>
      <c r="TNL3" s="2003"/>
      <c r="TNM3" s="2003"/>
      <c r="TNN3" s="2003"/>
      <c r="TNO3" s="2003"/>
      <c r="TNP3" s="2003"/>
      <c r="TNQ3" s="2003"/>
      <c r="TNR3" s="2003"/>
      <c r="TNS3" s="2003"/>
      <c r="TNT3" s="2003"/>
      <c r="TNU3" s="2003"/>
      <c r="TNV3" s="2003"/>
      <c r="TNW3" s="2003"/>
      <c r="TNX3" s="2003"/>
      <c r="TNY3" s="2003"/>
      <c r="TNZ3" s="2003"/>
      <c r="TOA3" s="2003"/>
      <c r="TOB3" s="2003"/>
      <c r="TOC3" s="2003"/>
      <c r="TOD3" s="2003"/>
      <c r="TOE3" s="2003"/>
      <c r="TOF3" s="2003"/>
      <c r="TOG3" s="2003"/>
      <c r="TOH3" s="2003"/>
      <c r="TOI3" s="2003"/>
      <c r="TOJ3" s="2003"/>
      <c r="TOK3" s="2003"/>
      <c r="TOL3" s="2003"/>
      <c r="TOM3" s="2003"/>
      <c r="TON3" s="2003"/>
      <c r="TOO3" s="2003"/>
      <c r="TOP3" s="2003"/>
      <c r="TOQ3" s="2003"/>
      <c r="TOR3" s="2003"/>
      <c r="TOS3" s="2003"/>
      <c r="TOT3" s="2003"/>
      <c r="TOU3" s="2003"/>
      <c r="TOV3" s="2003"/>
      <c r="TOW3" s="2003"/>
      <c r="TOX3" s="2003"/>
      <c r="TOY3" s="2003"/>
      <c r="TOZ3" s="2003"/>
      <c r="TPA3" s="2003"/>
      <c r="TPB3" s="2003"/>
      <c r="TPC3" s="2003"/>
      <c r="TPD3" s="2003"/>
      <c r="TPE3" s="2003"/>
      <c r="TPF3" s="2003"/>
      <c r="TPG3" s="2003"/>
      <c r="TPH3" s="2003"/>
      <c r="TPI3" s="2003"/>
      <c r="TPJ3" s="2003"/>
      <c r="TPK3" s="2003"/>
      <c r="TPL3" s="2003"/>
      <c r="TPM3" s="2003"/>
      <c r="TPN3" s="2003"/>
      <c r="TPO3" s="2003"/>
      <c r="TPP3" s="2003"/>
      <c r="TPQ3" s="2003"/>
      <c r="TPR3" s="2003"/>
      <c r="TPS3" s="2003"/>
      <c r="TPT3" s="2003"/>
      <c r="TPU3" s="2003"/>
      <c r="TPV3" s="2003"/>
      <c r="TPW3" s="2003"/>
      <c r="TPX3" s="2003"/>
      <c r="TPY3" s="2003"/>
      <c r="TPZ3" s="2003"/>
      <c r="TQA3" s="2003"/>
      <c r="TQB3" s="2003"/>
      <c r="TQC3" s="2003"/>
      <c r="TQD3" s="2003"/>
      <c r="TQE3" s="2003"/>
      <c r="TQF3" s="2003"/>
      <c r="TQG3" s="2003"/>
      <c r="TQH3" s="2003"/>
      <c r="TQI3" s="2003"/>
      <c r="TQJ3" s="2003"/>
      <c r="TQK3" s="2003"/>
      <c r="TQL3" s="2003"/>
      <c r="TQM3" s="2003"/>
      <c r="TQN3" s="2003"/>
      <c r="TQO3" s="2003"/>
      <c r="TQP3" s="2003"/>
      <c r="TQQ3" s="2003"/>
      <c r="TQR3" s="2003"/>
      <c r="TQS3" s="2003"/>
      <c r="TQT3" s="2003"/>
      <c r="TQU3" s="2003"/>
      <c r="TQV3" s="2003"/>
      <c r="TQW3" s="2003"/>
      <c r="TQX3" s="2003"/>
      <c r="TQY3" s="2003"/>
      <c r="TQZ3" s="2003"/>
      <c r="TRA3" s="2003"/>
      <c r="TRB3" s="2003"/>
      <c r="TRC3" s="2003"/>
      <c r="TRD3" s="2003"/>
      <c r="TRE3" s="2003"/>
      <c r="TRF3" s="2003"/>
      <c r="TRG3" s="2003"/>
      <c r="TRH3" s="2003"/>
      <c r="TRI3" s="2003"/>
      <c r="TRJ3" s="2003"/>
      <c r="TRK3" s="2003"/>
      <c r="TRL3" s="2003"/>
      <c r="TRM3" s="2003"/>
      <c r="TRN3" s="2003"/>
      <c r="TRO3" s="2003"/>
      <c r="TRP3" s="2003"/>
      <c r="TRQ3" s="2003"/>
      <c r="TRR3" s="2003"/>
      <c r="TRS3" s="2003"/>
      <c r="TRT3" s="2003"/>
      <c r="TRU3" s="2003"/>
      <c r="TRV3" s="2003"/>
      <c r="TRW3" s="2003"/>
      <c r="TRX3" s="2003"/>
      <c r="TRY3" s="2003"/>
      <c r="TRZ3" s="2003"/>
      <c r="TSA3" s="2003"/>
      <c r="TSB3" s="2003"/>
      <c r="TSC3" s="2003"/>
      <c r="TSD3" s="2003"/>
      <c r="TSE3" s="2003"/>
      <c r="TSF3" s="2003"/>
      <c r="TSG3" s="2003"/>
      <c r="TSH3" s="2003"/>
      <c r="TSI3" s="2003"/>
      <c r="TSJ3" s="2003"/>
      <c r="TSK3" s="2003"/>
      <c r="TSL3" s="2003"/>
      <c r="TSM3" s="2003"/>
      <c r="TSN3" s="2003"/>
      <c r="TSO3" s="2003"/>
      <c r="TSP3" s="2003"/>
      <c r="TSQ3" s="2003"/>
      <c r="TSR3" s="2003"/>
      <c r="TSS3" s="2003"/>
      <c r="TST3" s="2003"/>
      <c r="TSU3" s="2003"/>
      <c r="TSV3" s="2003"/>
      <c r="TSW3" s="2003"/>
      <c r="TSX3" s="2003"/>
      <c r="TSY3" s="2003"/>
      <c r="TSZ3" s="2003"/>
      <c r="TTA3" s="2003"/>
      <c r="TTB3" s="2003"/>
      <c r="TTC3" s="2003"/>
      <c r="TTD3" s="2003"/>
      <c r="TTE3" s="2003"/>
      <c r="TTF3" s="2003"/>
      <c r="TTG3" s="2003"/>
      <c r="TTH3" s="2003"/>
      <c r="TTI3" s="2003"/>
      <c r="TTJ3" s="2003"/>
      <c r="TTK3" s="2003"/>
      <c r="TTL3" s="2003"/>
      <c r="TTM3" s="2003"/>
      <c r="TTN3" s="2003"/>
      <c r="TTO3" s="2003"/>
      <c r="TTP3" s="2003"/>
      <c r="TTQ3" s="2003"/>
      <c r="TTR3" s="2003"/>
      <c r="TTS3" s="2003"/>
      <c r="TTT3" s="2003"/>
      <c r="TTU3" s="2003"/>
      <c r="TTV3" s="2003"/>
      <c r="TTW3" s="2003"/>
      <c r="TTX3" s="2003"/>
      <c r="TTY3" s="2003"/>
      <c r="TTZ3" s="2003"/>
      <c r="TUA3" s="2003"/>
      <c r="TUB3" s="2003"/>
      <c r="TUC3" s="2003"/>
      <c r="TUD3" s="2003"/>
      <c r="TUE3" s="2003"/>
      <c r="TUF3" s="2003"/>
      <c r="TUG3" s="2003"/>
      <c r="TUH3" s="2003"/>
      <c r="TUI3" s="2003"/>
      <c r="TUJ3" s="2003"/>
      <c r="TUK3" s="2003"/>
      <c r="TUL3" s="2003"/>
      <c r="TUM3" s="2003"/>
      <c r="TUN3" s="2003"/>
      <c r="TUO3" s="2003"/>
      <c r="TUP3" s="2003"/>
      <c r="TUQ3" s="2003"/>
      <c r="TUR3" s="2003"/>
      <c r="TUS3" s="2003"/>
      <c r="TUT3" s="2003"/>
      <c r="TUU3" s="2003"/>
      <c r="TUV3" s="2003"/>
      <c r="TUW3" s="2003"/>
      <c r="TUX3" s="2003"/>
      <c r="TUY3" s="2003"/>
      <c r="TUZ3" s="2003"/>
      <c r="TVA3" s="2003"/>
      <c r="TVB3" s="2003"/>
      <c r="TVC3" s="2003"/>
      <c r="TVD3" s="2003"/>
      <c r="TVE3" s="2003"/>
      <c r="TVF3" s="2003"/>
      <c r="TVG3" s="2003"/>
      <c r="TVH3" s="2003"/>
      <c r="TVI3" s="2003"/>
      <c r="TVJ3" s="2003"/>
      <c r="TVK3" s="2003"/>
      <c r="TVL3" s="2003"/>
      <c r="TVM3" s="2003"/>
      <c r="TVN3" s="2003"/>
      <c r="TVO3" s="2003"/>
      <c r="TVP3" s="2003"/>
      <c r="TVQ3" s="2003"/>
      <c r="TVR3" s="2003"/>
      <c r="TVS3" s="2003"/>
      <c r="TVT3" s="2003"/>
      <c r="TVU3" s="2003"/>
      <c r="TVV3" s="2003"/>
      <c r="TVW3" s="2003"/>
      <c r="TVX3" s="2003"/>
      <c r="TVY3" s="2003"/>
      <c r="TVZ3" s="2003"/>
      <c r="TWA3" s="2003"/>
      <c r="TWB3" s="2003"/>
      <c r="TWC3" s="2003"/>
      <c r="TWD3" s="2003"/>
      <c r="TWE3" s="2003"/>
      <c r="TWF3" s="2003"/>
      <c r="TWG3" s="2003"/>
      <c r="TWH3" s="2003"/>
      <c r="TWI3" s="2003"/>
      <c r="TWJ3" s="2003"/>
      <c r="TWK3" s="2003"/>
      <c r="TWL3" s="2003"/>
      <c r="TWM3" s="2003"/>
      <c r="TWN3" s="2003"/>
      <c r="TWO3" s="2003"/>
      <c r="TWP3" s="2003"/>
      <c r="TWQ3" s="2003"/>
      <c r="TWR3" s="2003"/>
      <c r="TWS3" s="2003"/>
      <c r="TWT3" s="2003"/>
      <c r="TWU3" s="2003"/>
      <c r="TWV3" s="2003"/>
      <c r="TWW3" s="2003"/>
      <c r="TWX3" s="2003"/>
      <c r="TWY3" s="2003"/>
      <c r="TWZ3" s="2003"/>
      <c r="TXA3" s="2003"/>
      <c r="TXB3" s="2003"/>
      <c r="TXC3" s="2003"/>
      <c r="TXD3" s="2003"/>
      <c r="TXE3" s="2003"/>
      <c r="TXF3" s="2003"/>
      <c r="TXG3" s="2003"/>
      <c r="TXH3" s="2003"/>
      <c r="TXI3" s="2003"/>
      <c r="TXJ3" s="2003"/>
      <c r="TXK3" s="2003"/>
      <c r="TXL3" s="2003"/>
      <c r="TXM3" s="2003"/>
      <c r="TXN3" s="2003"/>
      <c r="TXO3" s="2003"/>
      <c r="TXP3" s="2003"/>
      <c r="TXQ3" s="2003"/>
      <c r="TXR3" s="2003"/>
      <c r="TXS3" s="2003"/>
      <c r="TXT3" s="2003"/>
      <c r="TXU3" s="2003"/>
      <c r="TXV3" s="2003"/>
      <c r="TXW3" s="2003"/>
      <c r="TXX3" s="2003"/>
      <c r="TXY3" s="2003"/>
      <c r="TXZ3" s="2003"/>
      <c r="TYA3" s="2003"/>
      <c r="TYB3" s="2003"/>
      <c r="TYC3" s="2003"/>
      <c r="TYD3" s="2003"/>
      <c r="TYE3" s="2003"/>
      <c r="TYF3" s="2003"/>
      <c r="TYG3" s="2003"/>
      <c r="TYH3" s="2003"/>
      <c r="TYI3" s="2003"/>
      <c r="TYJ3" s="2003"/>
      <c r="TYK3" s="2003"/>
      <c r="TYL3" s="2003"/>
      <c r="TYM3" s="2003"/>
      <c r="TYN3" s="2003"/>
      <c r="TYO3" s="2003"/>
      <c r="TYP3" s="2003"/>
      <c r="TYQ3" s="2003"/>
      <c r="TYR3" s="2003"/>
      <c r="TYS3" s="2003"/>
      <c r="TYT3" s="2003"/>
      <c r="TYU3" s="2003"/>
      <c r="TYV3" s="2003"/>
      <c r="TYW3" s="2003"/>
      <c r="TYX3" s="2003"/>
      <c r="TYY3" s="2003"/>
      <c r="TYZ3" s="2003"/>
      <c r="TZA3" s="2003"/>
      <c r="TZB3" s="2003"/>
      <c r="TZC3" s="2003"/>
      <c r="TZD3" s="2003"/>
      <c r="TZE3" s="2003"/>
      <c r="TZF3" s="2003"/>
      <c r="TZG3" s="2003"/>
      <c r="TZH3" s="2003"/>
      <c r="TZI3" s="2003"/>
      <c r="TZJ3" s="2003"/>
      <c r="TZK3" s="2003"/>
      <c r="TZL3" s="2003"/>
      <c r="TZM3" s="2003"/>
      <c r="TZN3" s="2003"/>
      <c r="TZO3" s="2003"/>
      <c r="TZP3" s="2003"/>
      <c r="TZQ3" s="2003"/>
      <c r="TZR3" s="2003"/>
      <c r="TZS3" s="2003"/>
      <c r="TZT3" s="2003"/>
      <c r="TZU3" s="2003"/>
      <c r="TZV3" s="2003"/>
      <c r="TZW3" s="2003"/>
      <c r="TZX3" s="2003"/>
      <c r="TZY3" s="2003"/>
      <c r="TZZ3" s="2003"/>
      <c r="UAA3" s="2003"/>
      <c r="UAB3" s="2003"/>
      <c r="UAC3" s="2003"/>
      <c r="UAD3" s="2003"/>
      <c r="UAE3" s="2003"/>
      <c r="UAF3" s="2003"/>
      <c r="UAG3" s="2003"/>
      <c r="UAH3" s="2003"/>
      <c r="UAI3" s="2003"/>
      <c r="UAJ3" s="2003"/>
      <c r="UAK3" s="2003"/>
      <c r="UAL3" s="2003"/>
      <c r="UAM3" s="2003"/>
      <c r="UAN3" s="2003"/>
      <c r="UAO3" s="2003"/>
      <c r="UAP3" s="2003"/>
      <c r="UAQ3" s="2003"/>
      <c r="UAR3" s="2003"/>
      <c r="UAS3" s="2003"/>
      <c r="UAT3" s="2003"/>
      <c r="UAU3" s="2003"/>
      <c r="UAV3" s="2003"/>
      <c r="UAW3" s="2003"/>
      <c r="UAX3" s="2003"/>
      <c r="UAY3" s="2003"/>
      <c r="UAZ3" s="2003"/>
      <c r="UBA3" s="2003"/>
      <c r="UBB3" s="2003"/>
      <c r="UBC3" s="2003"/>
      <c r="UBD3" s="2003"/>
      <c r="UBE3" s="2003"/>
      <c r="UBF3" s="2003"/>
      <c r="UBG3" s="2003"/>
      <c r="UBH3" s="2003"/>
      <c r="UBI3" s="2003"/>
      <c r="UBJ3" s="2003"/>
      <c r="UBK3" s="2003"/>
      <c r="UBL3" s="2003"/>
      <c r="UBM3" s="2003"/>
      <c r="UBN3" s="2003"/>
      <c r="UBO3" s="2003"/>
      <c r="UBP3" s="2003"/>
      <c r="UBQ3" s="2003"/>
      <c r="UBR3" s="2003"/>
      <c r="UBS3" s="2003"/>
      <c r="UBT3" s="2003"/>
      <c r="UBU3" s="2003"/>
      <c r="UBV3" s="2003"/>
      <c r="UBW3" s="2003"/>
      <c r="UBX3" s="2003"/>
      <c r="UBY3" s="2003"/>
      <c r="UBZ3" s="2003"/>
      <c r="UCA3" s="2003"/>
      <c r="UCB3" s="2003"/>
      <c r="UCC3" s="2003"/>
      <c r="UCD3" s="2003"/>
      <c r="UCE3" s="2003"/>
      <c r="UCF3" s="2003"/>
      <c r="UCG3" s="2003"/>
      <c r="UCH3" s="2003"/>
      <c r="UCI3" s="2003"/>
      <c r="UCJ3" s="2003"/>
      <c r="UCK3" s="2003"/>
      <c r="UCL3" s="2003"/>
      <c r="UCM3" s="2003"/>
      <c r="UCN3" s="2003"/>
      <c r="UCO3" s="2003"/>
      <c r="UCP3" s="2003"/>
      <c r="UCQ3" s="2003"/>
      <c r="UCR3" s="2003"/>
      <c r="UCS3" s="2003"/>
      <c r="UCT3" s="2003"/>
      <c r="UCU3" s="2003"/>
      <c r="UCV3" s="2003"/>
      <c r="UCW3" s="2003"/>
      <c r="UCX3" s="2003"/>
      <c r="UCY3" s="2003"/>
      <c r="UCZ3" s="2003"/>
      <c r="UDA3" s="2003"/>
      <c r="UDB3" s="2003"/>
      <c r="UDC3" s="2003"/>
      <c r="UDD3" s="2003"/>
      <c r="UDE3" s="2003"/>
      <c r="UDF3" s="2003"/>
      <c r="UDG3" s="2003"/>
      <c r="UDH3" s="2003"/>
      <c r="UDI3" s="2003"/>
      <c r="UDJ3" s="2003"/>
      <c r="UDK3" s="2003"/>
      <c r="UDL3" s="2003"/>
      <c r="UDM3" s="2003"/>
      <c r="UDN3" s="2003"/>
      <c r="UDO3" s="2003"/>
      <c r="UDP3" s="2003"/>
      <c r="UDQ3" s="2003"/>
      <c r="UDR3" s="2003"/>
      <c r="UDS3" s="2003"/>
      <c r="UDT3" s="2003"/>
      <c r="UDU3" s="2003"/>
      <c r="UDV3" s="2003"/>
      <c r="UDW3" s="2003"/>
      <c r="UDX3" s="2003"/>
      <c r="UDY3" s="2003"/>
      <c r="UDZ3" s="2003"/>
      <c r="UEA3" s="2003"/>
      <c r="UEB3" s="2003"/>
      <c r="UEC3" s="2003"/>
      <c r="UED3" s="2003"/>
      <c r="UEE3" s="2003"/>
      <c r="UEF3" s="2003"/>
      <c r="UEG3" s="2003"/>
      <c r="UEH3" s="2003"/>
      <c r="UEI3" s="2003"/>
      <c r="UEJ3" s="2003"/>
      <c r="UEK3" s="2003"/>
      <c r="UEL3" s="2003"/>
      <c r="UEM3" s="2003"/>
      <c r="UEN3" s="2003"/>
      <c r="UEO3" s="2003"/>
      <c r="UEP3" s="2003"/>
      <c r="UEQ3" s="2003"/>
      <c r="UER3" s="2003"/>
      <c r="UES3" s="2003"/>
      <c r="UET3" s="2003"/>
      <c r="UEU3" s="2003"/>
      <c r="UEV3" s="2003"/>
      <c r="UEW3" s="2003"/>
      <c r="UEX3" s="2003"/>
      <c r="UEY3" s="2003"/>
      <c r="UEZ3" s="2003"/>
      <c r="UFA3" s="2003"/>
      <c r="UFB3" s="2003"/>
      <c r="UFC3" s="2003"/>
      <c r="UFD3" s="2003"/>
      <c r="UFE3" s="2003"/>
      <c r="UFF3" s="2003"/>
      <c r="UFG3" s="2003"/>
      <c r="UFH3" s="2003"/>
      <c r="UFI3" s="2003"/>
      <c r="UFJ3" s="2003"/>
      <c r="UFK3" s="2003"/>
      <c r="UFL3" s="2003"/>
      <c r="UFM3" s="2003"/>
      <c r="UFN3" s="2003"/>
      <c r="UFO3" s="2003"/>
      <c r="UFP3" s="2003"/>
      <c r="UFQ3" s="2003"/>
      <c r="UFR3" s="2003"/>
      <c r="UFS3" s="2003"/>
      <c r="UFT3" s="2003"/>
      <c r="UFU3" s="2003"/>
      <c r="UFV3" s="2003"/>
      <c r="UFW3" s="2003"/>
      <c r="UFX3" s="2003"/>
      <c r="UFY3" s="2003"/>
      <c r="UFZ3" s="2003"/>
      <c r="UGA3" s="2003"/>
      <c r="UGB3" s="2003"/>
      <c r="UGC3" s="2003"/>
      <c r="UGD3" s="2003"/>
      <c r="UGE3" s="2003"/>
      <c r="UGF3" s="2003"/>
      <c r="UGG3" s="2003"/>
      <c r="UGH3" s="2003"/>
      <c r="UGI3" s="2003"/>
      <c r="UGJ3" s="2003"/>
      <c r="UGK3" s="2003"/>
      <c r="UGL3" s="2003"/>
      <c r="UGM3" s="2003"/>
      <c r="UGN3" s="2003"/>
      <c r="UGO3" s="2003"/>
      <c r="UGP3" s="2003"/>
      <c r="UGQ3" s="2003"/>
      <c r="UGR3" s="2003"/>
      <c r="UGS3" s="2003"/>
      <c r="UGT3" s="2003"/>
      <c r="UGU3" s="2003"/>
      <c r="UGV3" s="2003"/>
      <c r="UGW3" s="2003"/>
      <c r="UGX3" s="2003"/>
      <c r="UGY3" s="2003"/>
      <c r="UGZ3" s="2003"/>
      <c r="UHA3" s="2003"/>
      <c r="UHB3" s="2003"/>
      <c r="UHC3" s="2003"/>
      <c r="UHD3" s="2003"/>
      <c r="UHE3" s="2003"/>
      <c r="UHF3" s="2003"/>
      <c r="UHG3" s="2003"/>
      <c r="UHH3" s="2003"/>
      <c r="UHI3" s="2003"/>
      <c r="UHJ3" s="2003"/>
      <c r="UHK3" s="2003"/>
      <c r="UHL3" s="2003"/>
      <c r="UHM3" s="2003"/>
      <c r="UHN3" s="2003"/>
      <c r="UHO3" s="2003"/>
      <c r="UHP3" s="2003"/>
      <c r="UHQ3" s="2003"/>
      <c r="UHR3" s="2003"/>
      <c r="UHS3" s="2003"/>
      <c r="UHT3" s="2003"/>
      <c r="UHU3" s="2003"/>
      <c r="UHV3" s="2003"/>
      <c r="UHW3" s="2003"/>
      <c r="UHX3" s="2003"/>
      <c r="UHY3" s="2003"/>
      <c r="UHZ3" s="2003"/>
      <c r="UIA3" s="2003"/>
      <c r="UIB3" s="2003"/>
      <c r="UIC3" s="2003"/>
      <c r="UID3" s="2003"/>
      <c r="UIE3" s="2003"/>
      <c r="UIF3" s="2003"/>
      <c r="UIG3" s="2003"/>
      <c r="UIH3" s="2003"/>
      <c r="UII3" s="2003"/>
      <c r="UIJ3" s="2003"/>
      <c r="UIK3" s="2003"/>
      <c r="UIL3" s="2003"/>
      <c r="UIM3" s="2003"/>
      <c r="UIN3" s="2003"/>
      <c r="UIO3" s="2003"/>
      <c r="UIP3" s="2003"/>
      <c r="UIQ3" s="2003"/>
      <c r="UIR3" s="2003"/>
      <c r="UIS3" s="2003"/>
      <c r="UIT3" s="2003"/>
      <c r="UIU3" s="2003"/>
      <c r="UIV3" s="2003"/>
      <c r="UIW3" s="2003"/>
      <c r="UIX3" s="2003"/>
      <c r="UIY3" s="2003"/>
      <c r="UIZ3" s="2003"/>
      <c r="UJA3" s="2003"/>
      <c r="UJB3" s="2003"/>
      <c r="UJC3" s="2003"/>
      <c r="UJD3" s="2003"/>
      <c r="UJE3" s="2003"/>
      <c r="UJF3" s="2003"/>
      <c r="UJG3" s="2003"/>
      <c r="UJH3" s="2003"/>
      <c r="UJI3" s="2003"/>
      <c r="UJJ3" s="2003"/>
      <c r="UJK3" s="2003"/>
      <c r="UJL3" s="2003"/>
      <c r="UJM3" s="2003"/>
      <c r="UJN3" s="2003"/>
      <c r="UJO3" s="2003"/>
      <c r="UJP3" s="2003"/>
      <c r="UJQ3" s="2003"/>
      <c r="UJR3" s="2003"/>
      <c r="UJS3" s="2003"/>
      <c r="UJT3" s="2003"/>
      <c r="UJU3" s="2003"/>
      <c r="UJV3" s="2003"/>
      <c r="UJW3" s="2003"/>
      <c r="UJX3" s="2003"/>
      <c r="UJY3" s="2003"/>
      <c r="UJZ3" s="2003"/>
      <c r="UKA3" s="2003"/>
      <c r="UKB3" s="2003"/>
      <c r="UKC3" s="2003"/>
      <c r="UKD3" s="2003"/>
      <c r="UKE3" s="2003"/>
      <c r="UKF3" s="2003"/>
      <c r="UKG3" s="2003"/>
      <c r="UKH3" s="2003"/>
      <c r="UKI3" s="2003"/>
      <c r="UKJ3" s="2003"/>
      <c r="UKK3" s="2003"/>
      <c r="UKL3" s="2003"/>
      <c r="UKM3" s="2003"/>
      <c r="UKN3" s="2003"/>
      <c r="UKO3" s="2003"/>
      <c r="UKP3" s="2003"/>
      <c r="UKQ3" s="2003"/>
      <c r="UKR3" s="2003"/>
      <c r="UKS3" s="2003"/>
      <c r="UKT3" s="2003"/>
      <c r="UKU3" s="2003"/>
      <c r="UKV3" s="2003"/>
      <c r="UKW3" s="2003"/>
      <c r="UKX3" s="2003"/>
      <c r="UKY3" s="2003"/>
      <c r="UKZ3" s="2003"/>
      <c r="ULA3" s="2003"/>
      <c r="ULB3" s="2003"/>
      <c r="ULC3" s="2003"/>
      <c r="ULD3" s="2003"/>
      <c r="ULE3" s="2003"/>
      <c r="ULF3" s="2003"/>
      <c r="ULG3" s="2003"/>
      <c r="ULH3" s="2003"/>
      <c r="ULI3" s="2003"/>
      <c r="ULJ3" s="2003"/>
      <c r="ULK3" s="2003"/>
      <c r="ULL3" s="2003"/>
      <c r="ULM3" s="2003"/>
      <c r="ULN3" s="2003"/>
      <c r="ULO3" s="2003"/>
      <c r="ULP3" s="2003"/>
      <c r="ULQ3" s="2003"/>
      <c r="ULR3" s="2003"/>
      <c r="ULS3" s="2003"/>
      <c r="ULT3" s="2003"/>
      <c r="ULU3" s="2003"/>
      <c r="ULV3" s="2003"/>
      <c r="ULW3" s="2003"/>
      <c r="ULX3" s="2003"/>
      <c r="ULY3" s="2003"/>
      <c r="ULZ3" s="2003"/>
      <c r="UMA3" s="2003"/>
      <c r="UMB3" s="2003"/>
      <c r="UMC3" s="2003"/>
      <c r="UMD3" s="2003"/>
      <c r="UME3" s="2003"/>
      <c r="UMF3" s="2003"/>
      <c r="UMG3" s="2003"/>
      <c r="UMH3" s="2003"/>
      <c r="UMI3" s="2003"/>
      <c r="UMJ3" s="2003"/>
      <c r="UMK3" s="2003"/>
      <c r="UML3" s="2003"/>
      <c r="UMM3" s="2003"/>
      <c r="UMN3" s="2003"/>
      <c r="UMO3" s="2003"/>
      <c r="UMP3" s="2003"/>
      <c r="UMQ3" s="2003"/>
      <c r="UMR3" s="2003"/>
      <c r="UMS3" s="2003"/>
      <c r="UMT3" s="2003"/>
      <c r="UMU3" s="2003"/>
      <c r="UMV3" s="2003"/>
      <c r="UMW3" s="2003"/>
      <c r="UMX3" s="2003"/>
      <c r="UMY3" s="2003"/>
      <c r="UMZ3" s="2003"/>
      <c r="UNA3" s="2003"/>
      <c r="UNB3" s="2003"/>
      <c r="UNC3" s="2003"/>
      <c r="UND3" s="2003"/>
      <c r="UNE3" s="2003"/>
      <c r="UNF3" s="2003"/>
      <c r="UNG3" s="2003"/>
      <c r="UNH3" s="2003"/>
      <c r="UNI3" s="2003"/>
      <c r="UNJ3" s="2003"/>
      <c r="UNK3" s="2003"/>
      <c r="UNL3" s="2003"/>
      <c r="UNM3" s="2003"/>
      <c r="UNN3" s="2003"/>
      <c r="UNO3" s="2003"/>
      <c r="UNP3" s="2003"/>
      <c r="UNQ3" s="2003"/>
      <c r="UNR3" s="2003"/>
      <c r="UNS3" s="2003"/>
      <c r="UNT3" s="2003"/>
      <c r="UNU3" s="2003"/>
      <c r="UNV3" s="2003"/>
      <c r="UNW3" s="2003"/>
      <c r="UNX3" s="2003"/>
      <c r="UNY3" s="2003"/>
      <c r="UNZ3" s="2003"/>
      <c r="UOA3" s="2003"/>
      <c r="UOB3" s="2003"/>
      <c r="UOC3" s="2003"/>
      <c r="UOD3" s="2003"/>
      <c r="UOE3" s="2003"/>
      <c r="UOF3" s="2003"/>
      <c r="UOG3" s="2003"/>
      <c r="UOH3" s="2003"/>
      <c r="UOI3" s="2003"/>
      <c r="UOJ3" s="2003"/>
      <c r="UOK3" s="2003"/>
      <c r="UOL3" s="2003"/>
      <c r="UOM3" s="2003"/>
      <c r="UON3" s="2003"/>
      <c r="UOO3" s="2003"/>
      <c r="UOP3" s="2003"/>
      <c r="UOQ3" s="2003"/>
      <c r="UOR3" s="2003"/>
      <c r="UOS3" s="2003"/>
      <c r="UOT3" s="2003"/>
      <c r="UOU3" s="2003"/>
      <c r="UOV3" s="2003"/>
      <c r="UOW3" s="2003"/>
      <c r="UOX3" s="2003"/>
      <c r="UOY3" s="2003"/>
      <c r="UOZ3" s="2003"/>
      <c r="UPA3" s="2003"/>
      <c r="UPB3" s="2003"/>
      <c r="UPC3" s="2003"/>
      <c r="UPD3" s="2003"/>
      <c r="UPE3" s="2003"/>
      <c r="UPF3" s="2003"/>
      <c r="UPG3" s="2003"/>
      <c r="UPH3" s="2003"/>
      <c r="UPI3" s="2003"/>
      <c r="UPJ3" s="2003"/>
      <c r="UPK3" s="2003"/>
      <c r="UPL3" s="2003"/>
      <c r="UPM3" s="2003"/>
      <c r="UPN3" s="2003"/>
      <c r="UPO3" s="2003"/>
      <c r="UPP3" s="2003"/>
      <c r="UPQ3" s="2003"/>
      <c r="UPR3" s="2003"/>
      <c r="UPS3" s="2003"/>
      <c r="UPT3" s="2003"/>
      <c r="UPU3" s="2003"/>
      <c r="UPV3" s="2003"/>
      <c r="UPW3" s="2003"/>
      <c r="UPX3" s="2003"/>
      <c r="UPY3" s="2003"/>
      <c r="UPZ3" s="2003"/>
      <c r="UQA3" s="2003"/>
      <c r="UQB3" s="2003"/>
      <c r="UQC3" s="2003"/>
      <c r="UQD3" s="2003"/>
      <c r="UQE3" s="2003"/>
      <c r="UQF3" s="2003"/>
      <c r="UQG3" s="2003"/>
      <c r="UQH3" s="2003"/>
      <c r="UQI3" s="2003"/>
      <c r="UQJ3" s="2003"/>
      <c r="UQK3" s="2003"/>
      <c r="UQL3" s="2003"/>
      <c r="UQM3" s="2003"/>
      <c r="UQN3" s="2003"/>
      <c r="UQO3" s="2003"/>
      <c r="UQP3" s="2003"/>
      <c r="UQQ3" s="2003"/>
      <c r="UQR3" s="2003"/>
      <c r="UQS3" s="2003"/>
      <c r="UQT3" s="2003"/>
      <c r="UQU3" s="2003"/>
      <c r="UQV3" s="2003"/>
      <c r="UQW3" s="2003"/>
      <c r="UQX3" s="2003"/>
      <c r="UQY3" s="2003"/>
      <c r="UQZ3" s="2003"/>
      <c r="URA3" s="2003"/>
      <c r="URB3" s="2003"/>
      <c r="URC3" s="2003"/>
      <c r="URD3" s="2003"/>
      <c r="URE3" s="2003"/>
      <c r="URF3" s="2003"/>
      <c r="URG3" s="2003"/>
      <c r="URH3" s="2003"/>
      <c r="URI3" s="2003"/>
      <c r="URJ3" s="2003"/>
      <c r="URK3" s="2003"/>
      <c r="URL3" s="2003"/>
      <c r="URM3" s="2003"/>
      <c r="URN3" s="2003"/>
      <c r="URO3" s="2003"/>
      <c r="URP3" s="2003"/>
      <c r="URQ3" s="2003"/>
      <c r="URR3" s="2003"/>
      <c r="URS3" s="2003"/>
      <c r="URT3" s="2003"/>
      <c r="URU3" s="2003"/>
      <c r="URV3" s="2003"/>
      <c r="URW3" s="2003"/>
      <c r="URX3" s="2003"/>
      <c r="URY3" s="2003"/>
      <c r="URZ3" s="2003"/>
      <c r="USA3" s="2003"/>
      <c r="USB3" s="2003"/>
      <c r="USC3" s="2003"/>
      <c r="USD3" s="2003"/>
      <c r="USE3" s="2003"/>
      <c r="USF3" s="2003"/>
      <c r="USG3" s="2003"/>
      <c r="USH3" s="2003"/>
      <c r="USI3" s="2003"/>
      <c r="USJ3" s="2003"/>
      <c r="USK3" s="2003"/>
      <c r="USL3" s="2003"/>
      <c r="USM3" s="2003"/>
      <c r="USN3" s="2003"/>
      <c r="USO3" s="2003"/>
      <c r="USP3" s="2003"/>
      <c r="USQ3" s="2003"/>
      <c r="USR3" s="2003"/>
      <c r="USS3" s="2003"/>
      <c r="UST3" s="2003"/>
      <c r="USU3" s="2003"/>
      <c r="USV3" s="2003"/>
      <c r="USW3" s="2003"/>
      <c r="USX3" s="2003"/>
      <c r="USY3" s="2003"/>
      <c r="USZ3" s="2003"/>
      <c r="UTA3" s="2003"/>
      <c r="UTB3" s="2003"/>
      <c r="UTC3" s="2003"/>
      <c r="UTD3" s="2003"/>
      <c r="UTE3" s="2003"/>
      <c r="UTF3" s="2003"/>
      <c r="UTG3" s="2003"/>
      <c r="UTH3" s="2003"/>
      <c r="UTI3" s="2003"/>
      <c r="UTJ3" s="2003"/>
      <c r="UTK3" s="2003"/>
      <c r="UTL3" s="2003"/>
      <c r="UTM3" s="2003"/>
      <c r="UTN3" s="2003"/>
      <c r="UTO3" s="2003"/>
      <c r="UTP3" s="2003"/>
      <c r="UTQ3" s="2003"/>
      <c r="UTR3" s="2003"/>
      <c r="UTS3" s="2003"/>
      <c r="UTT3" s="2003"/>
      <c r="UTU3" s="2003"/>
      <c r="UTV3" s="2003"/>
      <c r="UTW3" s="2003"/>
      <c r="UTX3" s="2003"/>
      <c r="UTY3" s="2003"/>
      <c r="UTZ3" s="2003"/>
      <c r="UUA3" s="2003"/>
      <c r="UUB3" s="2003"/>
      <c r="UUC3" s="2003"/>
      <c r="UUD3" s="2003"/>
      <c r="UUE3" s="2003"/>
      <c r="UUF3" s="2003"/>
      <c r="UUG3" s="2003"/>
      <c r="UUH3" s="2003"/>
      <c r="UUI3" s="2003"/>
      <c r="UUJ3" s="2003"/>
      <c r="UUK3" s="2003"/>
      <c r="UUL3" s="2003"/>
      <c r="UUM3" s="2003"/>
      <c r="UUN3" s="2003"/>
      <c r="UUO3" s="2003"/>
      <c r="UUP3" s="2003"/>
      <c r="UUQ3" s="2003"/>
      <c r="UUR3" s="2003"/>
      <c r="UUS3" s="2003"/>
      <c r="UUT3" s="2003"/>
      <c r="UUU3" s="2003"/>
      <c r="UUV3" s="2003"/>
      <c r="UUW3" s="2003"/>
      <c r="UUX3" s="2003"/>
      <c r="UUY3" s="2003"/>
      <c r="UUZ3" s="2003"/>
      <c r="UVA3" s="2003"/>
      <c r="UVB3" s="2003"/>
      <c r="UVC3" s="2003"/>
      <c r="UVD3" s="2003"/>
      <c r="UVE3" s="2003"/>
      <c r="UVF3" s="2003"/>
      <c r="UVG3" s="2003"/>
      <c r="UVH3" s="2003"/>
      <c r="UVI3" s="2003"/>
      <c r="UVJ3" s="2003"/>
      <c r="UVK3" s="2003"/>
      <c r="UVL3" s="2003"/>
      <c r="UVM3" s="2003"/>
      <c r="UVN3" s="2003"/>
      <c r="UVO3" s="2003"/>
      <c r="UVP3" s="2003"/>
      <c r="UVQ3" s="2003"/>
      <c r="UVR3" s="2003"/>
      <c r="UVS3" s="2003"/>
      <c r="UVT3" s="2003"/>
      <c r="UVU3" s="2003"/>
      <c r="UVV3" s="2003"/>
      <c r="UVW3" s="2003"/>
      <c r="UVX3" s="2003"/>
      <c r="UVY3" s="2003"/>
      <c r="UVZ3" s="2003"/>
      <c r="UWA3" s="2003"/>
      <c r="UWB3" s="2003"/>
      <c r="UWC3" s="2003"/>
      <c r="UWD3" s="2003"/>
      <c r="UWE3" s="2003"/>
      <c r="UWF3" s="2003"/>
      <c r="UWG3" s="2003"/>
      <c r="UWH3" s="2003"/>
      <c r="UWI3" s="2003"/>
      <c r="UWJ3" s="2003"/>
      <c r="UWK3" s="2003"/>
      <c r="UWL3" s="2003"/>
      <c r="UWM3" s="2003"/>
      <c r="UWN3" s="2003"/>
      <c r="UWO3" s="2003"/>
      <c r="UWP3" s="2003"/>
      <c r="UWQ3" s="2003"/>
      <c r="UWR3" s="2003"/>
      <c r="UWS3" s="2003"/>
      <c r="UWT3" s="2003"/>
      <c r="UWU3" s="2003"/>
      <c r="UWV3" s="2003"/>
      <c r="UWW3" s="2003"/>
      <c r="UWX3" s="2003"/>
      <c r="UWY3" s="2003"/>
      <c r="UWZ3" s="2003"/>
      <c r="UXA3" s="2003"/>
      <c r="UXB3" s="2003"/>
      <c r="UXC3" s="2003"/>
      <c r="UXD3" s="2003"/>
      <c r="UXE3" s="2003"/>
      <c r="UXF3" s="2003"/>
      <c r="UXG3" s="2003"/>
      <c r="UXH3" s="2003"/>
      <c r="UXI3" s="2003"/>
      <c r="UXJ3" s="2003"/>
      <c r="UXK3" s="2003"/>
      <c r="UXL3" s="2003"/>
      <c r="UXM3" s="2003"/>
      <c r="UXN3" s="2003"/>
      <c r="UXO3" s="2003"/>
      <c r="UXP3" s="2003"/>
      <c r="UXQ3" s="2003"/>
      <c r="UXR3" s="2003"/>
      <c r="UXS3" s="2003"/>
      <c r="UXT3" s="2003"/>
      <c r="UXU3" s="2003"/>
      <c r="UXV3" s="2003"/>
      <c r="UXW3" s="2003"/>
      <c r="UXX3" s="2003"/>
      <c r="UXY3" s="2003"/>
      <c r="UXZ3" s="2003"/>
      <c r="UYA3" s="2003"/>
      <c r="UYB3" s="2003"/>
      <c r="UYC3" s="2003"/>
      <c r="UYD3" s="2003"/>
      <c r="UYE3" s="2003"/>
      <c r="UYF3" s="2003"/>
      <c r="UYG3" s="2003"/>
      <c r="UYH3" s="2003"/>
      <c r="UYI3" s="2003"/>
      <c r="UYJ3" s="2003"/>
      <c r="UYK3" s="2003"/>
      <c r="UYL3" s="2003"/>
      <c r="UYM3" s="2003"/>
      <c r="UYN3" s="2003"/>
      <c r="UYO3" s="2003"/>
      <c r="UYP3" s="2003"/>
      <c r="UYQ3" s="2003"/>
      <c r="UYR3" s="2003"/>
      <c r="UYS3" s="2003"/>
      <c r="UYT3" s="2003"/>
      <c r="UYU3" s="2003"/>
      <c r="UYV3" s="2003"/>
      <c r="UYW3" s="2003"/>
      <c r="UYX3" s="2003"/>
      <c r="UYY3" s="2003"/>
      <c r="UYZ3" s="2003"/>
      <c r="UZA3" s="2003"/>
      <c r="UZB3" s="2003"/>
      <c r="UZC3" s="2003"/>
      <c r="UZD3" s="2003"/>
      <c r="UZE3" s="2003"/>
      <c r="UZF3" s="2003"/>
      <c r="UZG3" s="2003"/>
      <c r="UZH3" s="2003"/>
      <c r="UZI3" s="2003"/>
      <c r="UZJ3" s="2003"/>
      <c r="UZK3" s="2003"/>
      <c r="UZL3" s="2003"/>
      <c r="UZM3" s="2003"/>
      <c r="UZN3" s="2003"/>
      <c r="UZO3" s="2003"/>
      <c r="UZP3" s="2003"/>
      <c r="UZQ3" s="2003"/>
      <c r="UZR3" s="2003"/>
      <c r="UZS3" s="2003"/>
      <c r="UZT3" s="2003"/>
      <c r="UZU3" s="2003"/>
      <c r="UZV3" s="2003"/>
      <c r="UZW3" s="2003"/>
      <c r="UZX3" s="2003"/>
      <c r="UZY3" s="2003"/>
      <c r="UZZ3" s="2003"/>
      <c r="VAA3" s="2003"/>
      <c r="VAB3" s="2003"/>
      <c r="VAC3" s="2003"/>
      <c r="VAD3" s="2003"/>
      <c r="VAE3" s="2003"/>
      <c r="VAF3" s="2003"/>
      <c r="VAG3" s="2003"/>
      <c r="VAH3" s="2003"/>
      <c r="VAI3" s="2003"/>
      <c r="VAJ3" s="2003"/>
      <c r="VAK3" s="2003"/>
      <c r="VAL3" s="2003"/>
      <c r="VAM3" s="2003"/>
      <c r="VAN3" s="2003"/>
      <c r="VAO3" s="2003"/>
      <c r="VAP3" s="2003"/>
      <c r="VAQ3" s="2003"/>
      <c r="VAR3" s="2003"/>
      <c r="VAS3" s="2003"/>
      <c r="VAT3" s="2003"/>
      <c r="VAU3" s="2003"/>
      <c r="VAV3" s="2003"/>
      <c r="VAW3" s="2003"/>
      <c r="VAX3" s="2003"/>
      <c r="VAY3" s="2003"/>
      <c r="VAZ3" s="2003"/>
      <c r="VBA3" s="2003"/>
      <c r="VBB3" s="2003"/>
      <c r="VBC3" s="2003"/>
      <c r="VBD3" s="2003"/>
      <c r="VBE3" s="2003"/>
      <c r="VBF3" s="2003"/>
      <c r="VBG3" s="2003"/>
      <c r="VBH3" s="2003"/>
      <c r="VBI3" s="2003"/>
      <c r="VBJ3" s="2003"/>
      <c r="VBK3" s="2003"/>
      <c r="VBL3" s="2003"/>
      <c r="VBM3" s="2003"/>
      <c r="VBN3" s="2003"/>
      <c r="VBO3" s="2003"/>
      <c r="VBP3" s="2003"/>
      <c r="VBQ3" s="2003"/>
      <c r="VBR3" s="2003"/>
      <c r="VBS3" s="2003"/>
      <c r="VBT3" s="2003"/>
      <c r="VBU3" s="2003"/>
      <c r="VBV3" s="2003"/>
      <c r="VBW3" s="2003"/>
      <c r="VBX3" s="2003"/>
      <c r="VBY3" s="2003"/>
      <c r="VBZ3" s="2003"/>
      <c r="VCA3" s="2003"/>
      <c r="VCB3" s="2003"/>
      <c r="VCC3" s="2003"/>
      <c r="VCD3" s="2003"/>
      <c r="VCE3" s="2003"/>
      <c r="VCF3" s="2003"/>
      <c r="VCG3" s="2003"/>
      <c r="VCH3" s="2003"/>
      <c r="VCI3" s="2003"/>
      <c r="VCJ3" s="2003"/>
      <c r="VCK3" s="2003"/>
      <c r="VCL3" s="2003"/>
      <c r="VCM3" s="2003"/>
      <c r="VCN3" s="2003"/>
      <c r="VCO3" s="2003"/>
      <c r="VCP3" s="2003"/>
      <c r="VCQ3" s="2003"/>
      <c r="VCR3" s="2003"/>
      <c r="VCS3" s="2003"/>
      <c r="VCT3" s="2003"/>
      <c r="VCU3" s="2003"/>
      <c r="VCV3" s="2003"/>
      <c r="VCW3" s="2003"/>
      <c r="VCX3" s="2003"/>
      <c r="VCY3" s="2003"/>
      <c r="VCZ3" s="2003"/>
      <c r="VDA3" s="2003"/>
      <c r="VDB3" s="2003"/>
      <c r="VDC3" s="2003"/>
      <c r="VDD3" s="2003"/>
      <c r="VDE3" s="2003"/>
      <c r="VDF3" s="2003"/>
      <c r="VDG3" s="2003"/>
      <c r="VDH3" s="2003"/>
      <c r="VDI3" s="2003"/>
      <c r="VDJ3" s="2003"/>
      <c r="VDK3" s="2003"/>
      <c r="VDL3" s="2003"/>
      <c r="VDM3" s="2003"/>
      <c r="VDN3" s="2003"/>
      <c r="VDO3" s="2003"/>
      <c r="VDP3" s="2003"/>
      <c r="VDQ3" s="2003"/>
      <c r="VDR3" s="2003"/>
      <c r="VDS3" s="2003"/>
      <c r="VDT3" s="2003"/>
      <c r="VDU3" s="2003"/>
      <c r="VDV3" s="2003"/>
      <c r="VDW3" s="2003"/>
      <c r="VDX3" s="2003"/>
      <c r="VDY3" s="2003"/>
      <c r="VDZ3" s="2003"/>
      <c r="VEA3" s="2003"/>
      <c r="VEB3" s="2003"/>
      <c r="VEC3" s="2003"/>
      <c r="VED3" s="2003"/>
      <c r="VEE3" s="2003"/>
      <c r="VEF3" s="2003"/>
      <c r="VEG3" s="2003"/>
      <c r="VEH3" s="2003"/>
      <c r="VEI3" s="2003"/>
      <c r="VEJ3" s="2003"/>
      <c r="VEK3" s="2003"/>
      <c r="VEL3" s="2003"/>
      <c r="VEM3" s="2003"/>
      <c r="VEN3" s="2003"/>
      <c r="VEO3" s="2003"/>
      <c r="VEP3" s="2003"/>
      <c r="VEQ3" s="2003"/>
      <c r="VER3" s="2003"/>
      <c r="VES3" s="2003"/>
      <c r="VET3" s="2003"/>
      <c r="VEU3" s="2003"/>
      <c r="VEV3" s="2003"/>
      <c r="VEW3" s="2003"/>
      <c r="VEX3" s="2003"/>
      <c r="VEY3" s="2003"/>
      <c r="VEZ3" s="2003"/>
      <c r="VFA3" s="2003"/>
      <c r="VFB3" s="2003"/>
      <c r="VFC3" s="2003"/>
      <c r="VFD3" s="2003"/>
      <c r="VFE3" s="2003"/>
      <c r="VFF3" s="2003"/>
      <c r="VFG3" s="2003"/>
      <c r="VFH3" s="2003"/>
      <c r="VFI3" s="2003"/>
      <c r="VFJ3" s="2003"/>
      <c r="VFK3" s="2003"/>
      <c r="VFL3" s="2003"/>
      <c r="VFM3" s="2003"/>
      <c r="VFN3" s="2003"/>
      <c r="VFO3" s="2003"/>
      <c r="VFP3" s="2003"/>
      <c r="VFQ3" s="2003"/>
      <c r="VFR3" s="2003"/>
      <c r="VFS3" s="2003"/>
      <c r="VFT3" s="2003"/>
      <c r="VFU3" s="2003"/>
      <c r="VFV3" s="2003"/>
      <c r="VFW3" s="2003"/>
      <c r="VFX3" s="2003"/>
      <c r="VFY3" s="2003"/>
      <c r="VFZ3" s="2003"/>
      <c r="VGA3" s="2003"/>
      <c r="VGB3" s="2003"/>
      <c r="VGC3" s="2003"/>
      <c r="VGD3" s="2003"/>
      <c r="VGE3" s="2003"/>
      <c r="VGF3" s="2003"/>
      <c r="VGG3" s="2003"/>
      <c r="VGH3" s="2003"/>
      <c r="VGI3" s="2003"/>
      <c r="VGJ3" s="2003"/>
      <c r="VGK3" s="2003"/>
      <c r="VGL3" s="2003"/>
      <c r="VGM3" s="2003"/>
      <c r="VGN3" s="2003"/>
      <c r="VGO3" s="2003"/>
      <c r="VGP3" s="2003"/>
      <c r="VGQ3" s="2003"/>
      <c r="VGR3" s="2003"/>
      <c r="VGS3" s="2003"/>
      <c r="VGT3" s="2003"/>
      <c r="VGU3" s="2003"/>
      <c r="VGV3" s="2003"/>
      <c r="VGW3" s="2003"/>
      <c r="VGX3" s="2003"/>
      <c r="VGY3" s="2003"/>
      <c r="VGZ3" s="2003"/>
      <c r="VHA3" s="2003"/>
      <c r="VHB3" s="2003"/>
      <c r="VHC3" s="2003"/>
      <c r="VHD3" s="2003"/>
      <c r="VHE3" s="2003"/>
      <c r="VHF3" s="2003"/>
      <c r="VHG3" s="2003"/>
      <c r="VHH3" s="2003"/>
      <c r="VHI3" s="2003"/>
      <c r="VHJ3" s="2003"/>
      <c r="VHK3" s="2003"/>
      <c r="VHL3" s="2003"/>
      <c r="VHM3" s="2003"/>
      <c r="VHN3" s="2003"/>
      <c r="VHO3" s="2003"/>
      <c r="VHP3" s="2003"/>
      <c r="VHQ3" s="2003"/>
      <c r="VHR3" s="2003"/>
      <c r="VHS3" s="2003"/>
      <c r="VHT3" s="2003"/>
      <c r="VHU3" s="2003"/>
      <c r="VHV3" s="2003"/>
      <c r="VHW3" s="2003"/>
      <c r="VHX3" s="2003"/>
      <c r="VHY3" s="2003"/>
      <c r="VHZ3" s="2003"/>
      <c r="VIA3" s="2003"/>
      <c r="VIB3" s="2003"/>
      <c r="VIC3" s="2003"/>
      <c r="VID3" s="2003"/>
      <c r="VIE3" s="2003"/>
      <c r="VIF3" s="2003"/>
      <c r="VIG3" s="2003"/>
      <c r="VIH3" s="2003"/>
      <c r="VII3" s="2003"/>
      <c r="VIJ3" s="2003"/>
      <c r="VIK3" s="2003"/>
      <c r="VIL3" s="2003"/>
      <c r="VIM3" s="2003"/>
      <c r="VIN3" s="2003"/>
      <c r="VIO3" s="2003"/>
      <c r="VIP3" s="2003"/>
      <c r="VIQ3" s="2003"/>
      <c r="VIR3" s="2003"/>
      <c r="VIS3" s="2003"/>
      <c r="VIT3" s="2003"/>
      <c r="VIU3" s="2003"/>
      <c r="VIV3" s="2003"/>
      <c r="VIW3" s="2003"/>
      <c r="VIX3" s="2003"/>
      <c r="VIY3" s="2003"/>
      <c r="VIZ3" s="2003"/>
      <c r="VJA3" s="2003"/>
      <c r="VJB3" s="2003"/>
      <c r="VJC3" s="2003"/>
      <c r="VJD3" s="2003"/>
      <c r="VJE3" s="2003"/>
      <c r="VJF3" s="2003"/>
      <c r="VJG3" s="2003"/>
      <c r="VJH3" s="2003"/>
      <c r="VJI3" s="2003"/>
      <c r="VJJ3" s="2003"/>
      <c r="VJK3" s="2003"/>
      <c r="VJL3" s="2003"/>
      <c r="VJM3" s="2003"/>
      <c r="VJN3" s="2003"/>
      <c r="VJO3" s="2003"/>
      <c r="VJP3" s="2003"/>
      <c r="VJQ3" s="2003"/>
      <c r="VJR3" s="2003"/>
      <c r="VJS3" s="2003"/>
      <c r="VJT3" s="2003"/>
      <c r="VJU3" s="2003"/>
      <c r="VJV3" s="2003"/>
      <c r="VJW3" s="2003"/>
      <c r="VJX3" s="2003"/>
      <c r="VJY3" s="2003"/>
      <c r="VJZ3" s="2003"/>
      <c r="VKA3" s="2003"/>
      <c r="VKB3" s="2003"/>
      <c r="VKC3" s="2003"/>
      <c r="VKD3" s="2003"/>
      <c r="VKE3" s="2003"/>
      <c r="VKF3" s="2003"/>
      <c r="VKG3" s="2003"/>
      <c r="VKH3" s="2003"/>
      <c r="VKI3" s="2003"/>
      <c r="VKJ3" s="2003"/>
      <c r="VKK3" s="2003"/>
      <c r="VKL3" s="2003"/>
      <c r="VKM3" s="2003"/>
      <c r="VKN3" s="2003"/>
      <c r="VKO3" s="2003"/>
      <c r="VKP3" s="2003"/>
      <c r="VKQ3" s="2003"/>
      <c r="VKR3" s="2003"/>
      <c r="VKS3" s="2003"/>
      <c r="VKT3" s="2003"/>
      <c r="VKU3" s="2003"/>
      <c r="VKV3" s="2003"/>
      <c r="VKW3" s="2003"/>
      <c r="VKX3" s="2003"/>
      <c r="VKY3" s="2003"/>
      <c r="VKZ3" s="2003"/>
      <c r="VLA3" s="2003"/>
      <c r="VLB3" s="2003"/>
      <c r="VLC3" s="2003"/>
      <c r="VLD3" s="2003"/>
      <c r="VLE3" s="2003"/>
      <c r="VLF3" s="2003"/>
      <c r="VLG3" s="2003"/>
      <c r="VLH3" s="2003"/>
      <c r="VLI3" s="2003"/>
      <c r="VLJ3" s="2003"/>
      <c r="VLK3" s="2003"/>
      <c r="VLL3" s="2003"/>
      <c r="VLM3" s="2003"/>
      <c r="VLN3" s="2003"/>
      <c r="VLO3" s="2003"/>
      <c r="VLP3" s="2003"/>
      <c r="VLQ3" s="2003"/>
      <c r="VLR3" s="2003"/>
      <c r="VLS3" s="2003"/>
      <c r="VLT3" s="2003"/>
      <c r="VLU3" s="2003"/>
      <c r="VLV3" s="2003"/>
      <c r="VLW3" s="2003"/>
      <c r="VLX3" s="2003"/>
      <c r="VLY3" s="2003"/>
      <c r="VLZ3" s="2003"/>
      <c r="VMA3" s="2003"/>
      <c r="VMB3" s="2003"/>
      <c r="VMC3" s="2003"/>
      <c r="VMD3" s="2003"/>
      <c r="VME3" s="2003"/>
      <c r="VMF3" s="2003"/>
      <c r="VMG3" s="2003"/>
      <c r="VMH3" s="2003"/>
      <c r="VMI3" s="2003"/>
      <c r="VMJ3" s="2003"/>
      <c r="VMK3" s="2003"/>
      <c r="VML3" s="2003"/>
      <c r="VMM3" s="2003"/>
      <c r="VMN3" s="2003"/>
      <c r="VMO3" s="2003"/>
      <c r="VMP3" s="2003"/>
      <c r="VMQ3" s="2003"/>
      <c r="VMR3" s="2003"/>
      <c r="VMS3" s="2003"/>
      <c r="VMT3" s="2003"/>
      <c r="VMU3" s="2003"/>
      <c r="VMV3" s="2003"/>
      <c r="VMW3" s="2003"/>
      <c r="VMX3" s="2003"/>
      <c r="VMY3" s="2003"/>
      <c r="VMZ3" s="2003"/>
      <c r="VNA3" s="2003"/>
      <c r="VNB3" s="2003"/>
      <c r="VNC3" s="2003"/>
      <c r="VND3" s="2003"/>
      <c r="VNE3" s="2003"/>
      <c r="VNF3" s="2003"/>
      <c r="VNG3" s="2003"/>
      <c r="VNH3" s="2003"/>
      <c r="VNI3" s="2003"/>
      <c r="VNJ3" s="2003"/>
      <c r="VNK3" s="2003"/>
      <c r="VNL3" s="2003"/>
      <c r="VNM3" s="2003"/>
      <c r="VNN3" s="2003"/>
      <c r="VNO3" s="2003"/>
      <c r="VNP3" s="2003"/>
      <c r="VNQ3" s="2003"/>
      <c r="VNR3" s="2003"/>
      <c r="VNS3" s="2003"/>
      <c r="VNT3" s="2003"/>
      <c r="VNU3" s="2003"/>
      <c r="VNV3" s="2003"/>
      <c r="VNW3" s="2003"/>
      <c r="VNX3" s="2003"/>
      <c r="VNY3" s="2003"/>
      <c r="VNZ3" s="2003"/>
      <c r="VOA3" s="2003"/>
      <c r="VOB3" s="2003"/>
      <c r="VOC3" s="2003"/>
      <c r="VOD3" s="2003"/>
      <c r="VOE3" s="2003"/>
      <c r="VOF3" s="2003"/>
      <c r="VOG3" s="2003"/>
      <c r="VOH3" s="2003"/>
      <c r="VOI3" s="2003"/>
      <c r="VOJ3" s="2003"/>
      <c r="VOK3" s="2003"/>
      <c r="VOL3" s="2003"/>
      <c r="VOM3" s="2003"/>
      <c r="VON3" s="2003"/>
      <c r="VOO3" s="2003"/>
      <c r="VOP3" s="2003"/>
      <c r="VOQ3" s="2003"/>
      <c r="VOR3" s="2003"/>
      <c r="VOS3" s="2003"/>
      <c r="VOT3" s="2003"/>
      <c r="VOU3" s="2003"/>
      <c r="VOV3" s="2003"/>
      <c r="VOW3" s="2003"/>
      <c r="VOX3" s="2003"/>
      <c r="VOY3" s="2003"/>
      <c r="VOZ3" s="2003"/>
      <c r="VPA3" s="2003"/>
      <c r="VPB3" s="2003"/>
      <c r="VPC3" s="2003"/>
      <c r="VPD3" s="2003"/>
      <c r="VPE3" s="2003"/>
      <c r="VPF3" s="2003"/>
      <c r="VPG3" s="2003"/>
      <c r="VPH3" s="2003"/>
      <c r="VPI3" s="2003"/>
      <c r="VPJ3" s="2003"/>
      <c r="VPK3" s="2003"/>
      <c r="VPL3" s="2003"/>
      <c r="VPM3" s="2003"/>
      <c r="VPN3" s="2003"/>
      <c r="VPO3" s="2003"/>
      <c r="VPP3" s="2003"/>
      <c r="VPQ3" s="2003"/>
      <c r="VPR3" s="2003"/>
      <c r="VPS3" s="2003"/>
      <c r="VPT3" s="2003"/>
      <c r="VPU3" s="2003"/>
      <c r="VPV3" s="2003"/>
      <c r="VPW3" s="2003"/>
      <c r="VPX3" s="2003"/>
      <c r="VPY3" s="2003"/>
      <c r="VPZ3" s="2003"/>
      <c r="VQA3" s="2003"/>
      <c r="VQB3" s="2003"/>
      <c r="VQC3" s="2003"/>
      <c r="VQD3" s="2003"/>
      <c r="VQE3" s="2003"/>
      <c r="VQF3" s="2003"/>
      <c r="VQG3" s="2003"/>
      <c r="VQH3" s="2003"/>
      <c r="VQI3" s="2003"/>
      <c r="VQJ3" s="2003"/>
      <c r="VQK3" s="2003"/>
      <c r="VQL3" s="2003"/>
      <c r="VQM3" s="2003"/>
      <c r="VQN3" s="2003"/>
      <c r="VQO3" s="2003"/>
      <c r="VQP3" s="2003"/>
      <c r="VQQ3" s="2003"/>
      <c r="VQR3" s="2003"/>
      <c r="VQS3" s="2003"/>
      <c r="VQT3" s="2003"/>
      <c r="VQU3" s="2003"/>
      <c r="VQV3" s="2003"/>
      <c r="VQW3" s="2003"/>
      <c r="VQX3" s="2003"/>
      <c r="VQY3" s="2003"/>
      <c r="VQZ3" s="2003"/>
      <c r="VRA3" s="2003"/>
      <c r="VRB3" s="2003"/>
      <c r="VRC3" s="2003"/>
      <c r="VRD3" s="2003"/>
      <c r="VRE3" s="2003"/>
      <c r="VRF3" s="2003"/>
      <c r="VRG3" s="2003"/>
      <c r="VRH3" s="2003"/>
      <c r="VRI3" s="2003"/>
      <c r="VRJ3" s="2003"/>
      <c r="VRK3" s="2003"/>
      <c r="VRL3" s="2003"/>
      <c r="VRM3" s="2003"/>
      <c r="VRN3" s="2003"/>
      <c r="VRO3" s="2003"/>
      <c r="VRP3" s="2003"/>
      <c r="VRQ3" s="2003"/>
      <c r="VRR3" s="2003"/>
      <c r="VRS3" s="2003"/>
      <c r="VRT3" s="2003"/>
      <c r="VRU3" s="2003"/>
      <c r="VRV3" s="2003"/>
      <c r="VRW3" s="2003"/>
      <c r="VRX3" s="2003"/>
      <c r="VRY3" s="2003"/>
      <c r="VRZ3" s="2003"/>
      <c r="VSA3" s="2003"/>
      <c r="VSB3" s="2003"/>
      <c r="VSC3" s="2003"/>
      <c r="VSD3" s="2003"/>
      <c r="VSE3" s="2003"/>
      <c r="VSF3" s="2003"/>
      <c r="VSG3" s="2003"/>
      <c r="VSH3" s="2003"/>
      <c r="VSI3" s="2003"/>
      <c r="VSJ3" s="2003"/>
      <c r="VSK3" s="2003"/>
      <c r="VSL3" s="2003"/>
      <c r="VSM3" s="2003"/>
      <c r="VSN3" s="2003"/>
      <c r="VSO3" s="2003"/>
      <c r="VSP3" s="2003"/>
      <c r="VSQ3" s="2003"/>
      <c r="VSR3" s="2003"/>
      <c r="VSS3" s="2003"/>
      <c r="VST3" s="2003"/>
      <c r="VSU3" s="2003"/>
      <c r="VSV3" s="2003"/>
      <c r="VSW3" s="2003"/>
      <c r="VSX3" s="2003"/>
      <c r="VSY3" s="2003"/>
      <c r="VSZ3" s="2003"/>
      <c r="VTA3" s="2003"/>
      <c r="VTB3" s="2003"/>
      <c r="VTC3" s="2003"/>
      <c r="VTD3" s="2003"/>
      <c r="VTE3" s="2003"/>
      <c r="VTF3" s="2003"/>
      <c r="VTG3" s="2003"/>
      <c r="VTH3" s="2003"/>
      <c r="VTI3" s="2003"/>
      <c r="VTJ3" s="2003"/>
      <c r="VTK3" s="2003"/>
      <c r="VTL3" s="2003"/>
      <c r="VTM3" s="2003"/>
      <c r="VTN3" s="2003"/>
      <c r="VTO3" s="2003"/>
      <c r="VTP3" s="2003"/>
      <c r="VTQ3" s="2003"/>
      <c r="VTR3" s="2003"/>
      <c r="VTS3" s="2003"/>
      <c r="VTT3" s="2003"/>
      <c r="VTU3" s="2003"/>
      <c r="VTV3" s="2003"/>
      <c r="VTW3" s="2003"/>
      <c r="VTX3" s="2003"/>
      <c r="VTY3" s="2003"/>
      <c r="VTZ3" s="2003"/>
      <c r="VUA3" s="2003"/>
      <c r="VUB3" s="2003"/>
      <c r="VUC3" s="2003"/>
      <c r="VUD3" s="2003"/>
      <c r="VUE3" s="2003"/>
      <c r="VUF3" s="2003"/>
      <c r="VUG3" s="2003"/>
      <c r="VUH3" s="2003"/>
      <c r="VUI3" s="2003"/>
      <c r="VUJ3" s="2003"/>
      <c r="VUK3" s="2003"/>
      <c r="VUL3" s="2003"/>
      <c r="VUM3" s="2003"/>
      <c r="VUN3" s="2003"/>
      <c r="VUO3" s="2003"/>
      <c r="VUP3" s="2003"/>
      <c r="VUQ3" s="2003"/>
      <c r="VUR3" s="2003"/>
      <c r="VUS3" s="2003"/>
      <c r="VUT3" s="2003"/>
      <c r="VUU3" s="2003"/>
      <c r="VUV3" s="2003"/>
      <c r="VUW3" s="2003"/>
      <c r="VUX3" s="2003"/>
      <c r="VUY3" s="2003"/>
      <c r="VUZ3" s="2003"/>
      <c r="VVA3" s="2003"/>
      <c r="VVB3" s="2003"/>
      <c r="VVC3" s="2003"/>
      <c r="VVD3" s="2003"/>
      <c r="VVE3" s="2003"/>
      <c r="VVF3" s="2003"/>
      <c r="VVG3" s="2003"/>
      <c r="VVH3" s="2003"/>
      <c r="VVI3" s="2003"/>
      <c r="VVJ3" s="2003"/>
      <c r="VVK3" s="2003"/>
      <c r="VVL3" s="2003"/>
      <c r="VVM3" s="2003"/>
      <c r="VVN3" s="2003"/>
      <c r="VVO3" s="2003"/>
      <c r="VVP3" s="2003"/>
      <c r="VVQ3" s="2003"/>
      <c r="VVR3" s="2003"/>
      <c r="VVS3" s="2003"/>
      <c r="VVT3" s="2003"/>
      <c r="VVU3" s="2003"/>
      <c r="VVV3" s="2003"/>
      <c r="VVW3" s="2003"/>
      <c r="VVX3" s="2003"/>
      <c r="VVY3" s="2003"/>
      <c r="VVZ3" s="2003"/>
      <c r="VWA3" s="2003"/>
      <c r="VWB3" s="2003"/>
      <c r="VWC3" s="2003"/>
      <c r="VWD3" s="2003"/>
      <c r="VWE3" s="2003"/>
      <c r="VWF3" s="2003"/>
      <c r="VWG3" s="2003"/>
      <c r="VWH3" s="2003"/>
      <c r="VWI3" s="2003"/>
      <c r="VWJ3" s="2003"/>
      <c r="VWK3" s="2003"/>
      <c r="VWL3" s="2003"/>
      <c r="VWM3" s="2003"/>
      <c r="VWN3" s="2003"/>
      <c r="VWO3" s="2003"/>
      <c r="VWP3" s="2003"/>
      <c r="VWQ3" s="2003"/>
      <c r="VWR3" s="2003"/>
      <c r="VWS3" s="2003"/>
      <c r="VWT3" s="2003"/>
      <c r="VWU3" s="2003"/>
      <c r="VWV3" s="2003"/>
      <c r="VWW3" s="2003"/>
      <c r="VWX3" s="2003"/>
      <c r="VWY3" s="2003"/>
      <c r="VWZ3" s="2003"/>
      <c r="VXA3" s="2003"/>
      <c r="VXB3" s="2003"/>
      <c r="VXC3" s="2003"/>
      <c r="VXD3" s="2003"/>
      <c r="VXE3" s="2003"/>
      <c r="VXF3" s="2003"/>
      <c r="VXG3" s="2003"/>
      <c r="VXH3" s="2003"/>
      <c r="VXI3" s="2003"/>
      <c r="VXJ3" s="2003"/>
      <c r="VXK3" s="2003"/>
      <c r="VXL3" s="2003"/>
      <c r="VXM3" s="2003"/>
      <c r="VXN3" s="2003"/>
      <c r="VXO3" s="2003"/>
      <c r="VXP3" s="2003"/>
      <c r="VXQ3" s="2003"/>
      <c r="VXR3" s="2003"/>
      <c r="VXS3" s="2003"/>
      <c r="VXT3" s="2003"/>
      <c r="VXU3" s="2003"/>
      <c r="VXV3" s="2003"/>
      <c r="VXW3" s="2003"/>
      <c r="VXX3" s="2003"/>
      <c r="VXY3" s="2003"/>
      <c r="VXZ3" s="2003"/>
      <c r="VYA3" s="2003"/>
      <c r="VYB3" s="2003"/>
      <c r="VYC3" s="2003"/>
      <c r="VYD3" s="2003"/>
      <c r="VYE3" s="2003"/>
      <c r="VYF3" s="2003"/>
      <c r="VYG3" s="2003"/>
      <c r="VYH3" s="2003"/>
      <c r="VYI3" s="2003"/>
      <c r="VYJ3" s="2003"/>
      <c r="VYK3" s="2003"/>
      <c r="VYL3" s="2003"/>
      <c r="VYM3" s="2003"/>
      <c r="VYN3" s="2003"/>
      <c r="VYO3" s="2003"/>
      <c r="VYP3" s="2003"/>
      <c r="VYQ3" s="2003"/>
      <c r="VYR3" s="2003"/>
      <c r="VYS3" s="2003"/>
      <c r="VYT3" s="2003"/>
      <c r="VYU3" s="2003"/>
      <c r="VYV3" s="2003"/>
      <c r="VYW3" s="2003"/>
      <c r="VYX3" s="2003"/>
      <c r="VYY3" s="2003"/>
      <c r="VYZ3" s="2003"/>
      <c r="VZA3" s="2003"/>
      <c r="VZB3" s="2003"/>
      <c r="VZC3" s="2003"/>
      <c r="VZD3" s="2003"/>
      <c r="VZE3" s="2003"/>
      <c r="VZF3" s="2003"/>
      <c r="VZG3" s="2003"/>
      <c r="VZH3" s="2003"/>
      <c r="VZI3" s="2003"/>
      <c r="VZJ3" s="2003"/>
      <c r="VZK3" s="2003"/>
      <c r="VZL3" s="2003"/>
      <c r="VZM3" s="2003"/>
      <c r="VZN3" s="2003"/>
      <c r="VZO3" s="2003"/>
      <c r="VZP3" s="2003"/>
      <c r="VZQ3" s="2003"/>
      <c r="VZR3" s="2003"/>
      <c r="VZS3" s="2003"/>
      <c r="VZT3" s="2003"/>
      <c r="VZU3" s="2003"/>
      <c r="VZV3" s="2003"/>
      <c r="VZW3" s="2003"/>
      <c r="VZX3" s="2003"/>
      <c r="VZY3" s="2003"/>
      <c r="VZZ3" s="2003"/>
      <c r="WAA3" s="2003"/>
      <c r="WAB3" s="2003"/>
      <c r="WAC3" s="2003"/>
      <c r="WAD3" s="2003"/>
      <c r="WAE3" s="2003"/>
      <c r="WAF3" s="2003"/>
      <c r="WAG3" s="2003"/>
      <c r="WAH3" s="2003"/>
      <c r="WAI3" s="2003"/>
      <c r="WAJ3" s="2003"/>
      <c r="WAK3" s="2003"/>
      <c r="WAL3" s="2003"/>
      <c r="WAM3" s="2003"/>
      <c r="WAN3" s="2003"/>
      <c r="WAO3" s="2003"/>
      <c r="WAP3" s="2003"/>
      <c r="WAQ3" s="2003"/>
      <c r="WAR3" s="2003"/>
      <c r="WAS3" s="2003"/>
      <c r="WAT3" s="2003"/>
      <c r="WAU3" s="2003"/>
      <c r="WAV3" s="2003"/>
      <c r="WAW3" s="2003"/>
      <c r="WAX3" s="2003"/>
      <c r="WAY3" s="2003"/>
      <c r="WAZ3" s="2003"/>
      <c r="WBA3" s="2003"/>
      <c r="WBB3" s="2003"/>
      <c r="WBC3" s="2003"/>
      <c r="WBD3" s="2003"/>
      <c r="WBE3" s="2003"/>
      <c r="WBF3" s="2003"/>
      <c r="WBG3" s="2003"/>
      <c r="WBH3" s="2003"/>
      <c r="WBI3" s="2003"/>
      <c r="WBJ3" s="2003"/>
      <c r="WBK3" s="2003"/>
      <c r="WBL3" s="2003"/>
      <c r="WBM3" s="2003"/>
      <c r="WBN3" s="2003"/>
      <c r="WBO3" s="2003"/>
      <c r="WBP3" s="2003"/>
      <c r="WBQ3" s="2003"/>
      <c r="WBR3" s="2003"/>
      <c r="WBS3" s="2003"/>
      <c r="WBT3" s="2003"/>
      <c r="WBU3" s="2003"/>
      <c r="WBV3" s="2003"/>
      <c r="WBW3" s="2003"/>
      <c r="WBX3" s="2003"/>
      <c r="WBY3" s="2003"/>
      <c r="WBZ3" s="2003"/>
      <c r="WCA3" s="2003"/>
      <c r="WCB3" s="2003"/>
      <c r="WCC3" s="2003"/>
      <c r="WCD3" s="2003"/>
      <c r="WCE3" s="2003"/>
      <c r="WCF3" s="2003"/>
      <c r="WCG3" s="2003"/>
      <c r="WCH3" s="2003"/>
      <c r="WCI3" s="2003"/>
      <c r="WCJ3" s="2003"/>
      <c r="WCK3" s="2003"/>
      <c r="WCL3" s="2003"/>
      <c r="WCM3" s="2003"/>
      <c r="WCN3" s="2003"/>
      <c r="WCO3" s="2003"/>
      <c r="WCP3" s="2003"/>
      <c r="WCQ3" s="2003"/>
      <c r="WCR3" s="2003"/>
      <c r="WCS3" s="2003"/>
      <c r="WCT3" s="2003"/>
      <c r="WCU3" s="2003"/>
      <c r="WCV3" s="2003"/>
      <c r="WCW3" s="2003"/>
      <c r="WCX3" s="2003"/>
      <c r="WCY3" s="2003"/>
      <c r="WCZ3" s="2003"/>
      <c r="WDA3" s="2003"/>
      <c r="WDB3" s="2003"/>
      <c r="WDC3" s="2003"/>
      <c r="WDD3" s="2003"/>
      <c r="WDE3" s="2003"/>
      <c r="WDF3" s="2003"/>
      <c r="WDG3" s="2003"/>
      <c r="WDH3" s="2003"/>
      <c r="WDI3" s="2003"/>
      <c r="WDJ3" s="2003"/>
      <c r="WDK3" s="2003"/>
      <c r="WDL3" s="2003"/>
      <c r="WDM3" s="2003"/>
      <c r="WDN3" s="2003"/>
      <c r="WDO3" s="2003"/>
      <c r="WDP3" s="2003"/>
      <c r="WDQ3" s="2003"/>
      <c r="WDR3" s="2003"/>
      <c r="WDS3" s="2003"/>
      <c r="WDT3" s="2003"/>
      <c r="WDU3" s="2003"/>
      <c r="WDV3" s="2003"/>
      <c r="WDW3" s="2003"/>
      <c r="WDX3" s="2003"/>
      <c r="WDY3" s="2003"/>
      <c r="WDZ3" s="2003"/>
      <c r="WEA3" s="2003"/>
      <c r="WEB3" s="2003"/>
      <c r="WEC3" s="2003"/>
      <c r="WED3" s="2003"/>
      <c r="WEE3" s="2003"/>
      <c r="WEF3" s="2003"/>
      <c r="WEG3" s="2003"/>
      <c r="WEH3" s="2003"/>
      <c r="WEI3" s="2003"/>
      <c r="WEJ3" s="2003"/>
      <c r="WEK3" s="2003"/>
      <c r="WEL3" s="2003"/>
      <c r="WEM3" s="2003"/>
      <c r="WEN3" s="2003"/>
      <c r="WEO3" s="2003"/>
      <c r="WEP3" s="2003"/>
      <c r="WEQ3" s="2003"/>
      <c r="WER3" s="2003"/>
      <c r="WES3" s="2003"/>
      <c r="WET3" s="2003"/>
      <c r="WEU3" s="2003"/>
      <c r="WEV3" s="2003"/>
      <c r="WEW3" s="2003"/>
      <c r="WEX3" s="2003"/>
      <c r="WEY3" s="2003"/>
      <c r="WEZ3" s="2003"/>
      <c r="WFA3" s="2003"/>
      <c r="WFB3" s="2003"/>
      <c r="WFC3" s="2003"/>
      <c r="WFD3" s="2003"/>
      <c r="WFE3" s="2003"/>
      <c r="WFF3" s="2003"/>
      <c r="WFG3" s="2003"/>
      <c r="WFH3" s="2003"/>
      <c r="WFI3" s="2003"/>
      <c r="WFJ3" s="2003"/>
      <c r="WFK3" s="2003"/>
      <c r="WFL3" s="2003"/>
      <c r="WFM3" s="2003"/>
      <c r="WFN3" s="2003"/>
      <c r="WFO3" s="2003"/>
      <c r="WFP3" s="2003"/>
      <c r="WFQ3" s="2003"/>
      <c r="WFR3" s="2003"/>
      <c r="WFS3" s="2003"/>
      <c r="WFT3" s="2003"/>
      <c r="WFU3" s="2003"/>
      <c r="WFV3" s="2003"/>
      <c r="WFW3" s="2003"/>
      <c r="WFX3" s="2003"/>
      <c r="WFY3" s="2003"/>
      <c r="WFZ3" s="2003"/>
      <c r="WGA3" s="2003"/>
      <c r="WGB3" s="2003"/>
      <c r="WGC3" s="2003"/>
      <c r="WGD3" s="2003"/>
      <c r="WGE3" s="2003"/>
      <c r="WGF3" s="2003"/>
      <c r="WGG3" s="2003"/>
      <c r="WGH3" s="2003"/>
      <c r="WGI3" s="2003"/>
      <c r="WGJ3" s="2003"/>
      <c r="WGK3" s="2003"/>
      <c r="WGL3" s="2003"/>
      <c r="WGM3" s="2003"/>
      <c r="WGN3" s="2003"/>
      <c r="WGO3" s="2003"/>
      <c r="WGP3" s="2003"/>
      <c r="WGQ3" s="2003"/>
      <c r="WGR3" s="2003"/>
      <c r="WGS3" s="2003"/>
      <c r="WGT3" s="2003"/>
      <c r="WGU3" s="2003"/>
      <c r="WGV3" s="2003"/>
      <c r="WGW3" s="2003"/>
      <c r="WGX3" s="2003"/>
      <c r="WGY3" s="2003"/>
      <c r="WGZ3" s="2003"/>
      <c r="WHA3" s="2003"/>
      <c r="WHB3" s="2003"/>
      <c r="WHC3" s="2003"/>
      <c r="WHD3" s="2003"/>
      <c r="WHE3" s="2003"/>
      <c r="WHF3" s="2003"/>
      <c r="WHG3" s="2003"/>
      <c r="WHH3" s="2003"/>
      <c r="WHI3" s="2003"/>
      <c r="WHJ3" s="2003"/>
      <c r="WHK3" s="2003"/>
      <c r="WHL3" s="2003"/>
      <c r="WHM3" s="2003"/>
      <c r="WHN3" s="2003"/>
      <c r="WHO3" s="2003"/>
      <c r="WHP3" s="2003"/>
      <c r="WHQ3" s="2003"/>
      <c r="WHR3" s="2003"/>
      <c r="WHS3" s="2003"/>
      <c r="WHT3" s="2003"/>
      <c r="WHU3" s="2003"/>
      <c r="WHV3" s="2003"/>
      <c r="WHW3" s="2003"/>
      <c r="WHX3" s="2003"/>
      <c r="WHY3" s="2003"/>
      <c r="WHZ3" s="2003"/>
      <c r="WIA3" s="2003"/>
      <c r="WIB3" s="2003"/>
      <c r="WIC3" s="2003"/>
      <c r="WID3" s="2003"/>
      <c r="WIE3" s="2003"/>
      <c r="WIF3" s="2003"/>
      <c r="WIG3" s="2003"/>
      <c r="WIH3" s="2003"/>
      <c r="WII3" s="2003"/>
      <c r="WIJ3" s="2003"/>
      <c r="WIK3" s="2003"/>
      <c r="WIL3" s="2003"/>
      <c r="WIM3" s="2003"/>
      <c r="WIN3" s="2003"/>
      <c r="WIO3" s="2003"/>
      <c r="WIP3" s="2003"/>
      <c r="WIQ3" s="2003"/>
      <c r="WIR3" s="2003"/>
      <c r="WIS3" s="2003"/>
      <c r="WIT3" s="2003"/>
      <c r="WIU3" s="2003"/>
      <c r="WIV3" s="2003"/>
      <c r="WIW3" s="2003"/>
      <c r="WIX3" s="2003"/>
      <c r="WIY3" s="2003"/>
      <c r="WIZ3" s="2003"/>
      <c r="WJA3" s="2003"/>
      <c r="WJB3" s="2003"/>
      <c r="WJC3" s="2003"/>
      <c r="WJD3" s="2003"/>
      <c r="WJE3" s="2003"/>
      <c r="WJF3" s="2003"/>
      <c r="WJG3" s="2003"/>
      <c r="WJH3" s="2003"/>
      <c r="WJI3" s="2003"/>
      <c r="WJJ3" s="2003"/>
      <c r="WJK3" s="2003"/>
      <c r="WJL3" s="2003"/>
      <c r="WJM3" s="2003"/>
      <c r="WJN3" s="2003"/>
      <c r="WJO3" s="2003"/>
      <c r="WJP3" s="2003"/>
      <c r="WJQ3" s="2003"/>
      <c r="WJR3" s="2003"/>
      <c r="WJS3" s="2003"/>
      <c r="WJT3" s="2003"/>
      <c r="WJU3" s="2003"/>
      <c r="WJV3" s="2003"/>
      <c r="WJW3" s="2003"/>
      <c r="WJX3" s="2003"/>
      <c r="WJY3" s="2003"/>
      <c r="WJZ3" s="2003"/>
      <c r="WKA3" s="2003"/>
      <c r="WKB3" s="2003"/>
      <c r="WKC3" s="2003"/>
      <c r="WKD3" s="2003"/>
      <c r="WKE3" s="2003"/>
      <c r="WKF3" s="2003"/>
      <c r="WKG3" s="2003"/>
      <c r="WKH3" s="2003"/>
      <c r="WKI3" s="2003"/>
      <c r="WKJ3" s="2003"/>
      <c r="WKK3" s="2003"/>
      <c r="WKL3" s="2003"/>
      <c r="WKM3" s="2003"/>
      <c r="WKN3" s="2003"/>
      <c r="WKO3" s="2003"/>
      <c r="WKP3" s="2003"/>
      <c r="WKQ3" s="2003"/>
      <c r="WKR3" s="2003"/>
      <c r="WKS3" s="2003"/>
      <c r="WKT3" s="2003"/>
      <c r="WKU3" s="2003"/>
      <c r="WKV3" s="2003"/>
      <c r="WKW3" s="2003"/>
      <c r="WKX3" s="2003"/>
      <c r="WKY3" s="2003"/>
      <c r="WKZ3" s="2003"/>
      <c r="WLA3" s="2003"/>
      <c r="WLB3" s="2003"/>
      <c r="WLC3" s="2003"/>
      <c r="WLD3" s="2003"/>
      <c r="WLE3" s="2003"/>
      <c r="WLF3" s="2003"/>
      <c r="WLG3" s="2003"/>
      <c r="WLH3" s="2003"/>
      <c r="WLI3" s="2003"/>
      <c r="WLJ3" s="2003"/>
      <c r="WLK3" s="2003"/>
      <c r="WLL3" s="2003"/>
      <c r="WLM3" s="2003"/>
      <c r="WLN3" s="2003"/>
      <c r="WLO3" s="2003"/>
      <c r="WLP3" s="2003"/>
      <c r="WLQ3" s="2003"/>
      <c r="WLR3" s="2003"/>
      <c r="WLS3" s="2003"/>
      <c r="WLT3" s="2003"/>
      <c r="WLU3" s="2003"/>
      <c r="WLV3" s="2003"/>
      <c r="WLW3" s="2003"/>
      <c r="WLX3" s="2003"/>
      <c r="WLY3" s="2003"/>
      <c r="WLZ3" s="2003"/>
      <c r="WMA3" s="2003"/>
      <c r="WMB3" s="2003"/>
      <c r="WMC3" s="2003"/>
      <c r="WMD3" s="2003"/>
      <c r="WME3" s="2003"/>
      <c r="WMF3" s="2003"/>
      <c r="WMG3" s="2003"/>
      <c r="WMH3" s="2003"/>
      <c r="WMI3" s="2003"/>
      <c r="WMJ3" s="2003"/>
      <c r="WMK3" s="2003"/>
      <c r="WML3" s="2003"/>
      <c r="WMM3" s="2003"/>
      <c r="WMN3" s="2003"/>
      <c r="WMO3" s="2003"/>
      <c r="WMP3" s="2003"/>
      <c r="WMQ3" s="2003"/>
      <c r="WMR3" s="2003"/>
      <c r="WMS3" s="2003"/>
      <c r="WMT3" s="2003"/>
      <c r="WMU3" s="2003"/>
      <c r="WMV3" s="2003"/>
      <c r="WMW3" s="2003"/>
      <c r="WMX3" s="2003"/>
      <c r="WMY3" s="2003"/>
      <c r="WMZ3" s="2003"/>
      <c r="WNA3" s="2003"/>
      <c r="WNB3" s="2003"/>
      <c r="WNC3" s="2003"/>
      <c r="WND3" s="2003"/>
      <c r="WNE3" s="2003"/>
      <c r="WNF3" s="2003"/>
      <c r="WNG3" s="2003"/>
      <c r="WNH3" s="2003"/>
      <c r="WNI3" s="2003"/>
      <c r="WNJ3" s="2003"/>
      <c r="WNK3" s="2003"/>
      <c r="WNL3" s="2003"/>
      <c r="WNM3" s="2003"/>
      <c r="WNN3" s="2003"/>
      <c r="WNO3" s="2003"/>
      <c r="WNP3" s="2003"/>
      <c r="WNQ3" s="2003"/>
      <c r="WNR3" s="2003"/>
      <c r="WNS3" s="2003"/>
      <c r="WNT3" s="2003"/>
      <c r="WNU3" s="2003"/>
      <c r="WNV3" s="2003"/>
      <c r="WNW3" s="2003"/>
      <c r="WNX3" s="2003"/>
      <c r="WNY3" s="2003"/>
      <c r="WNZ3" s="2003"/>
      <c r="WOA3" s="2003"/>
      <c r="WOB3" s="2003"/>
      <c r="WOC3" s="2003"/>
      <c r="WOD3" s="2003"/>
      <c r="WOE3" s="2003"/>
      <c r="WOF3" s="2003"/>
      <c r="WOG3" s="2003"/>
      <c r="WOH3" s="2003"/>
      <c r="WOI3" s="2003"/>
      <c r="WOJ3" s="2003"/>
      <c r="WOK3" s="2003"/>
      <c r="WOL3" s="2003"/>
      <c r="WOM3" s="2003"/>
      <c r="WON3" s="2003"/>
      <c r="WOO3" s="2003"/>
      <c r="WOP3" s="2003"/>
      <c r="WOQ3" s="2003"/>
      <c r="WOR3" s="2003"/>
      <c r="WOS3" s="2003"/>
      <c r="WOT3" s="2003"/>
      <c r="WOU3" s="2003"/>
      <c r="WOV3" s="2003"/>
      <c r="WOW3" s="2003"/>
      <c r="WOX3" s="2003"/>
      <c r="WOY3" s="2003"/>
      <c r="WOZ3" s="2003"/>
      <c r="WPA3" s="2003"/>
      <c r="WPB3" s="2003"/>
      <c r="WPC3" s="2003"/>
      <c r="WPD3" s="2003"/>
      <c r="WPE3" s="2003"/>
      <c r="WPF3" s="2003"/>
      <c r="WPG3" s="2003"/>
      <c r="WPH3" s="2003"/>
      <c r="WPI3" s="2003"/>
      <c r="WPJ3" s="2003"/>
      <c r="WPK3" s="2003"/>
      <c r="WPL3" s="2003"/>
      <c r="WPM3" s="2003"/>
      <c r="WPN3" s="2003"/>
      <c r="WPO3" s="2003"/>
      <c r="WPP3" s="2003"/>
      <c r="WPQ3" s="2003"/>
      <c r="WPR3" s="2003"/>
      <c r="WPS3" s="2003"/>
      <c r="WPT3" s="2003"/>
      <c r="WPU3" s="2003"/>
      <c r="WPV3" s="2003"/>
      <c r="WPW3" s="2003"/>
      <c r="WPX3" s="2003"/>
      <c r="WPY3" s="2003"/>
      <c r="WPZ3" s="2003"/>
      <c r="WQA3" s="2003"/>
      <c r="WQB3" s="2003"/>
      <c r="WQC3" s="2003"/>
      <c r="WQD3" s="2003"/>
      <c r="WQE3" s="2003"/>
      <c r="WQF3" s="2003"/>
      <c r="WQG3" s="2003"/>
      <c r="WQH3" s="2003"/>
      <c r="WQI3" s="2003"/>
      <c r="WQJ3" s="2003"/>
      <c r="WQK3" s="2003"/>
      <c r="WQL3" s="2003"/>
      <c r="WQM3" s="2003"/>
      <c r="WQN3" s="2003"/>
      <c r="WQO3" s="2003"/>
      <c r="WQP3" s="2003"/>
      <c r="WQQ3" s="2003"/>
      <c r="WQR3" s="2003"/>
      <c r="WQS3" s="2003"/>
      <c r="WQT3" s="2003"/>
      <c r="WQU3" s="2003"/>
      <c r="WQV3" s="2003"/>
      <c r="WQW3" s="2003"/>
      <c r="WQX3" s="2003"/>
      <c r="WQY3" s="2003"/>
      <c r="WQZ3" s="2003"/>
      <c r="WRA3" s="2003"/>
      <c r="WRB3" s="2003"/>
      <c r="WRC3" s="2003"/>
      <c r="WRD3" s="2003"/>
      <c r="WRE3" s="2003"/>
      <c r="WRF3" s="2003"/>
      <c r="WRG3" s="2003"/>
      <c r="WRH3" s="2003"/>
      <c r="WRI3" s="2003"/>
      <c r="WRJ3" s="2003"/>
      <c r="WRK3" s="2003"/>
      <c r="WRL3" s="2003"/>
      <c r="WRM3" s="2003"/>
      <c r="WRN3" s="2003"/>
      <c r="WRO3" s="2003"/>
      <c r="WRP3" s="2003"/>
      <c r="WRQ3" s="2003"/>
      <c r="WRR3" s="2003"/>
      <c r="WRS3" s="2003"/>
      <c r="WRT3" s="2003"/>
      <c r="WRU3" s="2003"/>
      <c r="WRV3" s="2003"/>
      <c r="WRW3" s="2003"/>
      <c r="WRX3" s="2003"/>
      <c r="WRY3" s="2003"/>
      <c r="WRZ3" s="2003"/>
      <c r="WSA3" s="2003"/>
      <c r="WSB3" s="2003"/>
      <c r="WSC3" s="2003"/>
      <c r="WSD3" s="2003"/>
      <c r="WSE3" s="2003"/>
      <c r="WSF3" s="2003"/>
      <c r="WSG3" s="2003"/>
      <c r="WSH3" s="2003"/>
      <c r="WSI3" s="2003"/>
      <c r="WSJ3" s="2003"/>
      <c r="WSK3" s="2003"/>
      <c r="WSL3" s="2003"/>
      <c r="WSM3" s="2003"/>
      <c r="WSN3" s="2003"/>
      <c r="WSO3" s="2003"/>
      <c r="WSP3" s="2003"/>
      <c r="WSQ3" s="2003"/>
      <c r="WSR3" s="2003"/>
      <c r="WSS3" s="2003"/>
      <c r="WST3" s="2003"/>
      <c r="WSU3" s="2003"/>
      <c r="WSV3" s="2003"/>
      <c r="WSW3" s="2003"/>
      <c r="WSX3" s="2003"/>
      <c r="WSY3" s="2003"/>
      <c r="WSZ3" s="2003"/>
      <c r="WTA3" s="2003"/>
      <c r="WTB3" s="2003"/>
      <c r="WTC3" s="2003"/>
      <c r="WTD3" s="2003"/>
      <c r="WTE3" s="2003"/>
      <c r="WTF3" s="2003"/>
      <c r="WTG3" s="2003"/>
      <c r="WTH3" s="2003"/>
      <c r="WTI3" s="2003"/>
      <c r="WTJ3" s="2003"/>
      <c r="WTK3" s="2003"/>
      <c r="WTL3" s="2003"/>
      <c r="WTM3" s="2003"/>
      <c r="WTN3" s="2003"/>
      <c r="WTO3" s="2003"/>
      <c r="WTP3" s="2003"/>
      <c r="WTQ3" s="2003"/>
      <c r="WTR3" s="2003"/>
      <c r="WTS3" s="2003"/>
      <c r="WTT3" s="2003"/>
      <c r="WTU3" s="2003"/>
      <c r="WTV3" s="2003"/>
      <c r="WTW3" s="2003"/>
      <c r="WTX3" s="2003"/>
      <c r="WTY3" s="2003"/>
      <c r="WTZ3" s="2003"/>
      <c r="WUA3" s="2003"/>
      <c r="WUB3" s="2003"/>
      <c r="WUC3" s="2003"/>
      <c r="WUD3" s="2003"/>
      <c r="WUE3" s="2003"/>
      <c r="WUF3" s="2003"/>
      <c r="WUG3" s="2003"/>
      <c r="WUH3" s="2003"/>
      <c r="WUI3" s="2003"/>
      <c r="WUJ3" s="2003"/>
      <c r="WUK3" s="2003"/>
      <c r="WUL3" s="2003"/>
      <c r="WUM3" s="2003"/>
      <c r="WUN3" s="2003"/>
      <c r="WUO3" s="2003"/>
      <c r="WUP3" s="2003"/>
      <c r="WUQ3" s="2003"/>
      <c r="WUR3" s="2003"/>
      <c r="WUS3" s="2003"/>
      <c r="WUT3" s="2003"/>
      <c r="WUU3" s="2003"/>
      <c r="WUV3" s="2003"/>
      <c r="WUW3" s="2003"/>
      <c r="WUX3" s="2003"/>
      <c r="WUY3" s="2003"/>
      <c r="WUZ3" s="2003"/>
      <c r="WVA3" s="2003"/>
      <c r="WVB3" s="2003"/>
      <c r="WVC3" s="2003"/>
      <c r="WVD3" s="2003"/>
      <c r="WVE3" s="2003"/>
      <c r="WVF3" s="2003"/>
      <c r="WVG3" s="2003"/>
      <c r="WVH3" s="2003"/>
      <c r="WVI3" s="2003"/>
      <c r="WVJ3" s="2003"/>
      <c r="WVK3" s="2003"/>
      <c r="WVL3" s="2003"/>
      <c r="WVM3" s="2003"/>
      <c r="WVN3" s="2003"/>
      <c r="WVO3" s="2003"/>
      <c r="WVP3" s="2003"/>
      <c r="WVQ3" s="2003"/>
      <c r="WVR3" s="2003"/>
      <c r="WVS3" s="2003"/>
      <c r="WVT3" s="2003"/>
      <c r="WVU3" s="2003"/>
      <c r="WVV3" s="2003"/>
      <c r="WVW3" s="2003"/>
      <c r="WVX3" s="2003"/>
      <c r="WVY3" s="2003"/>
      <c r="WVZ3" s="2003"/>
      <c r="WWA3" s="2003"/>
      <c r="WWB3" s="2003"/>
      <c r="WWC3" s="2003"/>
      <c r="WWD3" s="2003"/>
      <c r="WWE3" s="2003"/>
      <c r="WWF3" s="2003"/>
      <c r="WWG3" s="2003"/>
      <c r="WWH3" s="2003"/>
      <c r="WWI3" s="2003"/>
      <c r="WWJ3" s="2003"/>
      <c r="WWK3" s="2003"/>
      <c r="WWL3" s="2003"/>
      <c r="WWM3" s="2003"/>
    </row>
    <row r="4" spans="2:16159" s="498" customFormat="1" ht="17.25" customHeight="1">
      <c r="B4" s="1823"/>
      <c r="C4" s="1823"/>
      <c r="D4" s="1824"/>
      <c r="E4" s="1823"/>
      <c r="F4" s="1825"/>
      <c r="G4" s="1426"/>
      <c r="H4" s="1565" t="s">
        <v>961</v>
      </c>
      <c r="I4" s="1380"/>
      <c r="J4" s="1565" t="s">
        <v>961</v>
      </c>
      <c r="K4" s="1380"/>
      <c r="L4" s="1823"/>
      <c r="M4" s="1826"/>
      <c r="N4" s="1826"/>
      <c r="P4" s="1827"/>
      <c r="Q4" s="1426"/>
      <c r="R4" s="1825"/>
    </row>
    <row r="5" spans="2:16159" s="1828" customFormat="1" ht="19.5" customHeight="1">
      <c r="C5" s="1829"/>
      <c r="D5" s="1830" t="s">
        <v>4</v>
      </c>
      <c r="F5" s="1831" t="s">
        <v>937</v>
      </c>
      <c r="G5" s="1832"/>
      <c r="H5" s="1831" t="s">
        <v>751</v>
      </c>
      <c r="I5" s="1833"/>
      <c r="J5" s="1831" t="s">
        <v>950</v>
      </c>
      <c r="K5" s="1833"/>
      <c r="L5" s="1831" t="s">
        <v>950</v>
      </c>
    </row>
    <row r="6" spans="2:16159" s="1828" customFormat="1" ht="19.5" customHeight="1">
      <c r="B6" s="1834" t="s">
        <v>1058</v>
      </c>
      <c r="C6" s="1835"/>
      <c r="D6" s="1835"/>
      <c r="F6" s="1836" t="s">
        <v>856</v>
      </c>
      <c r="G6" s="1837"/>
      <c r="H6" s="1836" t="s">
        <v>856</v>
      </c>
      <c r="I6" s="1833"/>
      <c r="J6" s="1836" t="s">
        <v>856</v>
      </c>
      <c r="K6" s="1833"/>
      <c r="L6" s="1802" t="s">
        <v>856</v>
      </c>
    </row>
    <row r="7" spans="2:16159" s="498" customFormat="1" ht="23.25" customHeight="1">
      <c r="B7" s="1794" t="s">
        <v>1057</v>
      </c>
      <c r="I7" s="1380"/>
      <c r="J7" s="1380"/>
      <c r="K7" s="1380"/>
    </row>
    <row r="8" spans="2:16159" s="498" customFormat="1" ht="26.25" customHeight="1">
      <c r="B8" s="1823" t="s">
        <v>438</v>
      </c>
      <c r="C8" s="1321"/>
      <c r="D8" s="1824">
        <v>12</v>
      </c>
      <c r="F8" s="1838">
        <f>'دارایی ثابت 1'!W31</f>
        <v>8313339.4049800001</v>
      </c>
      <c r="G8" s="1839"/>
      <c r="H8" s="1838">
        <f>'دارایی ثابت 1'!W32</f>
        <v>8511825.7780060004</v>
      </c>
      <c r="I8" s="1380"/>
      <c r="J8" s="1838">
        <f>L8/1000000</f>
        <v>7876133.0135540003</v>
      </c>
      <c r="K8" s="1380"/>
      <c r="L8" s="1838">
        <v>7876133013554</v>
      </c>
      <c r="P8" s="1827">
        <f>F8-H8</f>
        <v>-198486.37302600034</v>
      </c>
    </row>
    <row r="9" spans="2:16159" s="498" customFormat="1" ht="26.25" customHeight="1">
      <c r="B9" s="1823" t="s">
        <v>437</v>
      </c>
      <c r="C9" s="1321"/>
      <c r="D9" s="1824">
        <v>13</v>
      </c>
      <c r="F9" s="1838">
        <f>'13'!K25</f>
        <v>18713.545794999998</v>
      </c>
      <c r="G9" s="1839"/>
      <c r="H9" s="1838">
        <f>'13'!K23</f>
        <v>18677.545794999998</v>
      </c>
      <c r="I9" s="1380"/>
      <c r="J9" s="1838">
        <f t="shared" ref="J9:J12" si="0">L9/1000000</f>
        <v>18539.293754999999</v>
      </c>
      <c r="K9" s="1380"/>
      <c r="L9" s="1838">
        <v>18539293755</v>
      </c>
      <c r="P9" s="1827">
        <f t="shared" ref="P9:P43" si="1">F9-H9</f>
        <v>36</v>
      </c>
    </row>
    <row r="10" spans="2:16159" s="498" customFormat="1" ht="26.25" customHeight="1">
      <c r="B10" s="1823" t="s">
        <v>315</v>
      </c>
      <c r="C10" s="1321"/>
      <c r="D10" s="881" t="s">
        <v>819</v>
      </c>
      <c r="F10" s="1840">
        <f>'14-2'!E33</f>
        <v>46650</v>
      </c>
      <c r="G10" s="1839"/>
      <c r="H10" s="1840">
        <f>'14-2'!G33</f>
        <v>6007.65</v>
      </c>
      <c r="I10" s="1380"/>
      <c r="J10" s="1840">
        <f t="shared" si="0"/>
        <v>6666.1284640000003</v>
      </c>
      <c r="K10" s="1380"/>
      <c r="L10" s="1838">
        <v>6666128464</v>
      </c>
      <c r="P10" s="1827">
        <f t="shared" si="1"/>
        <v>40642.35</v>
      </c>
    </row>
    <row r="11" spans="2:16159" s="498" customFormat="1" ht="19.5" hidden="1" customHeight="1">
      <c r="B11" s="1823" t="s">
        <v>503</v>
      </c>
      <c r="C11" s="1321"/>
      <c r="D11" s="1824"/>
      <c r="F11" s="1840">
        <v>0</v>
      </c>
      <c r="G11" s="1839"/>
      <c r="H11" s="1840">
        <v>0</v>
      </c>
      <c r="I11" s="1380"/>
      <c r="J11" s="1838">
        <f t="shared" si="0"/>
        <v>0</v>
      </c>
      <c r="K11" s="1380"/>
      <c r="L11" s="1840">
        <v>0</v>
      </c>
      <c r="P11" s="1827">
        <f t="shared" si="1"/>
        <v>0</v>
      </c>
    </row>
    <row r="12" spans="2:16159" s="498" customFormat="1" ht="26.25" customHeight="1">
      <c r="B12" s="1823" t="s">
        <v>662</v>
      </c>
      <c r="C12" s="1321"/>
      <c r="D12" s="1321"/>
      <c r="F12" s="1840">
        <f>SUM(F8:F11)</f>
        <v>8378702.9507750003</v>
      </c>
      <c r="G12" s="1839"/>
      <c r="H12" s="1840">
        <v>8536512</v>
      </c>
      <c r="I12" s="1380"/>
      <c r="J12" s="1840">
        <f t="shared" si="0"/>
        <v>7901338.4357730001</v>
      </c>
      <c r="K12" s="1380"/>
      <c r="L12" s="1840">
        <f>SUM(L8:L11)</f>
        <v>7901338435773</v>
      </c>
      <c r="P12" s="1827">
        <f t="shared" si="1"/>
        <v>-157809.04922499973</v>
      </c>
    </row>
    <row r="13" spans="2:16159" s="498" customFormat="1" ht="5.25" customHeight="1">
      <c r="B13" s="1823"/>
      <c r="C13" s="1321"/>
      <c r="D13" s="1321"/>
      <c r="F13" s="1426"/>
      <c r="G13" s="1839"/>
      <c r="H13" s="1426"/>
      <c r="I13" s="1380"/>
      <c r="J13" s="1380"/>
      <c r="K13" s="1380"/>
      <c r="L13" s="1426"/>
      <c r="P13" s="1827">
        <f t="shared" si="1"/>
        <v>0</v>
      </c>
    </row>
    <row r="14" spans="2:16159" s="498" customFormat="1" ht="23.25" customHeight="1">
      <c r="B14" s="1794" t="s">
        <v>1056</v>
      </c>
      <c r="C14" s="1823"/>
      <c r="D14" s="1555"/>
      <c r="I14" s="1380"/>
      <c r="J14" s="1380"/>
      <c r="K14" s="1380"/>
      <c r="P14" s="1827">
        <f t="shared" si="1"/>
        <v>0</v>
      </c>
    </row>
    <row r="15" spans="2:16159" s="498" customFormat="1" ht="26.25" customHeight="1">
      <c r="B15" s="1823" t="s">
        <v>899</v>
      </c>
      <c r="C15" s="1823"/>
      <c r="D15" s="1824">
        <v>14</v>
      </c>
      <c r="F15" s="1426">
        <f>'14'!I34</f>
        <v>2753899</v>
      </c>
      <c r="G15" s="1839"/>
      <c r="H15" s="486">
        <f>'14'!K34</f>
        <v>2084101.4460489999</v>
      </c>
      <c r="I15" s="1380"/>
      <c r="J15" s="1838">
        <f>L15/1000000+24202</f>
        <v>1792175.091246</v>
      </c>
      <c r="K15" s="1380"/>
      <c r="L15" s="486">
        <v>1767973091246</v>
      </c>
      <c r="P15" s="1827">
        <f t="shared" si="1"/>
        <v>669797.5539510001</v>
      </c>
    </row>
    <row r="16" spans="2:16159" s="498" customFormat="1" ht="26.25" customHeight="1">
      <c r="B16" s="1823" t="s">
        <v>430</v>
      </c>
      <c r="C16" s="1823"/>
      <c r="D16" s="1824">
        <v>15</v>
      </c>
      <c r="F16" s="1838">
        <f>'15-19'!E17</f>
        <v>19094</v>
      </c>
      <c r="G16" s="1839"/>
      <c r="H16" s="1838">
        <f>'15-19'!G17</f>
        <v>10867.31055</v>
      </c>
      <c r="I16" s="1380"/>
      <c r="J16" s="1838">
        <f t="shared" ref="J16:J17" si="2">L16/1000000</f>
        <v>6583.2890239999997</v>
      </c>
      <c r="K16" s="1380"/>
      <c r="L16" s="1838">
        <v>6583289024</v>
      </c>
      <c r="P16" s="1827">
        <f t="shared" si="1"/>
        <v>8226.6894499999999</v>
      </c>
    </row>
    <row r="17" spans="2:16" s="498" customFormat="1" ht="26.25" customHeight="1">
      <c r="B17" s="1823" t="s">
        <v>79</v>
      </c>
      <c r="C17" s="1823"/>
      <c r="D17" s="1824">
        <v>16</v>
      </c>
      <c r="F17" s="1838">
        <v>10135</v>
      </c>
      <c r="G17" s="1839"/>
      <c r="H17" s="1838">
        <v>4369</v>
      </c>
      <c r="I17" s="1380"/>
      <c r="J17" s="1838">
        <f t="shared" si="2"/>
        <v>5448.1466389999996</v>
      </c>
      <c r="K17" s="1380"/>
      <c r="L17" s="1838">
        <v>5448146639</v>
      </c>
      <c r="P17" s="1827">
        <f t="shared" si="1"/>
        <v>5766</v>
      </c>
    </row>
    <row r="18" spans="2:16" s="498" customFormat="1" ht="26.25" customHeight="1">
      <c r="B18" s="1823" t="s">
        <v>74</v>
      </c>
      <c r="C18" s="1823"/>
      <c r="D18" s="1824">
        <v>17</v>
      </c>
      <c r="F18" s="1838">
        <f>'15-19'!E33</f>
        <v>49203</v>
      </c>
      <c r="G18" s="1839"/>
      <c r="H18" s="1838">
        <f>'15-19'!G33</f>
        <v>67241.654945000002</v>
      </c>
      <c r="I18" s="1380"/>
      <c r="J18" s="1838">
        <f>L18/1000000+0.5</f>
        <v>26970.509257000002</v>
      </c>
      <c r="K18" s="1380"/>
      <c r="L18" s="1838">
        <v>26970009257</v>
      </c>
      <c r="P18" s="1827">
        <f t="shared" si="1"/>
        <v>-18038.654945000002</v>
      </c>
    </row>
    <row r="19" spans="2:16" s="498" customFormat="1" ht="26.25" customHeight="1">
      <c r="B19" s="1823" t="s">
        <v>436</v>
      </c>
      <c r="C19" s="1823"/>
      <c r="D19" s="1823"/>
      <c r="F19" s="1841">
        <f>SUM(F15:F18)</f>
        <v>2832331</v>
      </c>
      <c r="G19" s="1426"/>
      <c r="H19" s="1841">
        <f>SUM(H15:H18)</f>
        <v>2166579.4115439998</v>
      </c>
      <c r="I19" s="1380"/>
      <c r="J19" s="1841">
        <f>SUM(J15:J18)</f>
        <v>1831177.0361659999</v>
      </c>
      <c r="K19" s="1380"/>
      <c r="L19" s="1841">
        <f>SUM(L15:L18)</f>
        <v>1806974536166</v>
      </c>
      <c r="P19" s="1827">
        <f t="shared" si="1"/>
        <v>665751.5884560002</v>
      </c>
    </row>
    <row r="20" spans="2:16" s="498" customFormat="1" ht="26.25" customHeight="1" thickBot="1">
      <c r="B20" s="805" t="s">
        <v>442</v>
      </c>
      <c r="C20" s="1823"/>
      <c r="D20" s="1555"/>
      <c r="E20" s="1823"/>
      <c r="F20" s="1842">
        <f>F19+F12</f>
        <v>11211033.950775001</v>
      </c>
      <c r="G20" s="1426"/>
      <c r="H20" s="1842">
        <f>H19+H12</f>
        <v>10703091.411543999</v>
      </c>
      <c r="I20" s="1380"/>
      <c r="J20" s="1842">
        <f>J19+J12</f>
        <v>9732515.4719389994</v>
      </c>
      <c r="K20" s="1380"/>
      <c r="L20" s="1842">
        <f>L19+L12</f>
        <v>9708312971939</v>
      </c>
      <c r="P20" s="1827">
        <f t="shared" si="1"/>
        <v>507942.53923100233</v>
      </c>
    </row>
    <row r="21" spans="2:16" s="498" customFormat="1" ht="6.75" customHeight="1" thickTop="1">
      <c r="B21" s="1843"/>
      <c r="C21" s="1843"/>
      <c r="D21" s="1843"/>
      <c r="E21" s="1823"/>
      <c r="F21" s="1825"/>
      <c r="G21" s="1426"/>
      <c r="H21" s="1825"/>
      <c r="I21" s="1380"/>
      <c r="J21" s="1380"/>
      <c r="K21" s="1380"/>
      <c r="P21" s="1827">
        <f t="shared" si="1"/>
        <v>0</v>
      </c>
    </row>
    <row r="22" spans="2:16" s="498" customFormat="1" ht="26.25" customHeight="1">
      <c r="B22" s="1844" t="s">
        <v>992</v>
      </c>
      <c r="C22" s="1835"/>
      <c r="P22" s="1827">
        <v>0</v>
      </c>
    </row>
    <row r="23" spans="2:16" ht="26.25" customHeight="1">
      <c r="B23" s="805" t="s">
        <v>92</v>
      </c>
      <c r="C23" s="1823"/>
      <c r="D23" s="1824">
        <v>18</v>
      </c>
      <c r="E23" s="498"/>
      <c r="F23" s="1840">
        <v>18333</v>
      </c>
      <c r="G23" s="1845"/>
      <c r="H23" s="1840">
        <v>18333</v>
      </c>
      <c r="J23" s="1840">
        <f t="shared" ref="J23" si="3">L23/1000000</f>
        <v>18332.830265000001</v>
      </c>
      <c r="L23" s="1840">
        <v>18332830265</v>
      </c>
      <c r="P23" s="1827">
        <f t="shared" si="1"/>
        <v>0</v>
      </c>
    </row>
    <row r="24" spans="2:16" ht="18" customHeight="1">
      <c r="B24" s="805" t="s">
        <v>1055</v>
      </c>
      <c r="C24" s="1823"/>
      <c r="D24" s="1824"/>
      <c r="E24" s="498"/>
      <c r="F24" s="498"/>
      <c r="G24" s="498"/>
      <c r="H24" s="498"/>
      <c r="L24" s="498"/>
      <c r="P24" s="1827">
        <f t="shared" si="1"/>
        <v>0</v>
      </c>
    </row>
    <row r="25" spans="2:16" ht="19.5" customHeight="1">
      <c r="B25" s="1847" t="s">
        <v>507</v>
      </c>
      <c r="C25" s="1823"/>
      <c r="D25" s="1824">
        <v>19</v>
      </c>
      <c r="E25" s="498"/>
      <c r="F25" s="1838">
        <v>7671699</v>
      </c>
      <c r="G25" s="1414"/>
      <c r="H25" s="1838">
        <v>7671699</v>
      </c>
      <c r="J25" s="1838">
        <f t="shared" ref="J25:J28" si="4">L25/1000000</f>
        <v>7671699.3899999997</v>
      </c>
      <c r="L25" s="1838">
        <v>7671699390000</v>
      </c>
      <c r="P25" s="1827">
        <f t="shared" si="1"/>
        <v>0</v>
      </c>
    </row>
    <row r="26" spans="2:16" ht="19.5" customHeight="1">
      <c r="B26" s="1847" t="s">
        <v>561</v>
      </c>
      <c r="C26" s="1823"/>
      <c r="D26" s="1824">
        <v>20</v>
      </c>
      <c r="E26" s="498"/>
      <c r="F26" s="1838">
        <v>-1846470</v>
      </c>
      <c r="G26" s="1414"/>
      <c r="H26" s="1838">
        <v>-1846470</v>
      </c>
      <c r="J26" s="1838">
        <f t="shared" si="4"/>
        <v>-1846470.3904019999</v>
      </c>
      <c r="L26" s="1838">
        <v>-1846470390402</v>
      </c>
      <c r="P26" s="1827">
        <f t="shared" si="1"/>
        <v>0</v>
      </c>
    </row>
    <row r="27" spans="2:16" ht="19.5" customHeight="1">
      <c r="B27" s="1847" t="s">
        <v>1242</v>
      </c>
      <c r="C27" s="1823"/>
      <c r="D27" s="1824">
        <v>21</v>
      </c>
      <c r="E27" s="498"/>
      <c r="F27" s="1838">
        <f>'20-22'!I16</f>
        <v>4467673</v>
      </c>
      <c r="G27" s="498"/>
      <c r="H27" s="1838">
        <f>'20-22'!K16</f>
        <v>2031489.4228749999</v>
      </c>
      <c r="J27" s="1838">
        <f>(L27/1000000)+932+96600</f>
        <v>1796094.657289</v>
      </c>
      <c r="L27" s="1838">
        <v>1698562657289</v>
      </c>
      <c r="P27" s="1827">
        <f t="shared" si="1"/>
        <v>2436183.5771249998</v>
      </c>
    </row>
    <row r="28" spans="2:16" ht="19.5" customHeight="1">
      <c r="B28" s="1823" t="s">
        <v>96</v>
      </c>
      <c r="C28" s="1823"/>
      <c r="D28" s="1824">
        <v>22</v>
      </c>
      <c r="E28" s="498"/>
      <c r="F28" s="1838">
        <v>10</v>
      </c>
      <c r="G28" s="1414"/>
      <c r="H28" s="1838">
        <v>10</v>
      </c>
      <c r="J28" s="1838">
        <f t="shared" si="4"/>
        <v>10</v>
      </c>
      <c r="L28" s="1838">
        <v>10000000</v>
      </c>
      <c r="P28" s="1827">
        <f t="shared" si="1"/>
        <v>0</v>
      </c>
    </row>
    <row r="29" spans="2:16" ht="19.5" customHeight="1">
      <c r="B29" s="1823" t="s">
        <v>98</v>
      </c>
      <c r="C29" s="1823"/>
      <c r="D29" s="1824"/>
      <c r="E29" s="498"/>
      <c r="F29" s="1838">
        <f>'صورت تغییرات در حقوق مالکانه'!N23</f>
        <v>-3457593.3939039996</v>
      </c>
      <c r="G29" s="1838"/>
      <c r="H29" s="1838">
        <f>'صورت تغییرات در حقوق مالکانه'!N17</f>
        <v>-3312102</v>
      </c>
      <c r="J29" s="1838">
        <f>'صورت تغییرات در حقوق مالکانه'!N12</f>
        <v>-3290851</v>
      </c>
      <c r="L29" s="1838">
        <v>-3315055668713</v>
      </c>
      <c r="P29" s="1827">
        <f t="shared" si="1"/>
        <v>-145491.39390399959</v>
      </c>
    </row>
    <row r="30" spans="2:16" ht="21" customHeight="1">
      <c r="B30" s="805" t="s">
        <v>735</v>
      </c>
      <c r="C30" s="1823"/>
      <c r="D30" s="1824"/>
      <c r="E30" s="498"/>
      <c r="F30" s="1841">
        <f>SUM(F25:F29)</f>
        <v>6835318.6060960004</v>
      </c>
      <c r="G30" s="1843"/>
      <c r="H30" s="1841">
        <f>SUM(H25:H29)</f>
        <v>4544626.4228750002</v>
      </c>
      <c r="J30" s="1841">
        <f>SUM(J25:J29)</f>
        <v>4330482.6568870004</v>
      </c>
      <c r="L30" s="1841">
        <f>SUM(L25:L29)</f>
        <v>4208745988174</v>
      </c>
      <c r="P30" s="1827">
        <f t="shared" si="1"/>
        <v>2290692.1832210002</v>
      </c>
    </row>
    <row r="31" spans="2:16" ht="21" customHeight="1">
      <c r="B31" s="1794" t="s">
        <v>1059</v>
      </c>
      <c r="C31" s="1823"/>
      <c r="D31" s="1848"/>
      <c r="E31" s="1828"/>
      <c r="P31" s="1827" t="e">
        <f>#REF!-#REF!</f>
        <v>#REF!</v>
      </c>
    </row>
    <row r="32" spans="2:16" ht="24" customHeight="1">
      <c r="B32" s="805" t="s">
        <v>1054</v>
      </c>
      <c r="C32" s="1823"/>
      <c r="D32" s="1848"/>
      <c r="E32" s="1828"/>
      <c r="F32" s="1849"/>
      <c r="G32" s="1832"/>
      <c r="H32" s="1849"/>
      <c r="I32" s="498"/>
      <c r="J32" s="498"/>
      <c r="K32" s="498"/>
      <c r="L32" s="1849"/>
      <c r="P32" s="1827"/>
    </row>
    <row r="33" spans="2:21" ht="20.25" customHeight="1">
      <c r="B33" s="1823" t="s">
        <v>971</v>
      </c>
      <c r="C33" s="1823"/>
      <c r="D33" s="1931" t="s">
        <v>457</v>
      </c>
      <c r="E33" s="498"/>
      <c r="F33" s="1838">
        <f>'23.2'!I13</f>
        <v>1988400.6828999999</v>
      </c>
      <c r="G33" s="1838"/>
      <c r="H33" s="1838">
        <f>'23.2'!K13</f>
        <v>4363621.5124829998</v>
      </c>
      <c r="J33" s="1838">
        <f>L33/1000000-96600</f>
        <v>3697029.9390509999</v>
      </c>
      <c r="L33" s="1838">
        <v>3793629939051</v>
      </c>
      <c r="P33" s="1827">
        <f t="shared" si="1"/>
        <v>-2375220.8295829999</v>
      </c>
    </row>
    <row r="34" spans="2:21" ht="24" customHeight="1">
      <c r="B34" s="1823" t="s">
        <v>504</v>
      </c>
      <c r="C34" s="1823"/>
      <c r="D34" s="1824">
        <v>24</v>
      </c>
      <c r="E34" s="498"/>
      <c r="F34" s="1838">
        <f>'24'!I22</f>
        <v>98948</v>
      </c>
      <c r="G34" s="1838"/>
      <c r="H34" s="1838">
        <f>'24'!K22</f>
        <v>158721.90677599999</v>
      </c>
      <c r="J34" s="1838">
        <f>L34/1000000-0.5</f>
        <v>100584.265957</v>
      </c>
      <c r="L34" s="1838">
        <v>100584765957</v>
      </c>
      <c r="P34" s="1827">
        <f t="shared" si="1"/>
        <v>-59773.906775999989</v>
      </c>
    </row>
    <row r="35" spans="2:21" ht="24" customHeight="1">
      <c r="B35" s="1823" t="s">
        <v>84</v>
      </c>
      <c r="C35" s="1823"/>
      <c r="D35" s="1824">
        <v>25</v>
      </c>
      <c r="E35" s="498"/>
      <c r="F35" s="1838">
        <f>'25-26'!S12</f>
        <v>136522.319659</v>
      </c>
      <c r="G35" s="1838"/>
      <c r="H35" s="1838">
        <f>'25-26'!U12</f>
        <v>130031.46414500001</v>
      </c>
      <c r="J35" s="1838">
        <f>L35/1000000-0.5</f>
        <v>91158.044049000004</v>
      </c>
      <c r="L35" s="1838">
        <v>91158544049</v>
      </c>
      <c r="P35" s="1827">
        <f t="shared" si="1"/>
        <v>6490.8555139999953</v>
      </c>
    </row>
    <row r="36" spans="2:21" ht="24" customHeight="1">
      <c r="B36" s="1823" t="s">
        <v>972</v>
      </c>
      <c r="C36" s="1823"/>
      <c r="D36" s="1824"/>
      <c r="E36" s="498"/>
      <c r="F36" s="1850">
        <f>SUM(F33:F35)</f>
        <v>2223871.0025589997</v>
      </c>
      <c r="G36" s="1426"/>
      <c r="H36" s="1851">
        <f>SUM(H33:H35)</f>
        <v>4652374.8834039997</v>
      </c>
      <c r="J36" s="1851">
        <f>SUM(J33:J35)</f>
        <v>3888772.249057</v>
      </c>
      <c r="L36" s="1851">
        <f>SUM(L33:L35)</f>
        <v>3985373249057</v>
      </c>
      <c r="P36" s="1827">
        <f t="shared" si="1"/>
        <v>-2428503.880845</v>
      </c>
    </row>
    <row r="37" spans="2:21" s="1823" customFormat="1" ht="21.75" customHeight="1">
      <c r="B37" s="805" t="s">
        <v>1053</v>
      </c>
      <c r="D37" s="1824"/>
      <c r="E37" s="498"/>
      <c r="F37" s="498"/>
      <c r="G37" s="498"/>
      <c r="H37" s="498"/>
      <c r="I37" s="1852"/>
      <c r="J37" s="1852"/>
      <c r="K37" s="1852"/>
      <c r="L37" s="498"/>
      <c r="M37" s="1852"/>
      <c r="N37" s="1852"/>
      <c r="O37" s="1852"/>
      <c r="P37" s="1827">
        <f t="shared" si="1"/>
        <v>0</v>
      </c>
      <c r="Q37" s="1852"/>
      <c r="R37" s="1852"/>
      <c r="S37" s="1852"/>
      <c r="T37" s="1852"/>
      <c r="U37" s="1852"/>
    </row>
    <row r="38" spans="2:21" s="1823" customFormat="1" ht="21.75" customHeight="1">
      <c r="B38" s="1823" t="s">
        <v>993</v>
      </c>
      <c r="D38" s="1824">
        <v>23</v>
      </c>
      <c r="E38" s="498"/>
      <c r="F38" s="1838">
        <f>'23'!H30</f>
        <v>2039133</v>
      </c>
      <c r="G38" s="1838"/>
      <c r="H38" s="1838">
        <f>'23'!J30</f>
        <v>1481732</v>
      </c>
      <c r="I38" s="1838">
        <v>2</v>
      </c>
      <c r="J38" s="1838">
        <f>L38/1000000+1</f>
        <v>1435629.5320679999</v>
      </c>
      <c r="K38" s="1838"/>
      <c r="L38" s="1838">
        <v>1435628532068</v>
      </c>
      <c r="M38" s="1838"/>
      <c r="N38" s="1838"/>
      <c r="O38" s="1838"/>
      <c r="P38" s="1827">
        <f t="shared" si="1"/>
        <v>557401</v>
      </c>
      <c r="Q38" s="1838"/>
      <c r="R38" s="1838"/>
      <c r="S38" s="1838"/>
      <c r="T38" s="1838"/>
      <c r="U38" s="1838"/>
    </row>
    <row r="39" spans="2:21" s="1823" customFormat="1" ht="21.75" customHeight="1">
      <c r="B39" s="1823" t="s">
        <v>488</v>
      </c>
      <c r="C39" s="498"/>
      <c r="D39" s="1824">
        <v>24</v>
      </c>
      <c r="E39" s="498"/>
      <c r="F39" s="1838">
        <f>'24'!E22</f>
        <v>94378</v>
      </c>
      <c r="G39" s="498"/>
      <c r="H39" s="1838">
        <f>'24'!G22</f>
        <v>6024.8035330000021</v>
      </c>
      <c r="J39" s="1838">
        <f>59300-2</f>
        <v>59298</v>
      </c>
      <c r="L39" s="1838">
        <v>59299996919</v>
      </c>
      <c r="P39" s="1827">
        <f t="shared" si="1"/>
        <v>88353.196467000002</v>
      </c>
    </row>
    <row r="40" spans="2:21" s="1828" customFormat="1" ht="21.75" customHeight="1">
      <c r="B40" s="1823" t="s">
        <v>325</v>
      </c>
      <c r="C40" s="1823"/>
      <c r="D40" s="1824">
        <v>26</v>
      </c>
      <c r="E40" s="498"/>
      <c r="F40" s="1840">
        <v>0</v>
      </c>
      <c r="G40" s="1838"/>
      <c r="H40" s="1840">
        <v>0</v>
      </c>
      <c r="J40" s="1838">
        <f t="shared" ref="J40" si="5">L40/1000000</f>
        <v>0</v>
      </c>
      <c r="L40" s="1282">
        <v>0</v>
      </c>
      <c r="O40" s="1853">
        <f>F20-F43</f>
        <v>0.34212000109255314</v>
      </c>
      <c r="P40" s="1827">
        <f t="shared" si="1"/>
        <v>0</v>
      </c>
      <c r="Q40" s="1853">
        <v>0</v>
      </c>
    </row>
    <row r="41" spans="2:21" s="1828" customFormat="1" ht="21.75" customHeight="1">
      <c r="B41" s="1823" t="s">
        <v>78</v>
      </c>
      <c r="C41" s="1823"/>
      <c r="D41" s="1824"/>
      <c r="E41" s="1823"/>
      <c r="F41" s="1850">
        <f>SUM(F38:F40)</f>
        <v>2133511</v>
      </c>
      <c r="G41" s="1426"/>
      <c r="H41" s="1851">
        <f>SUM(H38:H40)</f>
        <v>1487756.8035329999</v>
      </c>
      <c r="J41" s="1851">
        <f>SUM(J38:J40)</f>
        <v>1494927.5320679999</v>
      </c>
      <c r="L41" s="1851">
        <f>SUM(L38:L40)</f>
        <v>1494928528987</v>
      </c>
      <c r="P41" s="1827">
        <f t="shared" si="1"/>
        <v>645754.19646700006</v>
      </c>
    </row>
    <row r="42" spans="2:21" ht="21.75" customHeight="1">
      <c r="B42" s="1823" t="s">
        <v>980</v>
      </c>
      <c r="C42" s="1321"/>
      <c r="D42" s="1321"/>
      <c r="E42" s="498"/>
      <c r="F42" s="1850">
        <f>F41+F36</f>
        <v>4357382.0025589997</v>
      </c>
      <c r="G42" s="1531"/>
      <c r="H42" s="1850">
        <f>H41+H36</f>
        <v>6140131.6869369997</v>
      </c>
      <c r="J42" s="1850">
        <f>J41+J36</f>
        <v>5383699.7811249997</v>
      </c>
      <c r="L42" s="1850">
        <f>L41+L36</f>
        <v>5480301778044</v>
      </c>
      <c r="P42" s="1827">
        <f t="shared" si="1"/>
        <v>-1782749.684378</v>
      </c>
      <c r="S42" s="1854">
        <f>F39+F34</f>
        <v>193326</v>
      </c>
    </row>
    <row r="43" spans="2:21" ht="21.75" customHeight="1" thickBot="1">
      <c r="B43" s="1855" t="s">
        <v>994</v>
      </c>
      <c r="C43" s="1856"/>
      <c r="D43" s="1856"/>
      <c r="E43" s="498"/>
      <c r="F43" s="1425">
        <f>F42+F30+F23</f>
        <v>11211033.608655</v>
      </c>
      <c r="G43" s="1843"/>
      <c r="H43" s="1425">
        <f>H42+H30+H23</f>
        <v>10703091.109811999</v>
      </c>
      <c r="J43" s="1425">
        <f>J42+J30+J23</f>
        <v>9732515.2682770006</v>
      </c>
      <c r="L43" s="1425">
        <f>L42+L30+L23</f>
        <v>9707380596483</v>
      </c>
      <c r="P43" s="1827">
        <f t="shared" si="1"/>
        <v>507942.4988430012</v>
      </c>
    </row>
    <row r="44" spans="2:21" ht="35.1" hidden="1" customHeight="1" thickTop="1" thickBot="1">
      <c r="B44" s="1843" t="s">
        <v>572</v>
      </c>
      <c r="C44" s="1843"/>
      <c r="D44" s="1843"/>
      <c r="E44" s="498"/>
      <c r="F44" s="1857">
        <f>'صورت وضعیت مالی طرحها'!J21</f>
        <v>5840632</v>
      </c>
      <c r="G44" s="1426"/>
      <c r="H44" s="1857">
        <f>'صورت وضعیت مالی طرحها'!L21</f>
        <v>4729488</v>
      </c>
      <c r="L44" s="1857">
        <v>7519264539388</v>
      </c>
      <c r="P44" s="1827">
        <v>0</v>
      </c>
    </row>
    <row r="45" spans="2:21" s="498" customFormat="1" ht="15.75" customHeight="1" thickTop="1">
      <c r="B45" s="1823"/>
      <c r="C45" s="1823"/>
      <c r="D45" s="1858"/>
      <c r="E45" s="1823"/>
      <c r="F45" s="1825"/>
      <c r="G45" s="1426"/>
      <c r="H45" s="1825"/>
      <c r="I45" s="1380"/>
      <c r="J45" s="1825"/>
      <c r="K45" s="1380"/>
      <c r="L45" s="1825"/>
      <c r="P45" s="1827"/>
    </row>
    <row r="46" spans="2:21" ht="12" customHeight="1">
      <c r="B46" s="1843"/>
      <c r="C46" s="1843"/>
      <c r="D46" s="1843"/>
      <c r="E46" s="498"/>
      <c r="F46" s="1825"/>
      <c r="G46" s="1426"/>
      <c r="H46" s="1825"/>
    </row>
    <row r="47" spans="2:21" s="1859" customFormat="1" ht="20.25" customHeight="1">
      <c r="B47" s="2000" t="s">
        <v>1052</v>
      </c>
      <c r="C47" s="2000"/>
      <c r="D47" s="2000"/>
      <c r="E47" s="2000"/>
      <c r="F47" s="2000"/>
      <c r="G47" s="2000"/>
      <c r="H47" s="2000"/>
      <c r="I47" s="2000"/>
      <c r="J47" s="2000"/>
      <c r="K47" s="805"/>
      <c r="L47" s="805"/>
      <c r="M47" s="805"/>
      <c r="N47" s="805"/>
      <c r="O47" s="805"/>
      <c r="P47" s="805"/>
      <c r="Q47" s="805"/>
      <c r="R47" s="805"/>
    </row>
    <row r="48" spans="2:21" s="1859" customFormat="1" ht="36.75" customHeight="1">
      <c r="B48" s="1860"/>
      <c r="C48" s="1860"/>
      <c r="D48" s="1860"/>
      <c r="E48" s="1860"/>
      <c r="F48" s="1860"/>
      <c r="G48" s="1860"/>
      <c r="H48" s="1860"/>
      <c r="I48" s="805"/>
      <c r="J48" s="805"/>
      <c r="K48" s="805"/>
      <c r="L48" s="805"/>
      <c r="M48" s="805"/>
      <c r="N48" s="805"/>
      <c r="O48" s="805"/>
      <c r="P48" s="805">
        <f>'14'!E27+'14-2'!E32</f>
        <v>-19847</v>
      </c>
      <c r="Q48" s="805"/>
      <c r="R48" s="805"/>
    </row>
    <row r="49" spans="2:16" ht="21" customHeight="1">
      <c r="B49" s="2001">
        <v>3</v>
      </c>
      <c r="C49" s="2001"/>
      <c r="D49" s="2001"/>
      <c r="E49" s="2001"/>
      <c r="F49" s="2001"/>
      <c r="G49" s="2001"/>
      <c r="H49" s="2001"/>
      <c r="I49" s="2001"/>
      <c r="J49" s="2001"/>
      <c r="P49" s="1854">
        <f>F20</f>
        <v>11211033.950775001</v>
      </c>
    </row>
    <row r="50" spans="2:16">
      <c r="F50" s="1854">
        <f>F20-F43</f>
        <v>0.34212000109255314</v>
      </c>
      <c r="H50" s="1854">
        <f>H20-H43</f>
        <v>0.30173199996352196</v>
      </c>
      <c r="I50" s="1854">
        <f t="shared" ref="I50:J50" si="6">I20-I43</f>
        <v>0</v>
      </c>
      <c r="J50" s="1854">
        <f t="shared" si="6"/>
        <v>0.20366199873387814</v>
      </c>
      <c r="L50" s="1854">
        <f>L20-L43</f>
        <v>932375456</v>
      </c>
      <c r="P50" s="1854">
        <f>P48-P49</f>
        <v>-11230880.950775001</v>
      </c>
    </row>
  </sheetData>
  <mergeCells count="4619">
    <mergeCell ref="CF2:CL2"/>
    <mergeCell ref="CM2:CS2"/>
    <mergeCell ref="CT2:CZ2"/>
    <mergeCell ref="DA2:DG2"/>
    <mergeCell ref="DH2:DN2"/>
    <mergeCell ref="AW2:BC2"/>
    <mergeCell ref="BD2:BJ2"/>
    <mergeCell ref="BK2:BQ2"/>
    <mergeCell ref="BR2:BX2"/>
    <mergeCell ref="BY2:CE2"/>
    <mergeCell ref="V2:AA2"/>
    <mergeCell ref="AB2:AH2"/>
    <mergeCell ref="AI2:AO2"/>
    <mergeCell ref="AP2:AV2"/>
    <mergeCell ref="CF3:CL3"/>
    <mergeCell ref="CM3:CS3"/>
    <mergeCell ref="R2:U2"/>
    <mergeCell ref="R3:U3"/>
    <mergeCell ref="HP2:HV2"/>
    <mergeCell ref="HW2:IC2"/>
    <mergeCell ref="ID2:IJ2"/>
    <mergeCell ref="IK2:IQ2"/>
    <mergeCell ref="IR2:IX2"/>
    <mergeCell ref="GG2:GM2"/>
    <mergeCell ref="GN2:GT2"/>
    <mergeCell ref="GU2:HA2"/>
    <mergeCell ref="HB2:HH2"/>
    <mergeCell ref="HI2:HO2"/>
    <mergeCell ref="EX2:FD2"/>
    <mergeCell ref="FE2:FK2"/>
    <mergeCell ref="FL2:FR2"/>
    <mergeCell ref="FS2:FY2"/>
    <mergeCell ref="FZ2:GF2"/>
    <mergeCell ref="DO2:DU2"/>
    <mergeCell ref="DV2:EB2"/>
    <mergeCell ref="EC2:EI2"/>
    <mergeCell ref="EJ2:EP2"/>
    <mergeCell ref="EQ2:EW2"/>
    <mergeCell ref="MZ2:NF2"/>
    <mergeCell ref="NG2:NM2"/>
    <mergeCell ref="NN2:NT2"/>
    <mergeCell ref="NU2:OA2"/>
    <mergeCell ref="OB2:OH2"/>
    <mergeCell ref="LQ2:LW2"/>
    <mergeCell ref="LX2:MD2"/>
    <mergeCell ref="ME2:MK2"/>
    <mergeCell ref="ML2:MR2"/>
    <mergeCell ref="MS2:MY2"/>
    <mergeCell ref="KH2:KN2"/>
    <mergeCell ref="KO2:KU2"/>
    <mergeCell ref="KV2:LB2"/>
    <mergeCell ref="LC2:LI2"/>
    <mergeCell ref="LJ2:LP2"/>
    <mergeCell ref="IY2:JE2"/>
    <mergeCell ref="JF2:JL2"/>
    <mergeCell ref="JM2:JS2"/>
    <mergeCell ref="JT2:JZ2"/>
    <mergeCell ref="KA2:KG2"/>
    <mergeCell ref="SJ2:SP2"/>
    <mergeCell ref="SQ2:SW2"/>
    <mergeCell ref="SX2:TD2"/>
    <mergeCell ref="TE2:TK2"/>
    <mergeCell ref="TL2:TR2"/>
    <mergeCell ref="RA2:RG2"/>
    <mergeCell ref="RH2:RN2"/>
    <mergeCell ref="RO2:RU2"/>
    <mergeCell ref="RV2:SB2"/>
    <mergeCell ref="SC2:SI2"/>
    <mergeCell ref="PR2:PX2"/>
    <mergeCell ref="PY2:QE2"/>
    <mergeCell ref="QF2:QL2"/>
    <mergeCell ref="QM2:QS2"/>
    <mergeCell ref="QT2:QZ2"/>
    <mergeCell ref="OI2:OO2"/>
    <mergeCell ref="OP2:OV2"/>
    <mergeCell ref="OW2:PC2"/>
    <mergeCell ref="PD2:PJ2"/>
    <mergeCell ref="PK2:PQ2"/>
    <mergeCell ref="XT2:XZ2"/>
    <mergeCell ref="YA2:YG2"/>
    <mergeCell ref="YH2:YN2"/>
    <mergeCell ref="YO2:YU2"/>
    <mergeCell ref="YV2:ZB2"/>
    <mergeCell ref="WK2:WQ2"/>
    <mergeCell ref="WR2:WX2"/>
    <mergeCell ref="WY2:XE2"/>
    <mergeCell ref="XF2:XL2"/>
    <mergeCell ref="XM2:XS2"/>
    <mergeCell ref="VB2:VH2"/>
    <mergeCell ref="VI2:VO2"/>
    <mergeCell ref="VP2:VV2"/>
    <mergeCell ref="VW2:WC2"/>
    <mergeCell ref="WD2:WJ2"/>
    <mergeCell ref="TS2:TY2"/>
    <mergeCell ref="TZ2:UF2"/>
    <mergeCell ref="UG2:UM2"/>
    <mergeCell ref="UN2:UT2"/>
    <mergeCell ref="UU2:VA2"/>
    <mergeCell ref="ADD2:ADJ2"/>
    <mergeCell ref="ADK2:ADQ2"/>
    <mergeCell ref="ADR2:ADX2"/>
    <mergeCell ref="ADY2:AEE2"/>
    <mergeCell ref="AEF2:AEL2"/>
    <mergeCell ref="ABU2:ACA2"/>
    <mergeCell ref="ACB2:ACH2"/>
    <mergeCell ref="ACI2:ACO2"/>
    <mergeCell ref="ACP2:ACV2"/>
    <mergeCell ref="ACW2:ADC2"/>
    <mergeCell ref="AAL2:AAR2"/>
    <mergeCell ref="AAS2:AAY2"/>
    <mergeCell ref="AAZ2:ABF2"/>
    <mergeCell ref="ABG2:ABM2"/>
    <mergeCell ref="ABN2:ABT2"/>
    <mergeCell ref="ZC2:ZI2"/>
    <mergeCell ref="ZJ2:ZP2"/>
    <mergeCell ref="ZQ2:ZW2"/>
    <mergeCell ref="ZX2:AAD2"/>
    <mergeCell ref="AAE2:AAK2"/>
    <mergeCell ref="AIN2:AIT2"/>
    <mergeCell ref="AIU2:AJA2"/>
    <mergeCell ref="AJB2:AJH2"/>
    <mergeCell ref="AJI2:AJO2"/>
    <mergeCell ref="AJP2:AJV2"/>
    <mergeCell ref="AHE2:AHK2"/>
    <mergeCell ref="AHL2:AHR2"/>
    <mergeCell ref="AHS2:AHY2"/>
    <mergeCell ref="AHZ2:AIF2"/>
    <mergeCell ref="AIG2:AIM2"/>
    <mergeCell ref="AFV2:AGB2"/>
    <mergeCell ref="AGC2:AGI2"/>
    <mergeCell ref="AGJ2:AGP2"/>
    <mergeCell ref="AGQ2:AGW2"/>
    <mergeCell ref="AGX2:AHD2"/>
    <mergeCell ref="AEM2:AES2"/>
    <mergeCell ref="AET2:AEZ2"/>
    <mergeCell ref="AFA2:AFG2"/>
    <mergeCell ref="AFH2:AFN2"/>
    <mergeCell ref="AFO2:AFU2"/>
    <mergeCell ref="ANX2:AOD2"/>
    <mergeCell ref="AOE2:AOK2"/>
    <mergeCell ref="AOL2:AOR2"/>
    <mergeCell ref="AOS2:AOY2"/>
    <mergeCell ref="AOZ2:APF2"/>
    <mergeCell ref="AMO2:AMU2"/>
    <mergeCell ref="AMV2:ANB2"/>
    <mergeCell ref="ANC2:ANI2"/>
    <mergeCell ref="ANJ2:ANP2"/>
    <mergeCell ref="ANQ2:ANW2"/>
    <mergeCell ref="ALF2:ALL2"/>
    <mergeCell ref="ALM2:ALS2"/>
    <mergeCell ref="ALT2:ALZ2"/>
    <mergeCell ref="AMA2:AMG2"/>
    <mergeCell ref="AMH2:AMN2"/>
    <mergeCell ref="AJW2:AKC2"/>
    <mergeCell ref="AKD2:AKJ2"/>
    <mergeCell ref="AKK2:AKQ2"/>
    <mergeCell ref="AKR2:AKX2"/>
    <mergeCell ref="AKY2:ALE2"/>
    <mergeCell ref="ATH2:ATN2"/>
    <mergeCell ref="ATO2:ATU2"/>
    <mergeCell ref="ATV2:AUB2"/>
    <mergeCell ref="AUC2:AUI2"/>
    <mergeCell ref="AUJ2:AUP2"/>
    <mergeCell ref="ARY2:ASE2"/>
    <mergeCell ref="ASF2:ASL2"/>
    <mergeCell ref="ASM2:ASS2"/>
    <mergeCell ref="AST2:ASZ2"/>
    <mergeCell ref="ATA2:ATG2"/>
    <mergeCell ref="AQP2:AQV2"/>
    <mergeCell ref="AQW2:ARC2"/>
    <mergeCell ref="ARD2:ARJ2"/>
    <mergeCell ref="ARK2:ARQ2"/>
    <mergeCell ref="ARR2:ARX2"/>
    <mergeCell ref="APG2:APM2"/>
    <mergeCell ref="APN2:APT2"/>
    <mergeCell ref="APU2:AQA2"/>
    <mergeCell ref="AQB2:AQH2"/>
    <mergeCell ref="AQI2:AQO2"/>
    <mergeCell ref="AYR2:AYX2"/>
    <mergeCell ref="AYY2:AZE2"/>
    <mergeCell ref="AZF2:AZL2"/>
    <mergeCell ref="AZM2:AZS2"/>
    <mergeCell ref="AZT2:AZZ2"/>
    <mergeCell ref="AXI2:AXO2"/>
    <mergeCell ref="AXP2:AXV2"/>
    <mergeCell ref="AXW2:AYC2"/>
    <mergeCell ref="AYD2:AYJ2"/>
    <mergeCell ref="AYK2:AYQ2"/>
    <mergeCell ref="AVZ2:AWF2"/>
    <mergeCell ref="AWG2:AWM2"/>
    <mergeCell ref="AWN2:AWT2"/>
    <mergeCell ref="AWU2:AXA2"/>
    <mergeCell ref="AXB2:AXH2"/>
    <mergeCell ref="AUQ2:AUW2"/>
    <mergeCell ref="AUX2:AVD2"/>
    <mergeCell ref="AVE2:AVK2"/>
    <mergeCell ref="AVL2:AVR2"/>
    <mergeCell ref="AVS2:AVY2"/>
    <mergeCell ref="BEB2:BEH2"/>
    <mergeCell ref="BEI2:BEO2"/>
    <mergeCell ref="BEP2:BEV2"/>
    <mergeCell ref="BEW2:BFC2"/>
    <mergeCell ref="BFD2:BFJ2"/>
    <mergeCell ref="BCS2:BCY2"/>
    <mergeCell ref="BCZ2:BDF2"/>
    <mergeCell ref="BDG2:BDM2"/>
    <mergeCell ref="BDN2:BDT2"/>
    <mergeCell ref="BDU2:BEA2"/>
    <mergeCell ref="BBJ2:BBP2"/>
    <mergeCell ref="BBQ2:BBW2"/>
    <mergeCell ref="BBX2:BCD2"/>
    <mergeCell ref="BCE2:BCK2"/>
    <mergeCell ref="BCL2:BCR2"/>
    <mergeCell ref="BAA2:BAG2"/>
    <mergeCell ref="BAH2:BAN2"/>
    <mergeCell ref="BAO2:BAU2"/>
    <mergeCell ref="BAV2:BBB2"/>
    <mergeCell ref="BBC2:BBI2"/>
    <mergeCell ref="BJL2:BJR2"/>
    <mergeCell ref="BJS2:BJY2"/>
    <mergeCell ref="BJZ2:BKF2"/>
    <mergeCell ref="BKG2:BKM2"/>
    <mergeCell ref="BKN2:BKT2"/>
    <mergeCell ref="BIC2:BII2"/>
    <mergeCell ref="BIJ2:BIP2"/>
    <mergeCell ref="BIQ2:BIW2"/>
    <mergeCell ref="BIX2:BJD2"/>
    <mergeCell ref="BJE2:BJK2"/>
    <mergeCell ref="BGT2:BGZ2"/>
    <mergeCell ref="BHA2:BHG2"/>
    <mergeCell ref="BHH2:BHN2"/>
    <mergeCell ref="BHO2:BHU2"/>
    <mergeCell ref="BHV2:BIB2"/>
    <mergeCell ref="BFK2:BFQ2"/>
    <mergeCell ref="BFR2:BFX2"/>
    <mergeCell ref="BFY2:BGE2"/>
    <mergeCell ref="BGF2:BGL2"/>
    <mergeCell ref="BGM2:BGS2"/>
    <mergeCell ref="BOV2:BPB2"/>
    <mergeCell ref="BPC2:BPI2"/>
    <mergeCell ref="BPJ2:BPP2"/>
    <mergeCell ref="BPQ2:BPW2"/>
    <mergeCell ref="BPX2:BQD2"/>
    <mergeCell ref="BNM2:BNS2"/>
    <mergeCell ref="BNT2:BNZ2"/>
    <mergeCell ref="BOA2:BOG2"/>
    <mergeCell ref="BOH2:BON2"/>
    <mergeCell ref="BOO2:BOU2"/>
    <mergeCell ref="BMD2:BMJ2"/>
    <mergeCell ref="BMK2:BMQ2"/>
    <mergeCell ref="BMR2:BMX2"/>
    <mergeCell ref="BMY2:BNE2"/>
    <mergeCell ref="BNF2:BNL2"/>
    <mergeCell ref="BKU2:BLA2"/>
    <mergeCell ref="BLB2:BLH2"/>
    <mergeCell ref="BLI2:BLO2"/>
    <mergeCell ref="BLP2:BLV2"/>
    <mergeCell ref="BLW2:BMC2"/>
    <mergeCell ref="BUF2:BUL2"/>
    <mergeCell ref="BUM2:BUS2"/>
    <mergeCell ref="BUT2:BUZ2"/>
    <mergeCell ref="BVA2:BVG2"/>
    <mergeCell ref="BVH2:BVN2"/>
    <mergeCell ref="BSW2:BTC2"/>
    <mergeCell ref="BTD2:BTJ2"/>
    <mergeCell ref="BTK2:BTQ2"/>
    <mergeCell ref="BTR2:BTX2"/>
    <mergeCell ref="BTY2:BUE2"/>
    <mergeCell ref="BRN2:BRT2"/>
    <mergeCell ref="BRU2:BSA2"/>
    <mergeCell ref="BSB2:BSH2"/>
    <mergeCell ref="BSI2:BSO2"/>
    <mergeCell ref="BSP2:BSV2"/>
    <mergeCell ref="BQE2:BQK2"/>
    <mergeCell ref="BQL2:BQR2"/>
    <mergeCell ref="BQS2:BQY2"/>
    <mergeCell ref="BQZ2:BRF2"/>
    <mergeCell ref="BRG2:BRM2"/>
    <mergeCell ref="BZP2:BZV2"/>
    <mergeCell ref="BZW2:CAC2"/>
    <mergeCell ref="CAD2:CAJ2"/>
    <mergeCell ref="CAK2:CAQ2"/>
    <mergeCell ref="CAR2:CAX2"/>
    <mergeCell ref="BYG2:BYM2"/>
    <mergeCell ref="BYN2:BYT2"/>
    <mergeCell ref="BYU2:BZA2"/>
    <mergeCell ref="BZB2:BZH2"/>
    <mergeCell ref="BZI2:BZO2"/>
    <mergeCell ref="BWX2:BXD2"/>
    <mergeCell ref="BXE2:BXK2"/>
    <mergeCell ref="BXL2:BXR2"/>
    <mergeCell ref="BXS2:BXY2"/>
    <mergeCell ref="BXZ2:BYF2"/>
    <mergeCell ref="BVO2:BVU2"/>
    <mergeCell ref="BVV2:BWB2"/>
    <mergeCell ref="BWC2:BWI2"/>
    <mergeCell ref="BWJ2:BWP2"/>
    <mergeCell ref="BWQ2:BWW2"/>
    <mergeCell ref="CEZ2:CFF2"/>
    <mergeCell ref="CFG2:CFM2"/>
    <mergeCell ref="CFN2:CFT2"/>
    <mergeCell ref="CFU2:CGA2"/>
    <mergeCell ref="CGB2:CGH2"/>
    <mergeCell ref="CDQ2:CDW2"/>
    <mergeCell ref="CDX2:CED2"/>
    <mergeCell ref="CEE2:CEK2"/>
    <mergeCell ref="CEL2:CER2"/>
    <mergeCell ref="CES2:CEY2"/>
    <mergeCell ref="CCH2:CCN2"/>
    <mergeCell ref="CCO2:CCU2"/>
    <mergeCell ref="CCV2:CDB2"/>
    <mergeCell ref="CDC2:CDI2"/>
    <mergeCell ref="CDJ2:CDP2"/>
    <mergeCell ref="CAY2:CBE2"/>
    <mergeCell ref="CBF2:CBL2"/>
    <mergeCell ref="CBM2:CBS2"/>
    <mergeCell ref="CBT2:CBZ2"/>
    <mergeCell ref="CCA2:CCG2"/>
    <mergeCell ref="CKJ2:CKP2"/>
    <mergeCell ref="CKQ2:CKW2"/>
    <mergeCell ref="CKX2:CLD2"/>
    <mergeCell ref="CLE2:CLK2"/>
    <mergeCell ref="CLL2:CLR2"/>
    <mergeCell ref="CJA2:CJG2"/>
    <mergeCell ref="CJH2:CJN2"/>
    <mergeCell ref="CJO2:CJU2"/>
    <mergeCell ref="CJV2:CKB2"/>
    <mergeCell ref="CKC2:CKI2"/>
    <mergeCell ref="CHR2:CHX2"/>
    <mergeCell ref="CHY2:CIE2"/>
    <mergeCell ref="CIF2:CIL2"/>
    <mergeCell ref="CIM2:CIS2"/>
    <mergeCell ref="CIT2:CIZ2"/>
    <mergeCell ref="CGI2:CGO2"/>
    <mergeCell ref="CGP2:CGV2"/>
    <mergeCell ref="CGW2:CHC2"/>
    <mergeCell ref="CHD2:CHJ2"/>
    <mergeCell ref="CHK2:CHQ2"/>
    <mergeCell ref="CPT2:CPZ2"/>
    <mergeCell ref="CQA2:CQG2"/>
    <mergeCell ref="CQH2:CQN2"/>
    <mergeCell ref="CQO2:CQU2"/>
    <mergeCell ref="CQV2:CRB2"/>
    <mergeCell ref="COK2:COQ2"/>
    <mergeCell ref="COR2:COX2"/>
    <mergeCell ref="COY2:CPE2"/>
    <mergeCell ref="CPF2:CPL2"/>
    <mergeCell ref="CPM2:CPS2"/>
    <mergeCell ref="CNB2:CNH2"/>
    <mergeCell ref="CNI2:CNO2"/>
    <mergeCell ref="CNP2:CNV2"/>
    <mergeCell ref="CNW2:COC2"/>
    <mergeCell ref="COD2:COJ2"/>
    <mergeCell ref="CLS2:CLY2"/>
    <mergeCell ref="CLZ2:CMF2"/>
    <mergeCell ref="CMG2:CMM2"/>
    <mergeCell ref="CMN2:CMT2"/>
    <mergeCell ref="CMU2:CNA2"/>
    <mergeCell ref="CVD2:CVJ2"/>
    <mergeCell ref="CVK2:CVQ2"/>
    <mergeCell ref="CVR2:CVX2"/>
    <mergeCell ref="CVY2:CWE2"/>
    <mergeCell ref="CWF2:CWL2"/>
    <mergeCell ref="CTU2:CUA2"/>
    <mergeCell ref="CUB2:CUH2"/>
    <mergeCell ref="CUI2:CUO2"/>
    <mergeCell ref="CUP2:CUV2"/>
    <mergeCell ref="CUW2:CVC2"/>
    <mergeCell ref="CSL2:CSR2"/>
    <mergeCell ref="CSS2:CSY2"/>
    <mergeCell ref="CSZ2:CTF2"/>
    <mergeCell ref="CTG2:CTM2"/>
    <mergeCell ref="CTN2:CTT2"/>
    <mergeCell ref="CRC2:CRI2"/>
    <mergeCell ref="CRJ2:CRP2"/>
    <mergeCell ref="CRQ2:CRW2"/>
    <mergeCell ref="CRX2:CSD2"/>
    <mergeCell ref="CSE2:CSK2"/>
    <mergeCell ref="DAN2:DAT2"/>
    <mergeCell ref="DAU2:DBA2"/>
    <mergeCell ref="DBB2:DBH2"/>
    <mergeCell ref="DBI2:DBO2"/>
    <mergeCell ref="DBP2:DBV2"/>
    <mergeCell ref="CZE2:CZK2"/>
    <mergeCell ref="CZL2:CZR2"/>
    <mergeCell ref="CZS2:CZY2"/>
    <mergeCell ref="CZZ2:DAF2"/>
    <mergeCell ref="DAG2:DAM2"/>
    <mergeCell ref="CXV2:CYB2"/>
    <mergeCell ref="CYC2:CYI2"/>
    <mergeCell ref="CYJ2:CYP2"/>
    <mergeCell ref="CYQ2:CYW2"/>
    <mergeCell ref="CYX2:CZD2"/>
    <mergeCell ref="CWM2:CWS2"/>
    <mergeCell ref="CWT2:CWZ2"/>
    <mergeCell ref="CXA2:CXG2"/>
    <mergeCell ref="CXH2:CXN2"/>
    <mergeCell ref="CXO2:CXU2"/>
    <mergeCell ref="DFX2:DGD2"/>
    <mergeCell ref="DGE2:DGK2"/>
    <mergeCell ref="DGL2:DGR2"/>
    <mergeCell ref="DGS2:DGY2"/>
    <mergeCell ref="DGZ2:DHF2"/>
    <mergeCell ref="DEO2:DEU2"/>
    <mergeCell ref="DEV2:DFB2"/>
    <mergeCell ref="DFC2:DFI2"/>
    <mergeCell ref="DFJ2:DFP2"/>
    <mergeCell ref="DFQ2:DFW2"/>
    <mergeCell ref="DDF2:DDL2"/>
    <mergeCell ref="DDM2:DDS2"/>
    <mergeCell ref="DDT2:DDZ2"/>
    <mergeCell ref="DEA2:DEG2"/>
    <mergeCell ref="DEH2:DEN2"/>
    <mergeCell ref="DBW2:DCC2"/>
    <mergeCell ref="DCD2:DCJ2"/>
    <mergeCell ref="DCK2:DCQ2"/>
    <mergeCell ref="DCR2:DCX2"/>
    <mergeCell ref="DCY2:DDE2"/>
    <mergeCell ref="DLH2:DLN2"/>
    <mergeCell ref="DLO2:DLU2"/>
    <mergeCell ref="DLV2:DMB2"/>
    <mergeCell ref="DMC2:DMI2"/>
    <mergeCell ref="DMJ2:DMP2"/>
    <mergeCell ref="DJY2:DKE2"/>
    <mergeCell ref="DKF2:DKL2"/>
    <mergeCell ref="DKM2:DKS2"/>
    <mergeCell ref="DKT2:DKZ2"/>
    <mergeCell ref="DLA2:DLG2"/>
    <mergeCell ref="DIP2:DIV2"/>
    <mergeCell ref="DIW2:DJC2"/>
    <mergeCell ref="DJD2:DJJ2"/>
    <mergeCell ref="DJK2:DJQ2"/>
    <mergeCell ref="DJR2:DJX2"/>
    <mergeCell ref="DHG2:DHM2"/>
    <mergeCell ref="DHN2:DHT2"/>
    <mergeCell ref="DHU2:DIA2"/>
    <mergeCell ref="DIB2:DIH2"/>
    <mergeCell ref="DII2:DIO2"/>
    <mergeCell ref="DQR2:DQX2"/>
    <mergeCell ref="DQY2:DRE2"/>
    <mergeCell ref="DRF2:DRL2"/>
    <mergeCell ref="DRM2:DRS2"/>
    <mergeCell ref="DRT2:DRZ2"/>
    <mergeCell ref="DPI2:DPO2"/>
    <mergeCell ref="DPP2:DPV2"/>
    <mergeCell ref="DPW2:DQC2"/>
    <mergeCell ref="DQD2:DQJ2"/>
    <mergeCell ref="DQK2:DQQ2"/>
    <mergeCell ref="DNZ2:DOF2"/>
    <mergeCell ref="DOG2:DOM2"/>
    <mergeCell ref="DON2:DOT2"/>
    <mergeCell ref="DOU2:DPA2"/>
    <mergeCell ref="DPB2:DPH2"/>
    <mergeCell ref="DMQ2:DMW2"/>
    <mergeCell ref="DMX2:DND2"/>
    <mergeCell ref="DNE2:DNK2"/>
    <mergeCell ref="DNL2:DNR2"/>
    <mergeCell ref="DNS2:DNY2"/>
    <mergeCell ref="DWB2:DWH2"/>
    <mergeCell ref="DWI2:DWO2"/>
    <mergeCell ref="DWP2:DWV2"/>
    <mergeCell ref="DWW2:DXC2"/>
    <mergeCell ref="DXD2:DXJ2"/>
    <mergeCell ref="DUS2:DUY2"/>
    <mergeCell ref="DUZ2:DVF2"/>
    <mergeCell ref="DVG2:DVM2"/>
    <mergeCell ref="DVN2:DVT2"/>
    <mergeCell ref="DVU2:DWA2"/>
    <mergeCell ref="DTJ2:DTP2"/>
    <mergeCell ref="DTQ2:DTW2"/>
    <mergeCell ref="DTX2:DUD2"/>
    <mergeCell ref="DUE2:DUK2"/>
    <mergeCell ref="DUL2:DUR2"/>
    <mergeCell ref="DSA2:DSG2"/>
    <mergeCell ref="DSH2:DSN2"/>
    <mergeCell ref="DSO2:DSU2"/>
    <mergeCell ref="DSV2:DTB2"/>
    <mergeCell ref="DTC2:DTI2"/>
    <mergeCell ref="EBL2:EBR2"/>
    <mergeCell ref="EBS2:EBY2"/>
    <mergeCell ref="EBZ2:ECF2"/>
    <mergeCell ref="ECG2:ECM2"/>
    <mergeCell ref="ECN2:ECT2"/>
    <mergeCell ref="EAC2:EAI2"/>
    <mergeCell ref="EAJ2:EAP2"/>
    <mergeCell ref="EAQ2:EAW2"/>
    <mergeCell ref="EAX2:EBD2"/>
    <mergeCell ref="EBE2:EBK2"/>
    <mergeCell ref="DYT2:DYZ2"/>
    <mergeCell ref="DZA2:DZG2"/>
    <mergeCell ref="DZH2:DZN2"/>
    <mergeCell ref="DZO2:DZU2"/>
    <mergeCell ref="DZV2:EAB2"/>
    <mergeCell ref="DXK2:DXQ2"/>
    <mergeCell ref="DXR2:DXX2"/>
    <mergeCell ref="DXY2:DYE2"/>
    <mergeCell ref="DYF2:DYL2"/>
    <mergeCell ref="DYM2:DYS2"/>
    <mergeCell ref="EGV2:EHB2"/>
    <mergeCell ref="EHC2:EHI2"/>
    <mergeCell ref="EHJ2:EHP2"/>
    <mergeCell ref="EHQ2:EHW2"/>
    <mergeCell ref="EHX2:EID2"/>
    <mergeCell ref="EFM2:EFS2"/>
    <mergeCell ref="EFT2:EFZ2"/>
    <mergeCell ref="EGA2:EGG2"/>
    <mergeCell ref="EGH2:EGN2"/>
    <mergeCell ref="EGO2:EGU2"/>
    <mergeCell ref="EED2:EEJ2"/>
    <mergeCell ref="EEK2:EEQ2"/>
    <mergeCell ref="EER2:EEX2"/>
    <mergeCell ref="EEY2:EFE2"/>
    <mergeCell ref="EFF2:EFL2"/>
    <mergeCell ref="ECU2:EDA2"/>
    <mergeCell ref="EDB2:EDH2"/>
    <mergeCell ref="EDI2:EDO2"/>
    <mergeCell ref="EDP2:EDV2"/>
    <mergeCell ref="EDW2:EEC2"/>
    <mergeCell ref="EMF2:EML2"/>
    <mergeCell ref="EMM2:EMS2"/>
    <mergeCell ref="EMT2:EMZ2"/>
    <mergeCell ref="ENA2:ENG2"/>
    <mergeCell ref="ENH2:ENN2"/>
    <mergeCell ref="EKW2:ELC2"/>
    <mergeCell ref="ELD2:ELJ2"/>
    <mergeCell ref="ELK2:ELQ2"/>
    <mergeCell ref="ELR2:ELX2"/>
    <mergeCell ref="ELY2:EME2"/>
    <mergeCell ref="EJN2:EJT2"/>
    <mergeCell ref="EJU2:EKA2"/>
    <mergeCell ref="EKB2:EKH2"/>
    <mergeCell ref="EKI2:EKO2"/>
    <mergeCell ref="EKP2:EKV2"/>
    <mergeCell ref="EIE2:EIK2"/>
    <mergeCell ref="EIL2:EIR2"/>
    <mergeCell ref="EIS2:EIY2"/>
    <mergeCell ref="EIZ2:EJF2"/>
    <mergeCell ref="EJG2:EJM2"/>
    <mergeCell ref="ERP2:ERV2"/>
    <mergeCell ref="ERW2:ESC2"/>
    <mergeCell ref="ESD2:ESJ2"/>
    <mergeCell ref="ESK2:ESQ2"/>
    <mergeCell ref="ESR2:ESX2"/>
    <mergeCell ref="EQG2:EQM2"/>
    <mergeCell ref="EQN2:EQT2"/>
    <mergeCell ref="EQU2:ERA2"/>
    <mergeCell ref="ERB2:ERH2"/>
    <mergeCell ref="ERI2:ERO2"/>
    <mergeCell ref="EOX2:EPD2"/>
    <mergeCell ref="EPE2:EPK2"/>
    <mergeCell ref="EPL2:EPR2"/>
    <mergeCell ref="EPS2:EPY2"/>
    <mergeCell ref="EPZ2:EQF2"/>
    <mergeCell ref="ENO2:ENU2"/>
    <mergeCell ref="ENV2:EOB2"/>
    <mergeCell ref="EOC2:EOI2"/>
    <mergeCell ref="EOJ2:EOP2"/>
    <mergeCell ref="EOQ2:EOW2"/>
    <mergeCell ref="EWZ2:EXF2"/>
    <mergeCell ref="EXG2:EXM2"/>
    <mergeCell ref="EXN2:EXT2"/>
    <mergeCell ref="EXU2:EYA2"/>
    <mergeCell ref="EYB2:EYH2"/>
    <mergeCell ref="EVQ2:EVW2"/>
    <mergeCell ref="EVX2:EWD2"/>
    <mergeCell ref="EWE2:EWK2"/>
    <mergeCell ref="EWL2:EWR2"/>
    <mergeCell ref="EWS2:EWY2"/>
    <mergeCell ref="EUH2:EUN2"/>
    <mergeCell ref="EUO2:EUU2"/>
    <mergeCell ref="EUV2:EVB2"/>
    <mergeCell ref="EVC2:EVI2"/>
    <mergeCell ref="EVJ2:EVP2"/>
    <mergeCell ref="ESY2:ETE2"/>
    <mergeCell ref="ETF2:ETL2"/>
    <mergeCell ref="ETM2:ETS2"/>
    <mergeCell ref="ETT2:ETZ2"/>
    <mergeCell ref="EUA2:EUG2"/>
    <mergeCell ref="FCJ2:FCP2"/>
    <mergeCell ref="FCQ2:FCW2"/>
    <mergeCell ref="FCX2:FDD2"/>
    <mergeCell ref="FDE2:FDK2"/>
    <mergeCell ref="FDL2:FDR2"/>
    <mergeCell ref="FBA2:FBG2"/>
    <mergeCell ref="FBH2:FBN2"/>
    <mergeCell ref="FBO2:FBU2"/>
    <mergeCell ref="FBV2:FCB2"/>
    <mergeCell ref="FCC2:FCI2"/>
    <mergeCell ref="EZR2:EZX2"/>
    <mergeCell ref="EZY2:FAE2"/>
    <mergeCell ref="FAF2:FAL2"/>
    <mergeCell ref="FAM2:FAS2"/>
    <mergeCell ref="FAT2:FAZ2"/>
    <mergeCell ref="EYI2:EYO2"/>
    <mergeCell ref="EYP2:EYV2"/>
    <mergeCell ref="EYW2:EZC2"/>
    <mergeCell ref="EZD2:EZJ2"/>
    <mergeCell ref="EZK2:EZQ2"/>
    <mergeCell ref="FHT2:FHZ2"/>
    <mergeCell ref="FIA2:FIG2"/>
    <mergeCell ref="FIH2:FIN2"/>
    <mergeCell ref="FIO2:FIU2"/>
    <mergeCell ref="FIV2:FJB2"/>
    <mergeCell ref="FGK2:FGQ2"/>
    <mergeCell ref="FGR2:FGX2"/>
    <mergeCell ref="FGY2:FHE2"/>
    <mergeCell ref="FHF2:FHL2"/>
    <mergeCell ref="FHM2:FHS2"/>
    <mergeCell ref="FFB2:FFH2"/>
    <mergeCell ref="FFI2:FFO2"/>
    <mergeCell ref="FFP2:FFV2"/>
    <mergeCell ref="FFW2:FGC2"/>
    <mergeCell ref="FGD2:FGJ2"/>
    <mergeCell ref="FDS2:FDY2"/>
    <mergeCell ref="FDZ2:FEF2"/>
    <mergeCell ref="FEG2:FEM2"/>
    <mergeCell ref="FEN2:FET2"/>
    <mergeCell ref="FEU2:FFA2"/>
    <mergeCell ref="FND2:FNJ2"/>
    <mergeCell ref="FNK2:FNQ2"/>
    <mergeCell ref="FNR2:FNX2"/>
    <mergeCell ref="FNY2:FOE2"/>
    <mergeCell ref="FOF2:FOL2"/>
    <mergeCell ref="FLU2:FMA2"/>
    <mergeCell ref="FMB2:FMH2"/>
    <mergeCell ref="FMI2:FMO2"/>
    <mergeCell ref="FMP2:FMV2"/>
    <mergeCell ref="FMW2:FNC2"/>
    <mergeCell ref="FKL2:FKR2"/>
    <mergeCell ref="FKS2:FKY2"/>
    <mergeCell ref="FKZ2:FLF2"/>
    <mergeCell ref="FLG2:FLM2"/>
    <mergeCell ref="FLN2:FLT2"/>
    <mergeCell ref="FJC2:FJI2"/>
    <mergeCell ref="FJJ2:FJP2"/>
    <mergeCell ref="FJQ2:FJW2"/>
    <mergeCell ref="FJX2:FKD2"/>
    <mergeCell ref="FKE2:FKK2"/>
    <mergeCell ref="FSN2:FST2"/>
    <mergeCell ref="FSU2:FTA2"/>
    <mergeCell ref="FTB2:FTH2"/>
    <mergeCell ref="FTI2:FTO2"/>
    <mergeCell ref="FTP2:FTV2"/>
    <mergeCell ref="FRE2:FRK2"/>
    <mergeCell ref="FRL2:FRR2"/>
    <mergeCell ref="FRS2:FRY2"/>
    <mergeCell ref="FRZ2:FSF2"/>
    <mergeCell ref="FSG2:FSM2"/>
    <mergeCell ref="FPV2:FQB2"/>
    <mergeCell ref="FQC2:FQI2"/>
    <mergeCell ref="FQJ2:FQP2"/>
    <mergeCell ref="FQQ2:FQW2"/>
    <mergeCell ref="FQX2:FRD2"/>
    <mergeCell ref="FOM2:FOS2"/>
    <mergeCell ref="FOT2:FOZ2"/>
    <mergeCell ref="FPA2:FPG2"/>
    <mergeCell ref="FPH2:FPN2"/>
    <mergeCell ref="FPO2:FPU2"/>
    <mergeCell ref="FXX2:FYD2"/>
    <mergeCell ref="FYE2:FYK2"/>
    <mergeCell ref="FYL2:FYR2"/>
    <mergeCell ref="FYS2:FYY2"/>
    <mergeCell ref="FYZ2:FZF2"/>
    <mergeCell ref="FWO2:FWU2"/>
    <mergeCell ref="FWV2:FXB2"/>
    <mergeCell ref="FXC2:FXI2"/>
    <mergeCell ref="FXJ2:FXP2"/>
    <mergeCell ref="FXQ2:FXW2"/>
    <mergeCell ref="FVF2:FVL2"/>
    <mergeCell ref="FVM2:FVS2"/>
    <mergeCell ref="FVT2:FVZ2"/>
    <mergeCell ref="FWA2:FWG2"/>
    <mergeCell ref="FWH2:FWN2"/>
    <mergeCell ref="FTW2:FUC2"/>
    <mergeCell ref="FUD2:FUJ2"/>
    <mergeCell ref="FUK2:FUQ2"/>
    <mergeCell ref="FUR2:FUX2"/>
    <mergeCell ref="FUY2:FVE2"/>
    <mergeCell ref="GDH2:GDN2"/>
    <mergeCell ref="GDO2:GDU2"/>
    <mergeCell ref="GDV2:GEB2"/>
    <mergeCell ref="GEC2:GEI2"/>
    <mergeCell ref="GEJ2:GEP2"/>
    <mergeCell ref="GBY2:GCE2"/>
    <mergeCell ref="GCF2:GCL2"/>
    <mergeCell ref="GCM2:GCS2"/>
    <mergeCell ref="GCT2:GCZ2"/>
    <mergeCell ref="GDA2:GDG2"/>
    <mergeCell ref="GAP2:GAV2"/>
    <mergeCell ref="GAW2:GBC2"/>
    <mergeCell ref="GBD2:GBJ2"/>
    <mergeCell ref="GBK2:GBQ2"/>
    <mergeCell ref="GBR2:GBX2"/>
    <mergeCell ref="FZG2:FZM2"/>
    <mergeCell ref="FZN2:FZT2"/>
    <mergeCell ref="FZU2:GAA2"/>
    <mergeCell ref="GAB2:GAH2"/>
    <mergeCell ref="GAI2:GAO2"/>
    <mergeCell ref="GIR2:GIX2"/>
    <mergeCell ref="GIY2:GJE2"/>
    <mergeCell ref="GJF2:GJL2"/>
    <mergeCell ref="GJM2:GJS2"/>
    <mergeCell ref="GJT2:GJZ2"/>
    <mergeCell ref="GHI2:GHO2"/>
    <mergeCell ref="GHP2:GHV2"/>
    <mergeCell ref="GHW2:GIC2"/>
    <mergeCell ref="GID2:GIJ2"/>
    <mergeCell ref="GIK2:GIQ2"/>
    <mergeCell ref="GFZ2:GGF2"/>
    <mergeCell ref="GGG2:GGM2"/>
    <mergeCell ref="GGN2:GGT2"/>
    <mergeCell ref="GGU2:GHA2"/>
    <mergeCell ref="GHB2:GHH2"/>
    <mergeCell ref="GEQ2:GEW2"/>
    <mergeCell ref="GEX2:GFD2"/>
    <mergeCell ref="GFE2:GFK2"/>
    <mergeCell ref="GFL2:GFR2"/>
    <mergeCell ref="GFS2:GFY2"/>
    <mergeCell ref="GOB2:GOH2"/>
    <mergeCell ref="GOI2:GOO2"/>
    <mergeCell ref="GOP2:GOV2"/>
    <mergeCell ref="GOW2:GPC2"/>
    <mergeCell ref="GPD2:GPJ2"/>
    <mergeCell ref="GMS2:GMY2"/>
    <mergeCell ref="GMZ2:GNF2"/>
    <mergeCell ref="GNG2:GNM2"/>
    <mergeCell ref="GNN2:GNT2"/>
    <mergeCell ref="GNU2:GOA2"/>
    <mergeCell ref="GLJ2:GLP2"/>
    <mergeCell ref="GLQ2:GLW2"/>
    <mergeCell ref="GLX2:GMD2"/>
    <mergeCell ref="GME2:GMK2"/>
    <mergeCell ref="GML2:GMR2"/>
    <mergeCell ref="GKA2:GKG2"/>
    <mergeCell ref="GKH2:GKN2"/>
    <mergeCell ref="GKO2:GKU2"/>
    <mergeCell ref="GKV2:GLB2"/>
    <mergeCell ref="GLC2:GLI2"/>
    <mergeCell ref="GTL2:GTR2"/>
    <mergeCell ref="GTS2:GTY2"/>
    <mergeCell ref="GTZ2:GUF2"/>
    <mergeCell ref="GUG2:GUM2"/>
    <mergeCell ref="GUN2:GUT2"/>
    <mergeCell ref="GSC2:GSI2"/>
    <mergeCell ref="GSJ2:GSP2"/>
    <mergeCell ref="GSQ2:GSW2"/>
    <mergeCell ref="GSX2:GTD2"/>
    <mergeCell ref="GTE2:GTK2"/>
    <mergeCell ref="GQT2:GQZ2"/>
    <mergeCell ref="GRA2:GRG2"/>
    <mergeCell ref="GRH2:GRN2"/>
    <mergeCell ref="GRO2:GRU2"/>
    <mergeCell ref="GRV2:GSB2"/>
    <mergeCell ref="GPK2:GPQ2"/>
    <mergeCell ref="GPR2:GPX2"/>
    <mergeCell ref="GPY2:GQE2"/>
    <mergeCell ref="GQF2:GQL2"/>
    <mergeCell ref="GQM2:GQS2"/>
    <mergeCell ref="GYV2:GZB2"/>
    <mergeCell ref="GZC2:GZI2"/>
    <mergeCell ref="GZJ2:GZP2"/>
    <mergeCell ref="GZQ2:GZW2"/>
    <mergeCell ref="GZX2:HAD2"/>
    <mergeCell ref="GXM2:GXS2"/>
    <mergeCell ref="GXT2:GXZ2"/>
    <mergeCell ref="GYA2:GYG2"/>
    <mergeCell ref="GYH2:GYN2"/>
    <mergeCell ref="GYO2:GYU2"/>
    <mergeCell ref="GWD2:GWJ2"/>
    <mergeCell ref="GWK2:GWQ2"/>
    <mergeCell ref="GWR2:GWX2"/>
    <mergeCell ref="GWY2:GXE2"/>
    <mergeCell ref="GXF2:GXL2"/>
    <mergeCell ref="GUU2:GVA2"/>
    <mergeCell ref="GVB2:GVH2"/>
    <mergeCell ref="GVI2:GVO2"/>
    <mergeCell ref="GVP2:GVV2"/>
    <mergeCell ref="GVW2:GWC2"/>
    <mergeCell ref="HEF2:HEL2"/>
    <mergeCell ref="HEM2:HES2"/>
    <mergeCell ref="HET2:HEZ2"/>
    <mergeCell ref="HFA2:HFG2"/>
    <mergeCell ref="HFH2:HFN2"/>
    <mergeCell ref="HCW2:HDC2"/>
    <mergeCell ref="HDD2:HDJ2"/>
    <mergeCell ref="HDK2:HDQ2"/>
    <mergeCell ref="HDR2:HDX2"/>
    <mergeCell ref="HDY2:HEE2"/>
    <mergeCell ref="HBN2:HBT2"/>
    <mergeCell ref="HBU2:HCA2"/>
    <mergeCell ref="HCB2:HCH2"/>
    <mergeCell ref="HCI2:HCO2"/>
    <mergeCell ref="HCP2:HCV2"/>
    <mergeCell ref="HAE2:HAK2"/>
    <mergeCell ref="HAL2:HAR2"/>
    <mergeCell ref="HAS2:HAY2"/>
    <mergeCell ref="HAZ2:HBF2"/>
    <mergeCell ref="HBG2:HBM2"/>
    <mergeCell ref="HJP2:HJV2"/>
    <mergeCell ref="HJW2:HKC2"/>
    <mergeCell ref="HKD2:HKJ2"/>
    <mergeCell ref="HKK2:HKQ2"/>
    <mergeCell ref="HKR2:HKX2"/>
    <mergeCell ref="HIG2:HIM2"/>
    <mergeCell ref="HIN2:HIT2"/>
    <mergeCell ref="HIU2:HJA2"/>
    <mergeCell ref="HJB2:HJH2"/>
    <mergeCell ref="HJI2:HJO2"/>
    <mergeCell ref="HGX2:HHD2"/>
    <mergeCell ref="HHE2:HHK2"/>
    <mergeCell ref="HHL2:HHR2"/>
    <mergeCell ref="HHS2:HHY2"/>
    <mergeCell ref="HHZ2:HIF2"/>
    <mergeCell ref="HFO2:HFU2"/>
    <mergeCell ref="HFV2:HGB2"/>
    <mergeCell ref="HGC2:HGI2"/>
    <mergeCell ref="HGJ2:HGP2"/>
    <mergeCell ref="HGQ2:HGW2"/>
    <mergeCell ref="HOZ2:HPF2"/>
    <mergeCell ref="HPG2:HPM2"/>
    <mergeCell ref="HPN2:HPT2"/>
    <mergeCell ref="HPU2:HQA2"/>
    <mergeCell ref="HQB2:HQH2"/>
    <mergeCell ref="HNQ2:HNW2"/>
    <mergeCell ref="HNX2:HOD2"/>
    <mergeCell ref="HOE2:HOK2"/>
    <mergeCell ref="HOL2:HOR2"/>
    <mergeCell ref="HOS2:HOY2"/>
    <mergeCell ref="HMH2:HMN2"/>
    <mergeCell ref="HMO2:HMU2"/>
    <mergeCell ref="HMV2:HNB2"/>
    <mergeCell ref="HNC2:HNI2"/>
    <mergeCell ref="HNJ2:HNP2"/>
    <mergeCell ref="HKY2:HLE2"/>
    <mergeCell ref="HLF2:HLL2"/>
    <mergeCell ref="HLM2:HLS2"/>
    <mergeCell ref="HLT2:HLZ2"/>
    <mergeCell ref="HMA2:HMG2"/>
    <mergeCell ref="HUJ2:HUP2"/>
    <mergeCell ref="HUQ2:HUW2"/>
    <mergeCell ref="HUX2:HVD2"/>
    <mergeCell ref="HVE2:HVK2"/>
    <mergeCell ref="HVL2:HVR2"/>
    <mergeCell ref="HTA2:HTG2"/>
    <mergeCell ref="HTH2:HTN2"/>
    <mergeCell ref="HTO2:HTU2"/>
    <mergeCell ref="HTV2:HUB2"/>
    <mergeCell ref="HUC2:HUI2"/>
    <mergeCell ref="HRR2:HRX2"/>
    <mergeCell ref="HRY2:HSE2"/>
    <mergeCell ref="HSF2:HSL2"/>
    <mergeCell ref="HSM2:HSS2"/>
    <mergeCell ref="HST2:HSZ2"/>
    <mergeCell ref="HQI2:HQO2"/>
    <mergeCell ref="HQP2:HQV2"/>
    <mergeCell ref="HQW2:HRC2"/>
    <mergeCell ref="HRD2:HRJ2"/>
    <mergeCell ref="HRK2:HRQ2"/>
    <mergeCell ref="HZT2:HZZ2"/>
    <mergeCell ref="IAA2:IAG2"/>
    <mergeCell ref="IAH2:IAN2"/>
    <mergeCell ref="IAO2:IAU2"/>
    <mergeCell ref="IAV2:IBB2"/>
    <mergeCell ref="HYK2:HYQ2"/>
    <mergeCell ref="HYR2:HYX2"/>
    <mergeCell ref="HYY2:HZE2"/>
    <mergeCell ref="HZF2:HZL2"/>
    <mergeCell ref="HZM2:HZS2"/>
    <mergeCell ref="HXB2:HXH2"/>
    <mergeCell ref="HXI2:HXO2"/>
    <mergeCell ref="HXP2:HXV2"/>
    <mergeCell ref="HXW2:HYC2"/>
    <mergeCell ref="HYD2:HYJ2"/>
    <mergeCell ref="HVS2:HVY2"/>
    <mergeCell ref="HVZ2:HWF2"/>
    <mergeCell ref="HWG2:HWM2"/>
    <mergeCell ref="HWN2:HWT2"/>
    <mergeCell ref="HWU2:HXA2"/>
    <mergeCell ref="IFD2:IFJ2"/>
    <mergeCell ref="IFK2:IFQ2"/>
    <mergeCell ref="IFR2:IFX2"/>
    <mergeCell ref="IFY2:IGE2"/>
    <mergeCell ref="IGF2:IGL2"/>
    <mergeCell ref="IDU2:IEA2"/>
    <mergeCell ref="IEB2:IEH2"/>
    <mergeCell ref="IEI2:IEO2"/>
    <mergeCell ref="IEP2:IEV2"/>
    <mergeCell ref="IEW2:IFC2"/>
    <mergeCell ref="ICL2:ICR2"/>
    <mergeCell ref="ICS2:ICY2"/>
    <mergeCell ref="ICZ2:IDF2"/>
    <mergeCell ref="IDG2:IDM2"/>
    <mergeCell ref="IDN2:IDT2"/>
    <mergeCell ref="IBC2:IBI2"/>
    <mergeCell ref="IBJ2:IBP2"/>
    <mergeCell ref="IBQ2:IBW2"/>
    <mergeCell ref="IBX2:ICD2"/>
    <mergeCell ref="ICE2:ICK2"/>
    <mergeCell ref="IKN2:IKT2"/>
    <mergeCell ref="IKU2:ILA2"/>
    <mergeCell ref="ILB2:ILH2"/>
    <mergeCell ref="ILI2:ILO2"/>
    <mergeCell ref="ILP2:ILV2"/>
    <mergeCell ref="IJE2:IJK2"/>
    <mergeCell ref="IJL2:IJR2"/>
    <mergeCell ref="IJS2:IJY2"/>
    <mergeCell ref="IJZ2:IKF2"/>
    <mergeCell ref="IKG2:IKM2"/>
    <mergeCell ref="IHV2:IIB2"/>
    <mergeCell ref="IIC2:III2"/>
    <mergeCell ref="IIJ2:IIP2"/>
    <mergeCell ref="IIQ2:IIW2"/>
    <mergeCell ref="IIX2:IJD2"/>
    <mergeCell ref="IGM2:IGS2"/>
    <mergeCell ref="IGT2:IGZ2"/>
    <mergeCell ref="IHA2:IHG2"/>
    <mergeCell ref="IHH2:IHN2"/>
    <mergeCell ref="IHO2:IHU2"/>
    <mergeCell ref="IPX2:IQD2"/>
    <mergeCell ref="IQE2:IQK2"/>
    <mergeCell ref="IQL2:IQR2"/>
    <mergeCell ref="IQS2:IQY2"/>
    <mergeCell ref="IQZ2:IRF2"/>
    <mergeCell ref="IOO2:IOU2"/>
    <mergeCell ref="IOV2:IPB2"/>
    <mergeCell ref="IPC2:IPI2"/>
    <mergeCell ref="IPJ2:IPP2"/>
    <mergeCell ref="IPQ2:IPW2"/>
    <mergeCell ref="INF2:INL2"/>
    <mergeCell ref="INM2:INS2"/>
    <mergeCell ref="INT2:INZ2"/>
    <mergeCell ref="IOA2:IOG2"/>
    <mergeCell ref="IOH2:ION2"/>
    <mergeCell ref="ILW2:IMC2"/>
    <mergeCell ref="IMD2:IMJ2"/>
    <mergeCell ref="IMK2:IMQ2"/>
    <mergeCell ref="IMR2:IMX2"/>
    <mergeCell ref="IMY2:INE2"/>
    <mergeCell ref="IVH2:IVN2"/>
    <mergeCell ref="IVO2:IVU2"/>
    <mergeCell ref="IVV2:IWB2"/>
    <mergeCell ref="IWC2:IWI2"/>
    <mergeCell ref="IWJ2:IWP2"/>
    <mergeCell ref="ITY2:IUE2"/>
    <mergeCell ref="IUF2:IUL2"/>
    <mergeCell ref="IUM2:IUS2"/>
    <mergeCell ref="IUT2:IUZ2"/>
    <mergeCell ref="IVA2:IVG2"/>
    <mergeCell ref="ISP2:ISV2"/>
    <mergeCell ref="ISW2:ITC2"/>
    <mergeCell ref="ITD2:ITJ2"/>
    <mergeCell ref="ITK2:ITQ2"/>
    <mergeCell ref="ITR2:ITX2"/>
    <mergeCell ref="IRG2:IRM2"/>
    <mergeCell ref="IRN2:IRT2"/>
    <mergeCell ref="IRU2:ISA2"/>
    <mergeCell ref="ISB2:ISH2"/>
    <mergeCell ref="ISI2:ISO2"/>
    <mergeCell ref="JAR2:JAX2"/>
    <mergeCell ref="JAY2:JBE2"/>
    <mergeCell ref="JBF2:JBL2"/>
    <mergeCell ref="JBM2:JBS2"/>
    <mergeCell ref="JBT2:JBZ2"/>
    <mergeCell ref="IZI2:IZO2"/>
    <mergeCell ref="IZP2:IZV2"/>
    <mergeCell ref="IZW2:JAC2"/>
    <mergeCell ref="JAD2:JAJ2"/>
    <mergeCell ref="JAK2:JAQ2"/>
    <mergeCell ref="IXZ2:IYF2"/>
    <mergeCell ref="IYG2:IYM2"/>
    <mergeCell ref="IYN2:IYT2"/>
    <mergeCell ref="IYU2:IZA2"/>
    <mergeCell ref="IZB2:IZH2"/>
    <mergeCell ref="IWQ2:IWW2"/>
    <mergeCell ref="IWX2:IXD2"/>
    <mergeCell ref="IXE2:IXK2"/>
    <mergeCell ref="IXL2:IXR2"/>
    <mergeCell ref="IXS2:IXY2"/>
    <mergeCell ref="JGB2:JGH2"/>
    <mergeCell ref="JGI2:JGO2"/>
    <mergeCell ref="JGP2:JGV2"/>
    <mergeCell ref="JGW2:JHC2"/>
    <mergeCell ref="JHD2:JHJ2"/>
    <mergeCell ref="JES2:JEY2"/>
    <mergeCell ref="JEZ2:JFF2"/>
    <mergeCell ref="JFG2:JFM2"/>
    <mergeCell ref="JFN2:JFT2"/>
    <mergeCell ref="JFU2:JGA2"/>
    <mergeCell ref="JDJ2:JDP2"/>
    <mergeCell ref="JDQ2:JDW2"/>
    <mergeCell ref="JDX2:JED2"/>
    <mergeCell ref="JEE2:JEK2"/>
    <mergeCell ref="JEL2:JER2"/>
    <mergeCell ref="JCA2:JCG2"/>
    <mergeCell ref="JCH2:JCN2"/>
    <mergeCell ref="JCO2:JCU2"/>
    <mergeCell ref="JCV2:JDB2"/>
    <mergeCell ref="JDC2:JDI2"/>
    <mergeCell ref="JLL2:JLR2"/>
    <mergeCell ref="JLS2:JLY2"/>
    <mergeCell ref="JLZ2:JMF2"/>
    <mergeCell ref="JMG2:JMM2"/>
    <mergeCell ref="JMN2:JMT2"/>
    <mergeCell ref="JKC2:JKI2"/>
    <mergeCell ref="JKJ2:JKP2"/>
    <mergeCell ref="JKQ2:JKW2"/>
    <mergeCell ref="JKX2:JLD2"/>
    <mergeCell ref="JLE2:JLK2"/>
    <mergeCell ref="JIT2:JIZ2"/>
    <mergeCell ref="JJA2:JJG2"/>
    <mergeCell ref="JJH2:JJN2"/>
    <mergeCell ref="JJO2:JJU2"/>
    <mergeCell ref="JJV2:JKB2"/>
    <mergeCell ref="JHK2:JHQ2"/>
    <mergeCell ref="JHR2:JHX2"/>
    <mergeCell ref="JHY2:JIE2"/>
    <mergeCell ref="JIF2:JIL2"/>
    <mergeCell ref="JIM2:JIS2"/>
    <mergeCell ref="JQV2:JRB2"/>
    <mergeCell ref="JRC2:JRI2"/>
    <mergeCell ref="JRJ2:JRP2"/>
    <mergeCell ref="JRQ2:JRW2"/>
    <mergeCell ref="JRX2:JSD2"/>
    <mergeCell ref="JPM2:JPS2"/>
    <mergeCell ref="JPT2:JPZ2"/>
    <mergeCell ref="JQA2:JQG2"/>
    <mergeCell ref="JQH2:JQN2"/>
    <mergeCell ref="JQO2:JQU2"/>
    <mergeCell ref="JOD2:JOJ2"/>
    <mergeCell ref="JOK2:JOQ2"/>
    <mergeCell ref="JOR2:JOX2"/>
    <mergeCell ref="JOY2:JPE2"/>
    <mergeCell ref="JPF2:JPL2"/>
    <mergeCell ref="JMU2:JNA2"/>
    <mergeCell ref="JNB2:JNH2"/>
    <mergeCell ref="JNI2:JNO2"/>
    <mergeCell ref="JNP2:JNV2"/>
    <mergeCell ref="JNW2:JOC2"/>
    <mergeCell ref="JWF2:JWL2"/>
    <mergeCell ref="JWM2:JWS2"/>
    <mergeCell ref="JWT2:JWZ2"/>
    <mergeCell ref="JXA2:JXG2"/>
    <mergeCell ref="JXH2:JXN2"/>
    <mergeCell ref="JUW2:JVC2"/>
    <mergeCell ref="JVD2:JVJ2"/>
    <mergeCell ref="JVK2:JVQ2"/>
    <mergeCell ref="JVR2:JVX2"/>
    <mergeCell ref="JVY2:JWE2"/>
    <mergeCell ref="JTN2:JTT2"/>
    <mergeCell ref="JTU2:JUA2"/>
    <mergeCell ref="JUB2:JUH2"/>
    <mergeCell ref="JUI2:JUO2"/>
    <mergeCell ref="JUP2:JUV2"/>
    <mergeCell ref="JSE2:JSK2"/>
    <mergeCell ref="JSL2:JSR2"/>
    <mergeCell ref="JSS2:JSY2"/>
    <mergeCell ref="JSZ2:JTF2"/>
    <mergeCell ref="JTG2:JTM2"/>
    <mergeCell ref="KBP2:KBV2"/>
    <mergeCell ref="KBW2:KCC2"/>
    <mergeCell ref="KCD2:KCJ2"/>
    <mergeCell ref="KCK2:KCQ2"/>
    <mergeCell ref="KCR2:KCX2"/>
    <mergeCell ref="KAG2:KAM2"/>
    <mergeCell ref="KAN2:KAT2"/>
    <mergeCell ref="KAU2:KBA2"/>
    <mergeCell ref="KBB2:KBH2"/>
    <mergeCell ref="KBI2:KBO2"/>
    <mergeCell ref="JYX2:JZD2"/>
    <mergeCell ref="JZE2:JZK2"/>
    <mergeCell ref="JZL2:JZR2"/>
    <mergeCell ref="JZS2:JZY2"/>
    <mergeCell ref="JZZ2:KAF2"/>
    <mergeCell ref="JXO2:JXU2"/>
    <mergeCell ref="JXV2:JYB2"/>
    <mergeCell ref="JYC2:JYI2"/>
    <mergeCell ref="JYJ2:JYP2"/>
    <mergeCell ref="JYQ2:JYW2"/>
    <mergeCell ref="KGZ2:KHF2"/>
    <mergeCell ref="KHG2:KHM2"/>
    <mergeCell ref="KHN2:KHT2"/>
    <mergeCell ref="KHU2:KIA2"/>
    <mergeCell ref="KIB2:KIH2"/>
    <mergeCell ref="KFQ2:KFW2"/>
    <mergeCell ref="KFX2:KGD2"/>
    <mergeCell ref="KGE2:KGK2"/>
    <mergeCell ref="KGL2:KGR2"/>
    <mergeCell ref="KGS2:KGY2"/>
    <mergeCell ref="KEH2:KEN2"/>
    <mergeCell ref="KEO2:KEU2"/>
    <mergeCell ref="KEV2:KFB2"/>
    <mergeCell ref="KFC2:KFI2"/>
    <mergeCell ref="KFJ2:KFP2"/>
    <mergeCell ref="KCY2:KDE2"/>
    <mergeCell ref="KDF2:KDL2"/>
    <mergeCell ref="KDM2:KDS2"/>
    <mergeCell ref="KDT2:KDZ2"/>
    <mergeCell ref="KEA2:KEG2"/>
    <mergeCell ref="KMJ2:KMP2"/>
    <mergeCell ref="KMQ2:KMW2"/>
    <mergeCell ref="KMX2:KND2"/>
    <mergeCell ref="KNE2:KNK2"/>
    <mergeCell ref="KNL2:KNR2"/>
    <mergeCell ref="KLA2:KLG2"/>
    <mergeCell ref="KLH2:KLN2"/>
    <mergeCell ref="KLO2:KLU2"/>
    <mergeCell ref="KLV2:KMB2"/>
    <mergeCell ref="KMC2:KMI2"/>
    <mergeCell ref="KJR2:KJX2"/>
    <mergeCell ref="KJY2:KKE2"/>
    <mergeCell ref="KKF2:KKL2"/>
    <mergeCell ref="KKM2:KKS2"/>
    <mergeCell ref="KKT2:KKZ2"/>
    <mergeCell ref="KII2:KIO2"/>
    <mergeCell ref="KIP2:KIV2"/>
    <mergeCell ref="KIW2:KJC2"/>
    <mergeCell ref="KJD2:KJJ2"/>
    <mergeCell ref="KJK2:KJQ2"/>
    <mergeCell ref="KRT2:KRZ2"/>
    <mergeCell ref="KSA2:KSG2"/>
    <mergeCell ref="KSH2:KSN2"/>
    <mergeCell ref="KSO2:KSU2"/>
    <mergeCell ref="KSV2:KTB2"/>
    <mergeCell ref="KQK2:KQQ2"/>
    <mergeCell ref="KQR2:KQX2"/>
    <mergeCell ref="KQY2:KRE2"/>
    <mergeCell ref="KRF2:KRL2"/>
    <mergeCell ref="KRM2:KRS2"/>
    <mergeCell ref="KPB2:KPH2"/>
    <mergeCell ref="KPI2:KPO2"/>
    <mergeCell ref="KPP2:KPV2"/>
    <mergeCell ref="KPW2:KQC2"/>
    <mergeCell ref="KQD2:KQJ2"/>
    <mergeCell ref="KNS2:KNY2"/>
    <mergeCell ref="KNZ2:KOF2"/>
    <mergeCell ref="KOG2:KOM2"/>
    <mergeCell ref="KON2:KOT2"/>
    <mergeCell ref="KOU2:KPA2"/>
    <mergeCell ref="KXD2:KXJ2"/>
    <mergeCell ref="KXK2:KXQ2"/>
    <mergeCell ref="KXR2:KXX2"/>
    <mergeCell ref="KXY2:KYE2"/>
    <mergeCell ref="KYF2:KYL2"/>
    <mergeCell ref="KVU2:KWA2"/>
    <mergeCell ref="KWB2:KWH2"/>
    <mergeCell ref="KWI2:KWO2"/>
    <mergeCell ref="KWP2:KWV2"/>
    <mergeCell ref="KWW2:KXC2"/>
    <mergeCell ref="KUL2:KUR2"/>
    <mergeCell ref="KUS2:KUY2"/>
    <mergeCell ref="KUZ2:KVF2"/>
    <mergeCell ref="KVG2:KVM2"/>
    <mergeCell ref="KVN2:KVT2"/>
    <mergeCell ref="KTC2:KTI2"/>
    <mergeCell ref="KTJ2:KTP2"/>
    <mergeCell ref="KTQ2:KTW2"/>
    <mergeCell ref="KTX2:KUD2"/>
    <mergeCell ref="KUE2:KUK2"/>
    <mergeCell ref="LCN2:LCT2"/>
    <mergeCell ref="LCU2:LDA2"/>
    <mergeCell ref="LDB2:LDH2"/>
    <mergeCell ref="LDI2:LDO2"/>
    <mergeCell ref="LDP2:LDV2"/>
    <mergeCell ref="LBE2:LBK2"/>
    <mergeCell ref="LBL2:LBR2"/>
    <mergeCell ref="LBS2:LBY2"/>
    <mergeCell ref="LBZ2:LCF2"/>
    <mergeCell ref="LCG2:LCM2"/>
    <mergeCell ref="KZV2:LAB2"/>
    <mergeCell ref="LAC2:LAI2"/>
    <mergeCell ref="LAJ2:LAP2"/>
    <mergeCell ref="LAQ2:LAW2"/>
    <mergeCell ref="LAX2:LBD2"/>
    <mergeCell ref="KYM2:KYS2"/>
    <mergeCell ref="KYT2:KYZ2"/>
    <mergeCell ref="KZA2:KZG2"/>
    <mergeCell ref="KZH2:KZN2"/>
    <mergeCell ref="KZO2:KZU2"/>
    <mergeCell ref="LHX2:LID2"/>
    <mergeCell ref="LIE2:LIK2"/>
    <mergeCell ref="LIL2:LIR2"/>
    <mergeCell ref="LIS2:LIY2"/>
    <mergeCell ref="LIZ2:LJF2"/>
    <mergeCell ref="LGO2:LGU2"/>
    <mergeCell ref="LGV2:LHB2"/>
    <mergeCell ref="LHC2:LHI2"/>
    <mergeCell ref="LHJ2:LHP2"/>
    <mergeCell ref="LHQ2:LHW2"/>
    <mergeCell ref="LFF2:LFL2"/>
    <mergeCell ref="LFM2:LFS2"/>
    <mergeCell ref="LFT2:LFZ2"/>
    <mergeCell ref="LGA2:LGG2"/>
    <mergeCell ref="LGH2:LGN2"/>
    <mergeCell ref="LDW2:LEC2"/>
    <mergeCell ref="LED2:LEJ2"/>
    <mergeCell ref="LEK2:LEQ2"/>
    <mergeCell ref="LER2:LEX2"/>
    <mergeCell ref="LEY2:LFE2"/>
    <mergeCell ref="LNH2:LNN2"/>
    <mergeCell ref="LNO2:LNU2"/>
    <mergeCell ref="LNV2:LOB2"/>
    <mergeCell ref="LOC2:LOI2"/>
    <mergeCell ref="LOJ2:LOP2"/>
    <mergeCell ref="LLY2:LME2"/>
    <mergeCell ref="LMF2:LML2"/>
    <mergeCell ref="LMM2:LMS2"/>
    <mergeCell ref="LMT2:LMZ2"/>
    <mergeCell ref="LNA2:LNG2"/>
    <mergeCell ref="LKP2:LKV2"/>
    <mergeCell ref="LKW2:LLC2"/>
    <mergeCell ref="LLD2:LLJ2"/>
    <mergeCell ref="LLK2:LLQ2"/>
    <mergeCell ref="LLR2:LLX2"/>
    <mergeCell ref="LJG2:LJM2"/>
    <mergeCell ref="LJN2:LJT2"/>
    <mergeCell ref="LJU2:LKA2"/>
    <mergeCell ref="LKB2:LKH2"/>
    <mergeCell ref="LKI2:LKO2"/>
    <mergeCell ref="LSR2:LSX2"/>
    <mergeCell ref="LSY2:LTE2"/>
    <mergeCell ref="LTF2:LTL2"/>
    <mergeCell ref="LTM2:LTS2"/>
    <mergeCell ref="LTT2:LTZ2"/>
    <mergeCell ref="LRI2:LRO2"/>
    <mergeCell ref="LRP2:LRV2"/>
    <mergeCell ref="LRW2:LSC2"/>
    <mergeCell ref="LSD2:LSJ2"/>
    <mergeCell ref="LSK2:LSQ2"/>
    <mergeCell ref="LPZ2:LQF2"/>
    <mergeCell ref="LQG2:LQM2"/>
    <mergeCell ref="LQN2:LQT2"/>
    <mergeCell ref="LQU2:LRA2"/>
    <mergeCell ref="LRB2:LRH2"/>
    <mergeCell ref="LOQ2:LOW2"/>
    <mergeCell ref="LOX2:LPD2"/>
    <mergeCell ref="LPE2:LPK2"/>
    <mergeCell ref="LPL2:LPR2"/>
    <mergeCell ref="LPS2:LPY2"/>
    <mergeCell ref="LYB2:LYH2"/>
    <mergeCell ref="LYI2:LYO2"/>
    <mergeCell ref="LYP2:LYV2"/>
    <mergeCell ref="LYW2:LZC2"/>
    <mergeCell ref="LZD2:LZJ2"/>
    <mergeCell ref="LWS2:LWY2"/>
    <mergeCell ref="LWZ2:LXF2"/>
    <mergeCell ref="LXG2:LXM2"/>
    <mergeCell ref="LXN2:LXT2"/>
    <mergeCell ref="LXU2:LYA2"/>
    <mergeCell ref="LVJ2:LVP2"/>
    <mergeCell ref="LVQ2:LVW2"/>
    <mergeCell ref="LVX2:LWD2"/>
    <mergeCell ref="LWE2:LWK2"/>
    <mergeCell ref="LWL2:LWR2"/>
    <mergeCell ref="LUA2:LUG2"/>
    <mergeCell ref="LUH2:LUN2"/>
    <mergeCell ref="LUO2:LUU2"/>
    <mergeCell ref="LUV2:LVB2"/>
    <mergeCell ref="LVC2:LVI2"/>
    <mergeCell ref="MDL2:MDR2"/>
    <mergeCell ref="MDS2:MDY2"/>
    <mergeCell ref="MDZ2:MEF2"/>
    <mergeCell ref="MEG2:MEM2"/>
    <mergeCell ref="MEN2:MET2"/>
    <mergeCell ref="MCC2:MCI2"/>
    <mergeCell ref="MCJ2:MCP2"/>
    <mergeCell ref="MCQ2:MCW2"/>
    <mergeCell ref="MCX2:MDD2"/>
    <mergeCell ref="MDE2:MDK2"/>
    <mergeCell ref="MAT2:MAZ2"/>
    <mergeCell ref="MBA2:MBG2"/>
    <mergeCell ref="MBH2:MBN2"/>
    <mergeCell ref="MBO2:MBU2"/>
    <mergeCell ref="MBV2:MCB2"/>
    <mergeCell ref="LZK2:LZQ2"/>
    <mergeCell ref="LZR2:LZX2"/>
    <mergeCell ref="LZY2:MAE2"/>
    <mergeCell ref="MAF2:MAL2"/>
    <mergeCell ref="MAM2:MAS2"/>
    <mergeCell ref="MIV2:MJB2"/>
    <mergeCell ref="MJC2:MJI2"/>
    <mergeCell ref="MJJ2:MJP2"/>
    <mergeCell ref="MJQ2:MJW2"/>
    <mergeCell ref="MJX2:MKD2"/>
    <mergeCell ref="MHM2:MHS2"/>
    <mergeCell ref="MHT2:MHZ2"/>
    <mergeCell ref="MIA2:MIG2"/>
    <mergeCell ref="MIH2:MIN2"/>
    <mergeCell ref="MIO2:MIU2"/>
    <mergeCell ref="MGD2:MGJ2"/>
    <mergeCell ref="MGK2:MGQ2"/>
    <mergeCell ref="MGR2:MGX2"/>
    <mergeCell ref="MGY2:MHE2"/>
    <mergeCell ref="MHF2:MHL2"/>
    <mergeCell ref="MEU2:MFA2"/>
    <mergeCell ref="MFB2:MFH2"/>
    <mergeCell ref="MFI2:MFO2"/>
    <mergeCell ref="MFP2:MFV2"/>
    <mergeCell ref="MFW2:MGC2"/>
    <mergeCell ref="MOF2:MOL2"/>
    <mergeCell ref="MOM2:MOS2"/>
    <mergeCell ref="MOT2:MOZ2"/>
    <mergeCell ref="MPA2:MPG2"/>
    <mergeCell ref="MPH2:MPN2"/>
    <mergeCell ref="MMW2:MNC2"/>
    <mergeCell ref="MND2:MNJ2"/>
    <mergeCell ref="MNK2:MNQ2"/>
    <mergeCell ref="MNR2:MNX2"/>
    <mergeCell ref="MNY2:MOE2"/>
    <mergeCell ref="MLN2:MLT2"/>
    <mergeCell ref="MLU2:MMA2"/>
    <mergeCell ref="MMB2:MMH2"/>
    <mergeCell ref="MMI2:MMO2"/>
    <mergeCell ref="MMP2:MMV2"/>
    <mergeCell ref="MKE2:MKK2"/>
    <mergeCell ref="MKL2:MKR2"/>
    <mergeCell ref="MKS2:MKY2"/>
    <mergeCell ref="MKZ2:MLF2"/>
    <mergeCell ref="MLG2:MLM2"/>
    <mergeCell ref="MTP2:MTV2"/>
    <mergeCell ref="MTW2:MUC2"/>
    <mergeCell ref="MUD2:MUJ2"/>
    <mergeCell ref="MUK2:MUQ2"/>
    <mergeCell ref="MUR2:MUX2"/>
    <mergeCell ref="MSG2:MSM2"/>
    <mergeCell ref="MSN2:MST2"/>
    <mergeCell ref="MSU2:MTA2"/>
    <mergeCell ref="MTB2:MTH2"/>
    <mergeCell ref="MTI2:MTO2"/>
    <mergeCell ref="MQX2:MRD2"/>
    <mergeCell ref="MRE2:MRK2"/>
    <mergeCell ref="MRL2:MRR2"/>
    <mergeCell ref="MRS2:MRY2"/>
    <mergeCell ref="MRZ2:MSF2"/>
    <mergeCell ref="MPO2:MPU2"/>
    <mergeCell ref="MPV2:MQB2"/>
    <mergeCell ref="MQC2:MQI2"/>
    <mergeCell ref="MQJ2:MQP2"/>
    <mergeCell ref="MQQ2:MQW2"/>
    <mergeCell ref="MYZ2:MZF2"/>
    <mergeCell ref="MZG2:MZM2"/>
    <mergeCell ref="MZN2:MZT2"/>
    <mergeCell ref="MZU2:NAA2"/>
    <mergeCell ref="NAB2:NAH2"/>
    <mergeCell ref="MXQ2:MXW2"/>
    <mergeCell ref="MXX2:MYD2"/>
    <mergeCell ref="MYE2:MYK2"/>
    <mergeCell ref="MYL2:MYR2"/>
    <mergeCell ref="MYS2:MYY2"/>
    <mergeCell ref="MWH2:MWN2"/>
    <mergeCell ref="MWO2:MWU2"/>
    <mergeCell ref="MWV2:MXB2"/>
    <mergeCell ref="MXC2:MXI2"/>
    <mergeCell ref="MXJ2:MXP2"/>
    <mergeCell ref="MUY2:MVE2"/>
    <mergeCell ref="MVF2:MVL2"/>
    <mergeCell ref="MVM2:MVS2"/>
    <mergeCell ref="MVT2:MVZ2"/>
    <mergeCell ref="MWA2:MWG2"/>
    <mergeCell ref="NEJ2:NEP2"/>
    <mergeCell ref="NEQ2:NEW2"/>
    <mergeCell ref="NEX2:NFD2"/>
    <mergeCell ref="NFE2:NFK2"/>
    <mergeCell ref="NFL2:NFR2"/>
    <mergeCell ref="NDA2:NDG2"/>
    <mergeCell ref="NDH2:NDN2"/>
    <mergeCell ref="NDO2:NDU2"/>
    <mergeCell ref="NDV2:NEB2"/>
    <mergeCell ref="NEC2:NEI2"/>
    <mergeCell ref="NBR2:NBX2"/>
    <mergeCell ref="NBY2:NCE2"/>
    <mergeCell ref="NCF2:NCL2"/>
    <mergeCell ref="NCM2:NCS2"/>
    <mergeCell ref="NCT2:NCZ2"/>
    <mergeCell ref="NAI2:NAO2"/>
    <mergeCell ref="NAP2:NAV2"/>
    <mergeCell ref="NAW2:NBC2"/>
    <mergeCell ref="NBD2:NBJ2"/>
    <mergeCell ref="NBK2:NBQ2"/>
    <mergeCell ref="NJT2:NJZ2"/>
    <mergeCell ref="NKA2:NKG2"/>
    <mergeCell ref="NKH2:NKN2"/>
    <mergeCell ref="NKO2:NKU2"/>
    <mergeCell ref="NKV2:NLB2"/>
    <mergeCell ref="NIK2:NIQ2"/>
    <mergeCell ref="NIR2:NIX2"/>
    <mergeCell ref="NIY2:NJE2"/>
    <mergeCell ref="NJF2:NJL2"/>
    <mergeCell ref="NJM2:NJS2"/>
    <mergeCell ref="NHB2:NHH2"/>
    <mergeCell ref="NHI2:NHO2"/>
    <mergeCell ref="NHP2:NHV2"/>
    <mergeCell ref="NHW2:NIC2"/>
    <mergeCell ref="NID2:NIJ2"/>
    <mergeCell ref="NFS2:NFY2"/>
    <mergeCell ref="NFZ2:NGF2"/>
    <mergeCell ref="NGG2:NGM2"/>
    <mergeCell ref="NGN2:NGT2"/>
    <mergeCell ref="NGU2:NHA2"/>
    <mergeCell ref="NPD2:NPJ2"/>
    <mergeCell ref="NPK2:NPQ2"/>
    <mergeCell ref="NPR2:NPX2"/>
    <mergeCell ref="NPY2:NQE2"/>
    <mergeCell ref="NQF2:NQL2"/>
    <mergeCell ref="NNU2:NOA2"/>
    <mergeCell ref="NOB2:NOH2"/>
    <mergeCell ref="NOI2:NOO2"/>
    <mergeCell ref="NOP2:NOV2"/>
    <mergeCell ref="NOW2:NPC2"/>
    <mergeCell ref="NML2:NMR2"/>
    <mergeCell ref="NMS2:NMY2"/>
    <mergeCell ref="NMZ2:NNF2"/>
    <mergeCell ref="NNG2:NNM2"/>
    <mergeCell ref="NNN2:NNT2"/>
    <mergeCell ref="NLC2:NLI2"/>
    <mergeCell ref="NLJ2:NLP2"/>
    <mergeCell ref="NLQ2:NLW2"/>
    <mergeCell ref="NLX2:NMD2"/>
    <mergeCell ref="NME2:NMK2"/>
    <mergeCell ref="NUN2:NUT2"/>
    <mergeCell ref="NUU2:NVA2"/>
    <mergeCell ref="NVB2:NVH2"/>
    <mergeCell ref="NVI2:NVO2"/>
    <mergeCell ref="NVP2:NVV2"/>
    <mergeCell ref="NTE2:NTK2"/>
    <mergeCell ref="NTL2:NTR2"/>
    <mergeCell ref="NTS2:NTY2"/>
    <mergeCell ref="NTZ2:NUF2"/>
    <mergeCell ref="NUG2:NUM2"/>
    <mergeCell ref="NRV2:NSB2"/>
    <mergeCell ref="NSC2:NSI2"/>
    <mergeCell ref="NSJ2:NSP2"/>
    <mergeCell ref="NSQ2:NSW2"/>
    <mergeCell ref="NSX2:NTD2"/>
    <mergeCell ref="NQM2:NQS2"/>
    <mergeCell ref="NQT2:NQZ2"/>
    <mergeCell ref="NRA2:NRG2"/>
    <mergeCell ref="NRH2:NRN2"/>
    <mergeCell ref="NRO2:NRU2"/>
    <mergeCell ref="NZX2:OAD2"/>
    <mergeCell ref="OAE2:OAK2"/>
    <mergeCell ref="OAL2:OAR2"/>
    <mergeCell ref="OAS2:OAY2"/>
    <mergeCell ref="OAZ2:OBF2"/>
    <mergeCell ref="NYO2:NYU2"/>
    <mergeCell ref="NYV2:NZB2"/>
    <mergeCell ref="NZC2:NZI2"/>
    <mergeCell ref="NZJ2:NZP2"/>
    <mergeCell ref="NZQ2:NZW2"/>
    <mergeCell ref="NXF2:NXL2"/>
    <mergeCell ref="NXM2:NXS2"/>
    <mergeCell ref="NXT2:NXZ2"/>
    <mergeCell ref="NYA2:NYG2"/>
    <mergeCell ref="NYH2:NYN2"/>
    <mergeCell ref="NVW2:NWC2"/>
    <mergeCell ref="NWD2:NWJ2"/>
    <mergeCell ref="NWK2:NWQ2"/>
    <mergeCell ref="NWR2:NWX2"/>
    <mergeCell ref="NWY2:NXE2"/>
    <mergeCell ref="OFH2:OFN2"/>
    <mergeCell ref="OFO2:OFU2"/>
    <mergeCell ref="OFV2:OGB2"/>
    <mergeCell ref="OGC2:OGI2"/>
    <mergeCell ref="OGJ2:OGP2"/>
    <mergeCell ref="ODY2:OEE2"/>
    <mergeCell ref="OEF2:OEL2"/>
    <mergeCell ref="OEM2:OES2"/>
    <mergeCell ref="OET2:OEZ2"/>
    <mergeCell ref="OFA2:OFG2"/>
    <mergeCell ref="OCP2:OCV2"/>
    <mergeCell ref="OCW2:ODC2"/>
    <mergeCell ref="ODD2:ODJ2"/>
    <mergeCell ref="ODK2:ODQ2"/>
    <mergeCell ref="ODR2:ODX2"/>
    <mergeCell ref="OBG2:OBM2"/>
    <mergeCell ref="OBN2:OBT2"/>
    <mergeCell ref="OBU2:OCA2"/>
    <mergeCell ref="OCB2:OCH2"/>
    <mergeCell ref="OCI2:OCO2"/>
    <mergeCell ref="OKR2:OKX2"/>
    <mergeCell ref="OKY2:OLE2"/>
    <mergeCell ref="OLF2:OLL2"/>
    <mergeCell ref="OLM2:OLS2"/>
    <mergeCell ref="OLT2:OLZ2"/>
    <mergeCell ref="OJI2:OJO2"/>
    <mergeCell ref="OJP2:OJV2"/>
    <mergeCell ref="OJW2:OKC2"/>
    <mergeCell ref="OKD2:OKJ2"/>
    <mergeCell ref="OKK2:OKQ2"/>
    <mergeCell ref="OHZ2:OIF2"/>
    <mergeCell ref="OIG2:OIM2"/>
    <mergeCell ref="OIN2:OIT2"/>
    <mergeCell ref="OIU2:OJA2"/>
    <mergeCell ref="OJB2:OJH2"/>
    <mergeCell ref="OGQ2:OGW2"/>
    <mergeCell ref="OGX2:OHD2"/>
    <mergeCell ref="OHE2:OHK2"/>
    <mergeCell ref="OHL2:OHR2"/>
    <mergeCell ref="OHS2:OHY2"/>
    <mergeCell ref="OQB2:OQH2"/>
    <mergeCell ref="OQI2:OQO2"/>
    <mergeCell ref="OQP2:OQV2"/>
    <mergeCell ref="OQW2:ORC2"/>
    <mergeCell ref="ORD2:ORJ2"/>
    <mergeCell ref="OOS2:OOY2"/>
    <mergeCell ref="OOZ2:OPF2"/>
    <mergeCell ref="OPG2:OPM2"/>
    <mergeCell ref="OPN2:OPT2"/>
    <mergeCell ref="OPU2:OQA2"/>
    <mergeCell ref="ONJ2:ONP2"/>
    <mergeCell ref="ONQ2:ONW2"/>
    <mergeCell ref="ONX2:OOD2"/>
    <mergeCell ref="OOE2:OOK2"/>
    <mergeCell ref="OOL2:OOR2"/>
    <mergeCell ref="OMA2:OMG2"/>
    <mergeCell ref="OMH2:OMN2"/>
    <mergeCell ref="OMO2:OMU2"/>
    <mergeCell ref="OMV2:ONB2"/>
    <mergeCell ref="ONC2:ONI2"/>
    <mergeCell ref="OVL2:OVR2"/>
    <mergeCell ref="OVS2:OVY2"/>
    <mergeCell ref="OVZ2:OWF2"/>
    <mergeCell ref="OWG2:OWM2"/>
    <mergeCell ref="OWN2:OWT2"/>
    <mergeCell ref="OUC2:OUI2"/>
    <mergeCell ref="OUJ2:OUP2"/>
    <mergeCell ref="OUQ2:OUW2"/>
    <mergeCell ref="OUX2:OVD2"/>
    <mergeCell ref="OVE2:OVK2"/>
    <mergeCell ref="OST2:OSZ2"/>
    <mergeCell ref="OTA2:OTG2"/>
    <mergeCell ref="OTH2:OTN2"/>
    <mergeCell ref="OTO2:OTU2"/>
    <mergeCell ref="OTV2:OUB2"/>
    <mergeCell ref="ORK2:ORQ2"/>
    <mergeCell ref="ORR2:ORX2"/>
    <mergeCell ref="ORY2:OSE2"/>
    <mergeCell ref="OSF2:OSL2"/>
    <mergeCell ref="OSM2:OSS2"/>
    <mergeCell ref="PAV2:PBB2"/>
    <mergeCell ref="PBC2:PBI2"/>
    <mergeCell ref="PBJ2:PBP2"/>
    <mergeCell ref="PBQ2:PBW2"/>
    <mergeCell ref="PBX2:PCD2"/>
    <mergeCell ref="OZM2:OZS2"/>
    <mergeCell ref="OZT2:OZZ2"/>
    <mergeCell ref="PAA2:PAG2"/>
    <mergeCell ref="PAH2:PAN2"/>
    <mergeCell ref="PAO2:PAU2"/>
    <mergeCell ref="OYD2:OYJ2"/>
    <mergeCell ref="OYK2:OYQ2"/>
    <mergeCell ref="OYR2:OYX2"/>
    <mergeCell ref="OYY2:OZE2"/>
    <mergeCell ref="OZF2:OZL2"/>
    <mergeCell ref="OWU2:OXA2"/>
    <mergeCell ref="OXB2:OXH2"/>
    <mergeCell ref="OXI2:OXO2"/>
    <mergeCell ref="OXP2:OXV2"/>
    <mergeCell ref="OXW2:OYC2"/>
    <mergeCell ref="PGF2:PGL2"/>
    <mergeCell ref="PGM2:PGS2"/>
    <mergeCell ref="PGT2:PGZ2"/>
    <mergeCell ref="PHA2:PHG2"/>
    <mergeCell ref="PHH2:PHN2"/>
    <mergeCell ref="PEW2:PFC2"/>
    <mergeCell ref="PFD2:PFJ2"/>
    <mergeCell ref="PFK2:PFQ2"/>
    <mergeCell ref="PFR2:PFX2"/>
    <mergeCell ref="PFY2:PGE2"/>
    <mergeCell ref="PDN2:PDT2"/>
    <mergeCell ref="PDU2:PEA2"/>
    <mergeCell ref="PEB2:PEH2"/>
    <mergeCell ref="PEI2:PEO2"/>
    <mergeCell ref="PEP2:PEV2"/>
    <mergeCell ref="PCE2:PCK2"/>
    <mergeCell ref="PCL2:PCR2"/>
    <mergeCell ref="PCS2:PCY2"/>
    <mergeCell ref="PCZ2:PDF2"/>
    <mergeCell ref="PDG2:PDM2"/>
    <mergeCell ref="PLP2:PLV2"/>
    <mergeCell ref="PLW2:PMC2"/>
    <mergeCell ref="PMD2:PMJ2"/>
    <mergeCell ref="PMK2:PMQ2"/>
    <mergeCell ref="PMR2:PMX2"/>
    <mergeCell ref="PKG2:PKM2"/>
    <mergeCell ref="PKN2:PKT2"/>
    <mergeCell ref="PKU2:PLA2"/>
    <mergeCell ref="PLB2:PLH2"/>
    <mergeCell ref="PLI2:PLO2"/>
    <mergeCell ref="PIX2:PJD2"/>
    <mergeCell ref="PJE2:PJK2"/>
    <mergeCell ref="PJL2:PJR2"/>
    <mergeCell ref="PJS2:PJY2"/>
    <mergeCell ref="PJZ2:PKF2"/>
    <mergeCell ref="PHO2:PHU2"/>
    <mergeCell ref="PHV2:PIB2"/>
    <mergeCell ref="PIC2:PII2"/>
    <mergeCell ref="PIJ2:PIP2"/>
    <mergeCell ref="PIQ2:PIW2"/>
    <mergeCell ref="PQZ2:PRF2"/>
    <mergeCell ref="PRG2:PRM2"/>
    <mergeCell ref="PRN2:PRT2"/>
    <mergeCell ref="PRU2:PSA2"/>
    <mergeCell ref="PSB2:PSH2"/>
    <mergeCell ref="PPQ2:PPW2"/>
    <mergeCell ref="PPX2:PQD2"/>
    <mergeCell ref="PQE2:PQK2"/>
    <mergeCell ref="PQL2:PQR2"/>
    <mergeCell ref="PQS2:PQY2"/>
    <mergeCell ref="POH2:PON2"/>
    <mergeCell ref="POO2:POU2"/>
    <mergeCell ref="POV2:PPB2"/>
    <mergeCell ref="PPC2:PPI2"/>
    <mergeCell ref="PPJ2:PPP2"/>
    <mergeCell ref="PMY2:PNE2"/>
    <mergeCell ref="PNF2:PNL2"/>
    <mergeCell ref="PNM2:PNS2"/>
    <mergeCell ref="PNT2:PNZ2"/>
    <mergeCell ref="POA2:POG2"/>
    <mergeCell ref="PWJ2:PWP2"/>
    <mergeCell ref="PWQ2:PWW2"/>
    <mergeCell ref="PWX2:PXD2"/>
    <mergeCell ref="PXE2:PXK2"/>
    <mergeCell ref="PXL2:PXR2"/>
    <mergeCell ref="PVA2:PVG2"/>
    <mergeCell ref="PVH2:PVN2"/>
    <mergeCell ref="PVO2:PVU2"/>
    <mergeCell ref="PVV2:PWB2"/>
    <mergeCell ref="PWC2:PWI2"/>
    <mergeCell ref="PTR2:PTX2"/>
    <mergeCell ref="PTY2:PUE2"/>
    <mergeCell ref="PUF2:PUL2"/>
    <mergeCell ref="PUM2:PUS2"/>
    <mergeCell ref="PUT2:PUZ2"/>
    <mergeCell ref="PSI2:PSO2"/>
    <mergeCell ref="PSP2:PSV2"/>
    <mergeCell ref="PSW2:PTC2"/>
    <mergeCell ref="PTD2:PTJ2"/>
    <mergeCell ref="PTK2:PTQ2"/>
    <mergeCell ref="QBT2:QBZ2"/>
    <mergeCell ref="QCA2:QCG2"/>
    <mergeCell ref="QCH2:QCN2"/>
    <mergeCell ref="QCO2:QCU2"/>
    <mergeCell ref="QCV2:QDB2"/>
    <mergeCell ref="QAK2:QAQ2"/>
    <mergeCell ref="QAR2:QAX2"/>
    <mergeCell ref="QAY2:QBE2"/>
    <mergeCell ref="QBF2:QBL2"/>
    <mergeCell ref="QBM2:QBS2"/>
    <mergeCell ref="PZB2:PZH2"/>
    <mergeCell ref="PZI2:PZO2"/>
    <mergeCell ref="PZP2:PZV2"/>
    <mergeCell ref="PZW2:QAC2"/>
    <mergeCell ref="QAD2:QAJ2"/>
    <mergeCell ref="PXS2:PXY2"/>
    <mergeCell ref="PXZ2:PYF2"/>
    <mergeCell ref="PYG2:PYM2"/>
    <mergeCell ref="PYN2:PYT2"/>
    <mergeCell ref="PYU2:PZA2"/>
    <mergeCell ref="QHD2:QHJ2"/>
    <mergeCell ref="QHK2:QHQ2"/>
    <mergeCell ref="QHR2:QHX2"/>
    <mergeCell ref="QHY2:QIE2"/>
    <mergeCell ref="QIF2:QIL2"/>
    <mergeCell ref="QFU2:QGA2"/>
    <mergeCell ref="QGB2:QGH2"/>
    <mergeCell ref="QGI2:QGO2"/>
    <mergeCell ref="QGP2:QGV2"/>
    <mergeCell ref="QGW2:QHC2"/>
    <mergeCell ref="QEL2:QER2"/>
    <mergeCell ref="QES2:QEY2"/>
    <mergeCell ref="QEZ2:QFF2"/>
    <mergeCell ref="QFG2:QFM2"/>
    <mergeCell ref="QFN2:QFT2"/>
    <mergeCell ref="QDC2:QDI2"/>
    <mergeCell ref="QDJ2:QDP2"/>
    <mergeCell ref="QDQ2:QDW2"/>
    <mergeCell ref="QDX2:QED2"/>
    <mergeCell ref="QEE2:QEK2"/>
    <mergeCell ref="QMN2:QMT2"/>
    <mergeCell ref="QMU2:QNA2"/>
    <mergeCell ref="QNB2:QNH2"/>
    <mergeCell ref="QNI2:QNO2"/>
    <mergeCell ref="QNP2:QNV2"/>
    <mergeCell ref="QLE2:QLK2"/>
    <mergeCell ref="QLL2:QLR2"/>
    <mergeCell ref="QLS2:QLY2"/>
    <mergeCell ref="QLZ2:QMF2"/>
    <mergeCell ref="QMG2:QMM2"/>
    <mergeCell ref="QJV2:QKB2"/>
    <mergeCell ref="QKC2:QKI2"/>
    <mergeCell ref="QKJ2:QKP2"/>
    <mergeCell ref="QKQ2:QKW2"/>
    <mergeCell ref="QKX2:QLD2"/>
    <mergeCell ref="QIM2:QIS2"/>
    <mergeCell ref="QIT2:QIZ2"/>
    <mergeCell ref="QJA2:QJG2"/>
    <mergeCell ref="QJH2:QJN2"/>
    <mergeCell ref="QJO2:QJU2"/>
    <mergeCell ref="QRX2:QSD2"/>
    <mergeCell ref="QSE2:QSK2"/>
    <mergeCell ref="QSL2:QSR2"/>
    <mergeCell ref="QSS2:QSY2"/>
    <mergeCell ref="QSZ2:QTF2"/>
    <mergeCell ref="QQO2:QQU2"/>
    <mergeCell ref="QQV2:QRB2"/>
    <mergeCell ref="QRC2:QRI2"/>
    <mergeCell ref="QRJ2:QRP2"/>
    <mergeCell ref="QRQ2:QRW2"/>
    <mergeCell ref="QPF2:QPL2"/>
    <mergeCell ref="QPM2:QPS2"/>
    <mergeCell ref="QPT2:QPZ2"/>
    <mergeCell ref="QQA2:QQG2"/>
    <mergeCell ref="QQH2:QQN2"/>
    <mergeCell ref="QNW2:QOC2"/>
    <mergeCell ref="QOD2:QOJ2"/>
    <mergeCell ref="QOK2:QOQ2"/>
    <mergeCell ref="QOR2:QOX2"/>
    <mergeCell ref="QOY2:QPE2"/>
    <mergeCell ref="QXH2:QXN2"/>
    <mergeCell ref="QXO2:QXU2"/>
    <mergeCell ref="QXV2:QYB2"/>
    <mergeCell ref="QYC2:QYI2"/>
    <mergeCell ref="QYJ2:QYP2"/>
    <mergeCell ref="QVY2:QWE2"/>
    <mergeCell ref="QWF2:QWL2"/>
    <mergeCell ref="QWM2:QWS2"/>
    <mergeCell ref="QWT2:QWZ2"/>
    <mergeCell ref="QXA2:QXG2"/>
    <mergeCell ref="QUP2:QUV2"/>
    <mergeCell ref="QUW2:QVC2"/>
    <mergeCell ref="QVD2:QVJ2"/>
    <mergeCell ref="QVK2:QVQ2"/>
    <mergeCell ref="QVR2:QVX2"/>
    <mergeCell ref="QTG2:QTM2"/>
    <mergeCell ref="QTN2:QTT2"/>
    <mergeCell ref="QTU2:QUA2"/>
    <mergeCell ref="QUB2:QUH2"/>
    <mergeCell ref="QUI2:QUO2"/>
    <mergeCell ref="RCR2:RCX2"/>
    <mergeCell ref="RCY2:RDE2"/>
    <mergeCell ref="RDF2:RDL2"/>
    <mergeCell ref="RDM2:RDS2"/>
    <mergeCell ref="RDT2:RDZ2"/>
    <mergeCell ref="RBI2:RBO2"/>
    <mergeCell ref="RBP2:RBV2"/>
    <mergeCell ref="RBW2:RCC2"/>
    <mergeCell ref="RCD2:RCJ2"/>
    <mergeCell ref="RCK2:RCQ2"/>
    <mergeCell ref="QZZ2:RAF2"/>
    <mergeCell ref="RAG2:RAM2"/>
    <mergeCell ref="RAN2:RAT2"/>
    <mergeCell ref="RAU2:RBA2"/>
    <mergeCell ref="RBB2:RBH2"/>
    <mergeCell ref="QYQ2:QYW2"/>
    <mergeCell ref="QYX2:QZD2"/>
    <mergeCell ref="QZE2:QZK2"/>
    <mergeCell ref="QZL2:QZR2"/>
    <mergeCell ref="QZS2:QZY2"/>
    <mergeCell ref="RIB2:RIH2"/>
    <mergeCell ref="RII2:RIO2"/>
    <mergeCell ref="RIP2:RIV2"/>
    <mergeCell ref="RIW2:RJC2"/>
    <mergeCell ref="RJD2:RJJ2"/>
    <mergeCell ref="RGS2:RGY2"/>
    <mergeCell ref="RGZ2:RHF2"/>
    <mergeCell ref="RHG2:RHM2"/>
    <mergeCell ref="RHN2:RHT2"/>
    <mergeCell ref="RHU2:RIA2"/>
    <mergeCell ref="RFJ2:RFP2"/>
    <mergeCell ref="RFQ2:RFW2"/>
    <mergeCell ref="RFX2:RGD2"/>
    <mergeCell ref="RGE2:RGK2"/>
    <mergeCell ref="RGL2:RGR2"/>
    <mergeCell ref="REA2:REG2"/>
    <mergeCell ref="REH2:REN2"/>
    <mergeCell ref="REO2:REU2"/>
    <mergeCell ref="REV2:RFB2"/>
    <mergeCell ref="RFC2:RFI2"/>
    <mergeCell ref="RNL2:RNR2"/>
    <mergeCell ref="RNS2:RNY2"/>
    <mergeCell ref="RNZ2:ROF2"/>
    <mergeCell ref="ROG2:ROM2"/>
    <mergeCell ref="RON2:ROT2"/>
    <mergeCell ref="RMC2:RMI2"/>
    <mergeCell ref="RMJ2:RMP2"/>
    <mergeCell ref="RMQ2:RMW2"/>
    <mergeCell ref="RMX2:RND2"/>
    <mergeCell ref="RNE2:RNK2"/>
    <mergeCell ref="RKT2:RKZ2"/>
    <mergeCell ref="RLA2:RLG2"/>
    <mergeCell ref="RLH2:RLN2"/>
    <mergeCell ref="RLO2:RLU2"/>
    <mergeCell ref="RLV2:RMB2"/>
    <mergeCell ref="RJK2:RJQ2"/>
    <mergeCell ref="RJR2:RJX2"/>
    <mergeCell ref="RJY2:RKE2"/>
    <mergeCell ref="RKF2:RKL2"/>
    <mergeCell ref="RKM2:RKS2"/>
    <mergeCell ref="RSV2:RTB2"/>
    <mergeCell ref="RTC2:RTI2"/>
    <mergeCell ref="RTJ2:RTP2"/>
    <mergeCell ref="RTQ2:RTW2"/>
    <mergeCell ref="RTX2:RUD2"/>
    <mergeCell ref="RRM2:RRS2"/>
    <mergeCell ref="RRT2:RRZ2"/>
    <mergeCell ref="RSA2:RSG2"/>
    <mergeCell ref="RSH2:RSN2"/>
    <mergeCell ref="RSO2:RSU2"/>
    <mergeCell ref="RQD2:RQJ2"/>
    <mergeCell ref="RQK2:RQQ2"/>
    <mergeCell ref="RQR2:RQX2"/>
    <mergeCell ref="RQY2:RRE2"/>
    <mergeCell ref="RRF2:RRL2"/>
    <mergeCell ref="ROU2:RPA2"/>
    <mergeCell ref="RPB2:RPH2"/>
    <mergeCell ref="RPI2:RPO2"/>
    <mergeCell ref="RPP2:RPV2"/>
    <mergeCell ref="RPW2:RQC2"/>
    <mergeCell ref="RYF2:RYL2"/>
    <mergeCell ref="RYM2:RYS2"/>
    <mergeCell ref="RYT2:RYZ2"/>
    <mergeCell ref="RZA2:RZG2"/>
    <mergeCell ref="RZH2:RZN2"/>
    <mergeCell ref="RWW2:RXC2"/>
    <mergeCell ref="RXD2:RXJ2"/>
    <mergeCell ref="RXK2:RXQ2"/>
    <mergeCell ref="RXR2:RXX2"/>
    <mergeCell ref="RXY2:RYE2"/>
    <mergeCell ref="RVN2:RVT2"/>
    <mergeCell ref="RVU2:RWA2"/>
    <mergeCell ref="RWB2:RWH2"/>
    <mergeCell ref="RWI2:RWO2"/>
    <mergeCell ref="RWP2:RWV2"/>
    <mergeCell ref="RUE2:RUK2"/>
    <mergeCell ref="RUL2:RUR2"/>
    <mergeCell ref="RUS2:RUY2"/>
    <mergeCell ref="RUZ2:RVF2"/>
    <mergeCell ref="RVG2:RVM2"/>
    <mergeCell ref="SDP2:SDV2"/>
    <mergeCell ref="SDW2:SEC2"/>
    <mergeCell ref="SED2:SEJ2"/>
    <mergeCell ref="SEK2:SEQ2"/>
    <mergeCell ref="SER2:SEX2"/>
    <mergeCell ref="SCG2:SCM2"/>
    <mergeCell ref="SCN2:SCT2"/>
    <mergeCell ref="SCU2:SDA2"/>
    <mergeCell ref="SDB2:SDH2"/>
    <mergeCell ref="SDI2:SDO2"/>
    <mergeCell ref="SAX2:SBD2"/>
    <mergeCell ref="SBE2:SBK2"/>
    <mergeCell ref="SBL2:SBR2"/>
    <mergeCell ref="SBS2:SBY2"/>
    <mergeCell ref="SBZ2:SCF2"/>
    <mergeCell ref="RZO2:RZU2"/>
    <mergeCell ref="RZV2:SAB2"/>
    <mergeCell ref="SAC2:SAI2"/>
    <mergeCell ref="SAJ2:SAP2"/>
    <mergeCell ref="SAQ2:SAW2"/>
    <mergeCell ref="SIZ2:SJF2"/>
    <mergeCell ref="SJG2:SJM2"/>
    <mergeCell ref="SJN2:SJT2"/>
    <mergeCell ref="SJU2:SKA2"/>
    <mergeCell ref="SKB2:SKH2"/>
    <mergeCell ref="SHQ2:SHW2"/>
    <mergeCell ref="SHX2:SID2"/>
    <mergeCell ref="SIE2:SIK2"/>
    <mergeCell ref="SIL2:SIR2"/>
    <mergeCell ref="SIS2:SIY2"/>
    <mergeCell ref="SGH2:SGN2"/>
    <mergeCell ref="SGO2:SGU2"/>
    <mergeCell ref="SGV2:SHB2"/>
    <mergeCell ref="SHC2:SHI2"/>
    <mergeCell ref="SHJ2:SHP2"/>
    <mergeCell ref="SEY2:SFE2"/>
    <mergeCell ref="SFF2:SFL2"/>
    <mergeCell ref="SFM2:SFS2"/>
    <mergeCell ref="SFT2:SFZ2"/>
    <mergeCell ref="SGA2:SGG2"/>
    <mergeCell ref="SOJ2:SOP2"/>
    <mergeCell ref="SOQ2:SOW2"/>
    <mergeCell ref="SOX2:SPD2"/>
    <mergeCell ref="SPE2:SPK2"/>
    <mergeCell ref="SPL2:SPR2"/>
    <mergeCell ref="SNA2:SNG2"/>
    <mergeCell ref="SNH2:SNN2"/>
    <mergeCell ref="SNO2:SNU2"/>
    <mergeCell ref="SNV2:SOB2"/>
    <mergeCell ref="SOC2:SOI2"/>
    <mergeCell ref="SLR2:SLX2"/>
    <mergeCell ref="SLY2:SME2"/>
    <mergeCell ref="SMF2:SML2"/>
    <mergeCell ref="SMM2:SMS2"/>
    <mergeCell ref="SMT2:SMZ2"/>
    <mergeCell ref="SKI2:SKO2"/>
    <mergeCell ref="SKP2:SKV2"/>
    <mergeCell ref="SKW2:SLC2"/>
    <mergeCell ref="SLD2:SLJ2"/>
    <mergeCell ref="SLK2:SLQ2"/>
    <mergeCell ref="STT2:STZ2"/>
    <mergeCell ref="SUA2:SUG2"/>
    <mergeCell ref="SUH2:SUN2"/>
    <mergeCell ref="SUO2:SUU2"/>
    <mergeCell ref="SUV2:SVB2"/>
    <mergeCell ref="SSK2:SSQ2"/>
    <mergeCell ref="SSR2:SSX2"/>
    <mergeCell ref="SSY2:STE2"/>
    <mergeCell ref="STF2:STL2"/>
    <mergeCell ref="STM2:STS2"/>
    <mergeCell ref="SRB2:SRH2"/>
    <mergeCell ref="SRI2:SRO2"/>
    <mergeCell ref="SRP2:SRV2"/>
    <mergeCell ref="SRW2:SSC2"/>
    <mergeCell ref="SSD2:SSJ2"/>
    <mergeCell ref="SPS2:SPY2"/>
    <mergeCell ref="SPZ2:SQF2"/>
    <mergeCell ref="SQG2:SQM2"/>
    <mergeCell ref="SQN2:SQT2"/>
    <mergeCell ref="SQU2:SRA2"/>
    <mergeCell ref="SZD2:SZJ2"/>
    <mergeCell ref="SZK2:SZQ2"/>
    <mergeCell ref="SZR2:SZX2"/>
    <mergeCell ref="SZY2:TAE2"/>
    <mergeCell ref="TAF2:TAL2"/>
    <mergeCell ref="SXU2:SYA2"/>
    <mergeCell ref="SYB2:SYH2"/>
    <mergeCell ref="SYI2:SYO2"/>
    <mergeCell ref="SYP2:SYV2"/>
    <mergeCell ref="SYW2:SZC2"/>
    <mergeCell ref="SWL2:SWR2"/>
    <mergeCell ref="SWS2:SWY2"/>
    <mergeCell ref="SWZ2:SXF2"/>
    <mergeCell ref="SXG2:SXM2"/>
    <mergeCell ref="SXN2:SXT2"/>
    <mergeCell ref="SVC2:SVI2"/>
    <mergeCell ref="SVJ2:SVP2"/>
    <mergeCell ref="SVQ2:SVW2"/>
    <mergeCell ref="SVX2:SWD2"/>
    <mergeCell ref="SWE2:SWK2"/>
    <mergeCell ref="TEN2:TET2"/>
    <mergeCell ref="TEU2:TFA2"/>
    <mergeCell ref="TFB2:TFH2"/>
    <mergeCell ref="TFI2:TFO2"/>
    <mergeCell ref="TFP2:TFV2"/>
    <mergeCell ref="TDE2:TDK2"/>
    <mergeCell ref="TDL2:TDR2"/>
    <mergeCell ref="TDS2:TDY2"/>
    <mergeCell ref="TDZ2:TEF2"/>
    <mergeCell ref="TEG2:TEM2"/>
    <mergeCell ref="TBV2:TCB2"/>
    <mergeCell ref="TCC2:TCI2"/>
    <mergeCell ref="TCJ2:TCP2"/>
    <mergeCell ref="TCQ2:TCW2"/>
    <mergeCell ref="TCX2:TDD2"/>
    <mergeCell ref="TAM2:TAS2"/>
    <mergeCell ref="TAT2:TAZ2"/>
    <mergeCell ref="TBA2:TBG2"/>
    <mergeCell ref="TBH2:TBN2"/>
    <mergeCell ref="TBO2:TBU2"/>
    <mergeCell ref="TJX2:TKD2"/>
    <mergeCell ref="TKE2:TKK2"/>
    <mergeCell ref="TKL2:TKR2"/>
    <mergeCell ref="TKS2:TKY2"/>
    <mergeCell ref="TKZ2:TLF2"/>
    <mergeCell ref="TIO2:TIU2"/>
    <mergeCell ref="TIV2:TJB2"/>
    <mergeCell ref="TJC2:TJI2"/>
    <mergeCell ref="TJJ2:TJP2"/>
    <mergeCell ref="TJQ2:TJW2"/>
    <mergeCell ref="THF2:THL2"/>
    <mergeCell ref="THM2:THS2"/>
    <mergeCell ref="THT2:THZ2"/>
    <mergeCell ref="TIA2:TIG2"/>
    <mergeCell ref="TIH2:TIN2"/>
    <mergeCell ref="TFW2:TGC2"/>
    <mergeCell ref="TGD2:TGJ2"/>
    <mergeCell ref="TGK2:TGQ2"/>
    <mergeCell ref="TGR2:TGX2"/>
    <mergeCell ref="TGY2:THE2"/>
    <mergeCell ref="TPH2:TPN2"/>
    <mergeCell ref="TPO2:TPU2"/>
    <mergeCell ref="TPV2:TQB2"/>
    <mergeCell ref="TQC2:TQI2"/>
    <mergeCell ref="TQJ2:TQP2"/>
    <mergeCell ref="TNY2:TOE2"/>
    <mergeCell ref="TOF2:TOL2"/>
    <mergeCell ref="TOM2:TOS2"/>
    <mergeCell ref="TOT2:TOZ2"/>
    <mergeCell ref="TPA2:TPG2"/>
    <mergeCell ref="TMP2:TMV2"/>
    <mergeCell ref="TMW2:TNC2"/>
    <mergeCell ref="TND2:TNJ2"/>
    <mergeCell ref="TNK2:TNQ2"/>
    <mergeCell ref="TNR2:TNX2"/>
    <mergeCell ref="TLG2:TLM2"/>
    <mergeCell ref="TLN2:TLT2"/>
    <mergeCell ref="TLU2:TMA2"/>
    <mergeCell ref="TMB2:TMH2"/>
    <mergeCell ref="TMI2:TMO2"/>
    <mergeCell ref="TUR2:TUX2"/>
    <mergeCell ref="TUY2:TVE2"/>
    <mergeCell ref="TVF2:TVL2"/>
    <mergeCell ref="TVM2:TVS2"/>
    <mergeCell ref="TVT2:TVZ2"/>
    <mergeCell ref="TTI2:TTO2"/>
    <mergeCell ref="TTP2:TTV2"/>
    <mergeCell ref="TTW2:TUC2"/>
    <mergeCell ref="TUD2:TUJ2"/>
    <mergeCell ref="TUK2:TUQ2"/>
    <mergeCell ref="TRZ2:TSF2"/>
    <mergeCell ref="TSG2:TSM2"/>
    <mergeCell ref="TSN2:TST2"/>
    <mergeCell ref="TSU2:TTA2"/>
    <mergeCell ref="TTB2:TTH2"/>
    <mergeCell ref="TQQ2:TQW2"/>
    <mergeCell ref="TQX2:TRD2"/>
    <mergeCell ref="TRE2:TRK2"/>
    <mergeCell ref="TRL2:TRR2"/>
    <mergeCell ref="TRS2:TRY2"/>
    <mergeCell ref="UAB2:UAH2"/>
    <mergeCell ref="UAI2:UAO2"/>
    <mergeCell ref="UAP2:UAV2"/>
    <mergeCell ref="UAW2:UBC2"/>
    <mergeCell ref="UBD2:UBJ2"/>
    <mergeCell ref="TYS2:TYY2"/>
    <mergeCell ref="TYZ2:TZF2"/>
    <mergeCell ref="TZG2:TZM2"/>
    <mergeCell ref="TZN2:TZT2"/>
    <mergeCell ref="TZU2:UAA2"/>
    <mergeCell ref="TXJ2:TXP2"/>
    <mergeCell ref="TXQ2:TXW2"/>
    <mergeCell ref="TXX2:TYD2"/>
    <mergeCell ref="TYE2:TYK2"/>
    <mergeCell ref="TYL2:TYR2"/>
    <mergeCell ref="TWA2:TWG2"/>
    <mergeCell ref="TWH2:TWN2"/>
    <mergeCell ref="TWO2:TWU2"/>
    <mergeCell ref="TWV2:TXB2"/>
    <mergeCell ref="TXC2:TXI2"/>
    <mergeCell ref="UFL2:UFR2"/>
    <mergeCell ref="UFS2:UFY2"/>
    <mergeCell ref="UFZ2:UGF2"/>
    <mergeCell ref="UGG2:UGM2"/>
    <mergeCell ref="UGN2:UGT2"/>
    <mergeCell ref="UEC2:UEI2"/>
    <mergeCell ref="UEJ2:UEP2"/>
    <mergeCell ref="UEQ2:UEW2"/>
    <mergeCell ref="UEX2:UFD2"/>
    <mergeCell ref="UFE2:UFK2"/>
    <mergeCell ref="UCT2:UCZ2"/>
    <mergeCell ref="UDA2:UDG2"/>
    <mergeCell ref="UDH2:UDN2"/>
    <mergeCell ref="UDO2:UDU2"/>
    <mergeCell ref="UDV2:UEB2"/>
    <mergeCell ref="UBK2:UBQ2"/>
    <mergeCell ref="UBR2:UBX2"/>
    <mergeCell ref="UBY2:UCE2"/>
    <mergeCell ref="UCF2:UCL2"/>
    <mergeCell ref="UCM2:UCS2"/>
    <mergeCell ref="UKV2:ULB2"/>
    <mergeCell ref="ULC2:ULI2"/>
    <mergeCell ref="ULJ2:ULP2"/>
    <mergeCell ref="ULQ2:ULW2"/>
    <mergeCell ref="ULX2:UMD2"/>
    <mergeCell ref="UJM2:UJS2"/>
    <mergeCell ref="UJT2:UJZ2"/>
    <mergeCell ref="UKA2:UKG2"/>
    <mergeCell ref="UKH2:UKN2"/>
    <mergeCell ref="UKO2:UKU2"/>
    <mergeCell ref="UID2:UIJ2"/>
    <mergeCell ref="UIK2:UIQ2"/>
    <mergeCell ref="UIR2:UIX2"/>
    <mergeCell ref="UIY2:UJE2"/>
    <mergeCell ref="UJF2:UJL2"/>
    <mergeCell ref="UGU2:UHA2"/>
    <mergeCell ref="UHB2:UHH2"/>
    <mergeCell ref="UHI2:UHO2"/>
    <mergeCell ref="UHP2:UHV2"/>
    <mergeCell ref="UHW2:UIC2"/>
    <mergeCell ref="UQF2:UQL2"/>
    <mergeCell ref="UQM2:UQS2"/>
    <mergeCell ref="UQT2:UQZ2"/>
    <mergeCell ref="URA2:URG2"/>
    <mergeCell ref="URH2:URN2"/>
    <mergeCell ref="UOW2:UPC2"/>
    <mergeCell ref="UPD2:UPJ2"/>
    <mergeCell ref="UPK2:UPQ2"/>
    <mergeCell ref="UPR2:UPX2"/>
    <mergeCell ref="UPY2:UQE2"/>
    <mergeCell ref="UNN2:UNT2"/>
    <mergeCell ref="UNU2:UOA2"/>
    <mergeCell ref="UOB2:UOH2"/>
    <mergeCell ref="UOI2:UOO2"/>
    <mergeCell ref="UOP2:UOV2"/>
    <mergeCell ref="UME2:UMK2"/>
    <mergeCell ref="UML2:UMR2"/>
    <mergeCell ref="UMS2:UMY2"/>
    <mergeCell ref="UMZ2:UNF2"/>
    <mergeCell ref="UNG2:UNM2"/>
    <mergeCell ref="UVP2:UVV2"/>
    <mergeCell ref="UVW2:UWC2"/>
    <mergeCell ref="UWD2:UWJ2"/>
    <mergeCell ref="UWK2:UWQ2"/>
    <mergeCell ref="UWR2:UWX2"/>
    <mergeCell ref="UUG2:UUM2"/>
    <mergeCell ref="UUN2:UUT2"/>
    <mergeCell ref="UUU2:UVA2"/>
    <mergeCell ref="UVB2:UVH2"/>
    <mergeCell ref="UVI2:UVO2"/>
    <mergeCell ref="USX2:UTD2"/>
    <mergeCell ref="UTE2:UTK2"/>
    <mergeCell ref="UTL2:UTR2"/>
    <mergeCell ref="UTS2:UTY2"/>
    <mergeCell ref="UTZ2:UUF2"/>
    <mergeCell ref="URO2:URU2"/>
    <mergeCell ref="URV2:USB2"/>
    <mergeCell ref="USC2:USI2"/>
    <mergeCell ref="USJ2:USP2"/>
    <mergeCell ref="USQ2:USW2"/>
    <mergeCell ref="VAZ2:VBF2"/>
    <mergeCell ref="VBG2:VBM2"/>
    <mergeCell ref="VBN2:VBT2"/>
    <mergeCell ref="VBU2:VCA2"/>
    <mergeCell ref="VCB2:VCH2"/>
    <mergeCell ref="UZQ2:UZW2"/>
    <mergeCell ref="UZX2:VAD2"/>
    <mergeCell ref="VAE2:VAK2"/>
    <mergeCell ref="VAL2:VAR2"/>
    <mergeCell ref="VAS2:VAY2"/>
    <mergeCell ref="UYH2:UYN2"/>
    <mergeCell ref="UYO2:UYU2"/>
    <mergeCell ref="UYV2:UZB2"/>
    <mergeCell ref="UZC2:UZI2"/>
    <mergeCell ref="UZJ2:UZP2"/>
    <mergeCell ref="UWY2:UXE2"/>
    <mergeCell ref="UXF2:UXL2"/>
    <mergeCell ref="UXM2:UXS2"/>
    <mergeCell ref="UXT2:UXZ2"/>
    <mergeCell ref="UYA2:UYG2"/>
    <mergeCell ref="VGJ2:VGP2"/>
    <mergeCell ref="VGQ2:VGW2"/>
    <mergeCell ref="VGX2:VHD2"/>
    <mergeCell ref="VHE2:VHK2"/>
    <mergeCell ref="VHL2:VHR2"/>
    <mergeCell ref="VFA2:VFG2"/>
    <mergeCell ref="VFH2:VFN2"/>
    <mergeCell ref="VFO2:VFU2"/>
    <mergeCell ref="VFV2:VGB2"/>
    <mergeCell ref="VGC2:VGI2"/>
    <mergeCell ref="VDR2:VDX2"/>
    <mergeCell ref="VDY2:VEE2"/>
    <mergeCell ref="VEF2:VEL2"/>
    <mergeCell ref="VEM2:VES2"/>
    <mergeCell ref="VET2:VEZ2"/>
    <mergeCell ref="VCI2:VCO2"/>
    <mergeCell ref="VCP2:VCV2"/>
    <mergeCell ref="VCW2:VDC2"/>
    <mergeCell ref="VDD2:VDJ2"/>
    <mergeCell ref="VDK2:VDQ2"/>
    <mergeCell ref="VLT2:VLZ2"/>
    <mergeCell ref="VMA2:VMG2"/>
    <mergeCell ref="VMH2:VMN2"/>
    <mergeCell ref="VMO2:VMU2"/>
    <mergeCell ref="VMV2:VNB2"/>
    <mergeCell ref="VKK2:VKQ2"/>
    <mergeCell ref="VKR2:VKX2"/>
    <mergeCell ref="VKY2:VLE2"/>
    <mergeCell ref="VLF2:VLL2"/>
    <mergeCell ref="VLM2:VLS2"/>
    <mergeCell ref="VJB2:VJH2"/>
    <mergeCell ref="VJI2:VJO2"/>
    <mergeCell ref="VJP2:VJV2"/>
    <mergeCell ref="VJW2:VKC2"/>
    <mergeCell ref="VKD2:VKJ2"/>
    <mergeCell ref="VHS2:VHY2"/>
    <mergeCell ref="VHZ2:VIF2"/>
    <mergeCell ref="VIG2:VIM2"/>
    <mergeCell ref="VIN2:VIT2"/>
    <mergeCell ref="VIU2:VJA2"/>
    <mergeCell ref="VRD2:VRJ2"/>
    <mergeCell ref="VRK2:VRQ2"/>
    <mergeCell ref="VRR2:VRX2"/>
    <mergeCell ref="VRY2:VSE2"/>
    <mergeCell ref="VSF2:VSL2"/>
    <mergeCell ref="VPU2:VQA2"/>
    <mergeCell ref="VQB2:VQH2"/>
    <mergeCell ref="VQI2:VQO2"/>
    <mergeCell ref="VQP2:VQV2"/>
    <mergeCell ref="VQW2:VRC2"/>
    <mergeCell ref="VOL2:VOR2"/>
    <mergeCell ref="VOS2:VOY2"/>
    <mergeCell ref="VOZ2:VPF2"/>
    <mergeCell ref="VPG2:VPM2"/>
    <mergeCell ref="VPN2:VPT2"/>
    <mergeCell ref="VNC2:VNI2"/>
    <mergeCell ref="VNJ2:VNP2"/>
    <mergeCell ref="VNQ2:VNW2"/>
    <mergeCell ref="VNX2:VOD2"/>
    <mergeCell ref="VOE2:VOK2"/>
    <mergeCell ref="VWN2:VWT2"/>
    <mergeCell ref="VWU2:VXA2"/>
    <mergeCell ref="VXB2:VXH2"/>
    <mergeCell ref="VXI2:VXO2"/>
    <mergeCell ref="VXP2:VXV2"/>
    <mergeCell ref="VVE2:VVK2"/>
    <mergeCell ref="VVL2:VVR2"/>
    <mergeCell ref="VVS2:VVY2"/>
    <mergeCell ref="VVZ2:VWF2"/>
    <mergeCell ref="VWG2:VWM2"/>
    <mergeCell ref="VTV2:VUB2"/>
    <mergeCell ref="VUC2:VUI2"/>
    <mergeCell ref="VUJ2:VUP2"/>
    <mergeCell ref="VUQ2:VUW2"/>
    <mergeCell ref="VUX2:VVD2"/>
    <mergeCell ref="VSM2:VSS2"/>
    <mergeCell ref="VST2:VSZ2"/>
    <mergeCell ref="VTA2:VTG2"/>
    <mergeCell ref="VTH2:VTN2"/>
    <mergeCell ref="VTO2:VTU2"/>
    <mergeCell ref="WBX2:WCD2"/>
    <mergeCell ref="WCE2:WCK2"/>
    <mergeCell ref="WCL2:WCR2"/>
    <mergeCell ref="WCS2:WCY2"/>
    <mergeCell ref="WCZ2:WDF2"/>
    <mergeCell ref="WAO2:WAU2"/>
    <mergeCell ref="WAV2:WBB2"/>
    <mergeCell ref="WBC2:WBI2"/>
    <mergeCell ref="WBJ2:WBP2"/>
    <mergeCell ref="WBQ2:WBW2"/>
    <mergeCell ref="VZF2:VZL2"/>
    <mergeCell ref="VZM2:VZS2"/>
    <mergeCell ref="VZT2:VZZ2"/>
    <mergeCell ref="WAA2:WAG2"/>
    <mergeCell ref="WAH2:WAN2"/>
    <mergeCell ref="VXW2:VYC2"/>
    <mergeCell ref="VYD2:VYJ2"/>
    <mergeCell ref="VYK2:VYQ2"/>
    <mergeCell ref="VYR2:VYX2"/>
    <mergeCell ref="VYY2:VZE2"/>
    <mergeCell ref="WHH2:WHN2"/>
    <mergeCell ref="WHO2:WHU2"/>
    <mergeCell ref="WHV2:WIB2"/>
    <mergeCell ref="WIC2:WII2"/>
    <mergeCell ref="WIJ2:WIP2"/>
    <mergeCell ref="WFY2:WGE2"/>
    <mergeCell ref="WGF2:WGL2"/>
    <mergeCell ref="WGM2:WGS2"/>
    <mergeCell ref="WGT2:WGZ2"/>
    <mergeCell ref="WHA2:WHG2"/>
    <mergeCell ref="WEP2:WEV2"/>
    <mergeCell ref="WEW2:WFC2"/>
    <mergeCell ref="WFD2:WFJ2"/>
    <mergeCell ref="WFK2:WFQ2"/>
    <mergeCell ref="WFR2:WFX2"/>
    <mergeCell ref="WDG2:WDM2"/>
    <mergeCell ref="WDN2:WDT2"/>
    <mergeCell ref="WDU2:WEA2"/>
    <mergeCell ref="WEB2:WEH2"/>
    <mergeCell ref="WEI2:WEO2"/>
    <mergeCell ref="WRG2:WRM2"/>
    <mergeCell ref="WRN2:WRT2"/>
    <mergeCell ref="WRU2:WSA2"/>
    <mergeCell ref="WNM2:WNS2"/>
    <mergeCell ref="WNT2:WNZ2"/>
    <mergeCell ref="WLI2:WLO2"/>
    <mergeCell ref="WLP2:WLV2"/>
    <mergeCell ref="WLW2:WMC2"/>
    <mergeCell ref="WMD2:WMJ2"/>
    <mergeCell ref="WMK2:WMQ2"/>
    <mergeCell ref="WJZ2:WKF2"/>
    <mergeCell ref="WKG2:WKM2"/>
    <mergeCell ref="WKN2:WKT2"/>
    <mergeCell ref="WKU2:WLA2"/>
    <mergeCell ref="WLB2:WLH2"/>
    <mergeCell ref="WIQ2:WIW2"/>
    <mergeCell ref="WIX2:WJD2"/>
    <mergeCell ref="WJE2:WJK2"/>
    <mergeCell ref="WJL2:WJR2"/>
    <mergeCell ref="WJS2:WJY2"/>
    <mergeCell ref="WWC2:WWI2"/>
    <mergeCell ref="WWJ2:WWM2"/>
    <mergeCell ref="WVO2:WVU2"/>
    <mergeCell ref="WVV2:WWB2"/>
    <mergeCell ref="WPJ2:WPP2"/>
    <mergeCell ref="WPQ2:WPW2"/>
    <mergeCell ref="WPX2:WQD2"/>
    <mergeCell ref="WQE2:WQK2"/>
    <mergeCell ref="WQL2:WQR2"/>
    <mergeCell ref="WOA2:WOG2"/>
    <mergeCell ref="WOH2:WON2"/>
    <mergeCell ref="WOO2:WOU2"/>
    <mergeCell ref="WOV2:WPB2"/>
    <mergeCell ref="WPC2:WPI2"/>
    <mergeCell ref="WMR2:WMX2"/>
    <mergeCell ref="WMY2:WNE2"/>
    <mergeCell ref="WNF2:WNL2"/>
    <mergeCell ref="WUT2:WUZ2"/>
    <mergeCell ref="WVA2:WVG2"/>
    <mergeCell ref="WVH2:WVN2"/>
    <mergeCell ref="WTK2:WTQ2"/>
    <mergeCell ref="WTR2:WTX2"/>
    <mergeCell ref="WTY2:WUE2"/>
    <mergeCell ref="WUF2:WUL2"/>
    <mergeCell ref="WUM2:WUS2"/>
    <mergeCell ref="WSB2:WSH2"/>
    <mergeCell ref="WSI2:WSO2"/>
    <mergeCell ref="WSP2:WSV2"/>
    <mergeCell ref="WSW2:WTC2"/>
    <mergeCell ref="WTD2:WTJ2"/>
    <mergeCell ref="WQS2:WQY2"/>
    <mergeCell ref="WQZ2:WRF2"/>
    <mergeCell ref="DO3:DU3"/>
    <mergeCell ref="DV3:EB3"/>
    <mergeCell ref="EC3:EI3"/>
    <mergeCell ref="EJ3:EP3"/>
    <mergeCell ref="EQ3:EW3"/>
    <mergeCell ref="CT3:CZ3"/>
    <mergeCell ref="DA3:DG3"/>
    <mergeCell ref="DH3:DN3"/>
    <mergeCell ref="AW3:BC3"/>
    <mergeCell ref="BD3:BJ3"/>
    <mergeCell ref="BK3:BQ3"/>
    <mergeCell ref="BR3:BX3"/>
    <mergeCell ref="BY3:CE3"/>
    <mergeCell ref="V3:AA3"/>
    <mergeCell ref="AB3:AH3"/>
    <mergeCell ref="AI3:AO3"/>
    <mergeCell ref="AP3:AV3"/>
    <mergeCell ref="IY3:JE3"/>
    <mergeCell ref="JF3:JL3"/>
    <mergeCell ref="JM3:JS3"/>
    <mergeCell ref="JT3:JZ3"/>
    <mergeCell ref="KA3:KG3"/>
    <mergeCell ref="HP3:HV3"/>
    <mergeCell ref="HW3:IC3"/>
    <mergeCell ref="ID3:IJ3"/>
    <mergeCell ref="IK3:IQ3"/>
    <mergeCell ref="IR3:IX3"/>
    <mergeCell ref="GG3:GM3"/>
    <mergeCell ref="GN3:GT3"/>
    <mergeCell ref="GU3:HA3"/>
    <mergeCell ref="HB3:HH3"/>
    <mergeCell ref="HI3:HO3"/>
    <mergeCell ref="EX3:FD3"/>
    <mergeCell ref="FE3:FK3"/>
    <mergeCell ref="FL3:FR3"/>
    <mergeCell ref="FS3:FY3"/>
    <mergeCell ref="FZ3:GF3"/>
    <mergeCell ref="OI3:OO3"/>
    <mergeCell ref="OP3:OV3"/>
    <mergeCell ref="OW3:PC3"/>
    <mergeCell ref="PD3:PJ3"/>
    <mergeCell ref="PK3:PQ3"/>
    <mergeCell ref="MZ3:NF3"/>
    <mergeCell ref="NG3:NM3"/>
    <mergeCell ref="NN3:NT3"/>
    <mergeCell ref="NU3:OA3"/>
    <mergeCell ref="OB3:OH3"/>
    <mergeCell ref="LQ3:LW3"/>
    <mergeCell ref="LX3:MD3"/>
    <mergeCell ref="ME3:MK3"/>
    <mergeCell ref="ML3:MR3"/>
    <mergeCell ref="MS3:MY3"/>
    <mergeCell ref="KH3:KN3"/>
    <mergeCell ref="KO3:KU3"/>
    <mergeCell ref="KV3:LB3"/>
    <mergeCell ref="LC3:LI3"/>
    <mergeCell ref="LJ3:LP3"/>
    <mergeCell ref="TS3:TY3"/>
    <mergeCell ref="TZ3:UF3"/>
    <mergeCell ref="UG3:UM3"/>
    <mergeCell ref="UN3:UT3"/>
    <mergeCell ref="UU3:VA3"/>
    <mergeCell ref="SJ3:SP3"/>
    <mergeCell ref="SQ3:SW3"/>
    <mergeCell ref="SX3:TD3"/>
    <mergeCell ref="TE3:TK3"/>
    <mergeCell ref="TL3:TR3"/>
    <mergeCell ref="RA3:RG3"/>
    <mergeCell ref="RH3:RN3"/>
    <mergeCell ref="RO3:RU3"/>
    <mergeCell ref="RV3:SB3"/>
    <mergeCell ref="SC3:SI3"/>
    <mergeCell ref="PR3:PX3"/>
    <mergeCell ref="PY3:QE3"/>
    <mergeCell ref="QF3:QL3"/>
    <mergeCell ref="QM3:QS3"/>
    <mergeCell ref="QT3:QZ3"/>
    <mergeCell ref="ZC3:ZI3"/>
    <mergeCell ref="ZJ3:ZP3"/>
    <mergeCell ref="ZQ3:ZW3"/>
    <mergeCell ref="ZX3:AAD3"/>
    <mergeCell ref="AAE3:AAK3"/>
    <mergeCell ref="XT3:XZ3"/>
    <mergeCell ref="YA3:YG3"/>
    <mergeCell ref="YH3:YN3"/>
    <mergeCell ref="YO3:YU3"/>
    <mergeCell ref="YV3:ZB3"/>
    <mergeCell ref="WK3:WQ3"/>
    <mergeCell ref="WR3:WX3"/>
    <mergeCell ref="WY3:XE3"/>
    <mergeCell ref="XF3:XL3"/>
    <mergeCell ref="XM3:XS3"/>
    <mergeCell ref="VB3:VH3"/>
    <mergeCell ref="VI3:VO3"/>
    <mergeCell ref="VP3:VV3"/>
    <mergeCell ref="VW3:WC3"/>
    <mergeCell ref="WD3:WJ3"/>
    <mergeCell ref="AEM3:AES3"/>
    <mergeCell ref="AET3:AEZ3"/>
    <mergeCell ref="AFA3:AFG3"/>
    <mergeCell ref="AFH3:AFN3"/>
    <mergeCell ref="AFO3:AFU3"/>
    <mergeCell ref="ADD3:ADJ3"/>
    <mergeCell ref="ADK3:ADQ3"/>
    <mergeCell ref="ADR3:ADX3"/>
    <mergeCell ref="ADY3:AEE3"/>
    <mergeCell ref="AEF3:AEL3"/>
    <mergeCell ref="ABU3:ACA3"/>
    <mergeCell ref="ACB3:ACH3"/>
    <mergeCell ref="ACI3:ACO3"/>
    <mergeCell ref="ACP3:ACV3"/>
    <mergeCell ref="ACW3:ADC3"/>
    <mergeCell ref="AAL3:AAR3"/>
    <mergeCell ref="AAS3:AAY3"/>
    <mergeCell ref="AAZ3:ABF3"/>
    <mergeCell ref="ABG3:ABM3"/>
    <mergeCell ref="ABN3:ABT3"/>
    <mergeCell ref="AJW3:AKC3"/>
    <mergeCell ref="AKD3:AKJ3"/>
    <mergeCell ref="AKK3:AKQ3"/>
    <mergeCell ref="AKR3:AKX3"/>
    <mergeCell ref="AKY3:ALE3"/>
    <mergeCell ref="AIN3:AIT3"/>
    <mergeCell ref="AIU3:AJA3"/>
    <mergeCell ref="AJB3:AJH3"/>
    <mergeCell ref="AJI3:AJO3"/>
    <mergeCell ref="AJP3:AJV3"/>
    <mergeCell ref="AHE3:AHK3"/>
    <mergeCell ref="AHL3:AHR3"/>
    <mergeCell ref="AHS3:AHY3"/>
    <mergeCell ref="AHZ3:AIF3"/>
    <mergeCell ref="AIG3:AIM3"/>
    <mergeCell ref="AFV3:AGB3"/>
    <mergeCell ref="AGC3:AGI3"/>
    <mergeCell ref="AGJ3:AGP3"/>
    <mergeCell ref="AGQ3:AGW3"/>
    <mergeCell ref="AGX3:AHD3"/>
    <mergeCell ref="APG3:APM3"/>
    <mergeCell ref="APN3:APT3"/>
    <mergeCell ref="APU3:AQA3"/>
    <mergeCell ref="AQB3:AQH3"/>
    <mergeCell ref="AQI3:AQO3"/>
    <mergeCell ref="ANX3:AOD3"/>
    <mergeCell ref="AOE3:AOK3"/>
    <mergeCell ref="AOL3:AOR3"/>
    <mergeCell ref="AOS3:AOY3"/>
    <mergeCell ref="AOZ3:APF3"/>
    <mergeCell ref="AMO3:AMU3"/>
    <mergeCell ref="AMV3:ANB3"/>
    <mergeCell ref="ANC3:ANI3"/>
    <mergeCell ref="ANJ3:ANP3"/>
    <mergeCell ref="ANQ3:ANW3"/>
    <mergeCell ref="ALF3:ALL3"/>
    <mergeCell ref="ALM3:ALS3"/>
    <mergeCell ref="ALT3:ALZ3"/>
    <mergeCell ref="AMA3:AMG3"/>
    <mergeCell ref="AMH3:AMN3"/>
    <mergeCell ref="AUQ3:AUW3"/>
    <mergeCell ref="AUX3:AVD3"/>
    <mergeCell ref="AVE3:AVK3"/>
    <mergeCell ref="AVL3:AVR3"/>
    <mergeCell ref="AVS3:AVY3"/>
    <mergeCell ref="ATH3:ATN3"/>
    <mergeCell ref="ATO3:ATU3"/>
    <mergeCell ref="ATV3:AUB3"/>
    <mergeCell ref="AUC3:AUI3"/>
    <mergeCell ref="AUJ3:AUP3"/>
    <mergeCell ref="ARY3:ASE3"/>
    <mergeCell ref="ASF3:ASL3"/>
    <mergeCell ref="ASM3:ASS3"/>
    <mergeCell ref="AST3:ASZ3"/>
    <mergeCell ref="ATA3:ATG3"/>
    <mergeCell ref="AQP3:AQV3"/>
    <mergeCell ref="AQW3:ARC3"/>
    <mergeCell ref="ARD3:ARJ3"/>
    <mergeCell ref="ARK3:ARQ3"/>
    <mergeCell ref="ARR3:ARX3"/>
    <mergeCell ref="BAA3:BAG3"/>
    <mergeCell ref="BAH3:BAN3"/>
    <mergeCell ref="BAO3:BAU3"/>
    <mergeCell ref="BAV3:BBB3"/>
    <mergeCell ref="BBC3:BBI3"/>
    <mergeCell ref="AYR3:AYX3"/>
    <mergeCell ref="AYY3:AZE3"/>
    <mergeCell ref="AZF3:AZL3"/>
    <mergeCell ref="AZM3:AZS3"/>
    <mergeCell ref="AZT3:AZZ3"/>
    <mergeCell ref="AXI3:AXO3"/>
    <mergeCell ref="AXP3:AXV3"/>
    <mergeCell ref="AXW3:AYC3"/>
    <mergeCell ref="AYD3:AYJ3"/>
    <mergeCell ref="AYK3:AYQ3"/>
    <mergeCell ref="AVZ3:AWF3"/>
    <mergeCell ref="AWG3:AWM3"/>
    <mergeCell ref="AWN3:AWT3"/>
    <mergeCell ref="AWU3:AXA3"/>
    <mergeCell ref="AXB3:AXH3"/>
    <mergeCell ref="BFK3:BFQ3"/>
    <mergeCell ref="BFR3:BFX3"/>
    <mergeCell ref="BFY3:BGE3"/>
    <mergeCell ref="BGF3:BGL3"/>
    <mergeCell ref="BGM3:BGS3"/>
    <mergeCell ref="BEB3:BEH3"/>
    <mergeCell ref="BEI3:BEO3"/>
    <mergeCell ref="BEP3:BEV3"/>
    <mergeCell ref="BEW3:BFC3"/>
    <mergeCell ref="BFD3:BFJ3"/>
    <mergeCell ref="BCS3:BCY3"/>
    <mergeCell ref="BCZ3:BDF3"/>
    <mergeCell ref="BDG3:BDM3"/>
    <mergeCell ref="BDN3:BDT3"/>
    <mergeCell ref="BDU3:BEA3"/>
    <mergeCell ref="BBJ3:BBP3"/>
    <mergeCell ref="BBQ3:BBW3"/>
    <mergeCell ref="BBX3:BCD3"/>
    <mergeCell ref="BCE3:BCK3"/>
    <mergeCell ref="BCL3:BCR3"/>
    <mergeCell ref="BKU3:BLA3"/>
    <mergeCell ref="BLB3:BLH3"/>
    <mergeCell ref="BLI3:BLO3"/>
    <mergeCell ref="BLP3:BLV3"/>
    <mergeCell ref="BLW3:BMC3"/>
    <mergeCell ref="BJL3:BJR3"/>
    <mergeCell ref="BJS3:BJY3"/>
    <mergeCell ref="BJZ3:BKF3"/>
    <mergeCell ref="BKG3:BKM3"/>
    <mergeCell ref="BKN3:BKT3"/>
    <mergeCell ref="BIC3:BII3"/>
    <mergeCell ref="BIJ3:BIP3"/>
    <mergeCell ref="BIQ3:BIW3"/>
    <mergeCell ref="BIX3:BJD3"/>
    <mergeCell ref="BJE3:BJK3"/>
    <mergeCell ref="BGT3:BGZ3"/>
    <mergeCell ref="BHA3:BHG3"/>
    <mergeCell ref="BHH3:BHN3"/>
    <mergeCell ref="BHO3:BHU3"/>
    <mergeCell ref="BHV3:BIB3"/>
    <mergeCell ref="BQE3:BQK3"/>
    <mergeCell ref="BQL3:BQR3"/>
    <mergeCell ref="BQS3:BQY3"/>
    <mergeCell ref="BQZ3:BRF3"/>
    <mergeCell ref="BRG3:BRM3"/>
    <mergeCell ref="BOV3:BPB3"/>
    <mergeCell ref="BPC3:BPI3"/>
    <mergeCell ref="BPJ3:BPP3"/>
    <mergeCell ref="BPQ3:BPW3"/>
    <mergeCell ref="BPX3:BQD3"/>
    <mergeCell ref="BNM3:BNS3"/>
    <mergeCell ref="BNT3:BNZ3"/>
    <mergeCell ref="BOA3:BOG3"/>
    <mergeCell ref="BOH3:BON3"/>
    <mergeCell ref="BOO3:BOU3"/>
    <mergeCell ref="BMD3:BMJ3"/>
    <mergeCell ref="BMK3:BMQ3"/>
    <mergeCell ref="BMR3:BMX3"/>
    <mergeCell ref="BMY3:BNE3"/>
    <mergeCell ref="BNF3:BNL3"/>
    <mergeCell ref="BVO3:BVU3"/>
    <mergeCell ref="BVV3:BWB3"/>
    <mergeCell ref="BWC3:BWI3"/>
    <mergeCell ref="BWJ3:BWP3"/>
    <mergeCell ref="BWQ3:BWW3"/>
    <mergeCell ref="BUF3:BUL3"/>
    <mergeCell ref="BUM3:BUS3"/>
    <mergeCell ref="BUT3:BUZ3"/>
    <mergeCell ref="BVA3:BVG3"/>
    <mergeCell ref="BVH3:BVN3"/>
    <mergeCell ref="BSW3:BTC3"/>
    <mergeCell ref="BTD3:BTJ3"/>
    <mergeCell ref="BTK3:BTQ3"/>
    <mergeCell ref="BTR3:BTX3"/>
    <mergeCell ref="BTY3:BUE3"/>
    <mergeCell ref="BRN3:BRT3"/>
    <mergeCell ref="BRU3:BSA3"/>
    <mergeCell ref="BSB3:BSH3"/>
    <mergeCell ref="BSI3:BSO3"/>
    <mergeCell ref="BSP3:BSV3"/>
    <mergeCell ref="CAY3:CBE3"/>
    <mergeCell ref="CBF3:CBL3"/>
    <mergeCell ref="CBM3:CBS3"/>
    <mergeCell ref="CBT3:CBZ3"/>
    <mergeCell ref="CCA3:CCG3"/>
    <mergeCell ref="BZP3:BZV3"/>
    <mergeCell ref="BZW3:CAC3"/>
    <mergeCell ref="CAD3:CAJ3"/>
    <mergeCell ref="CAK3:CAQ3"/>
    <mergeCell ref="CAR3:CAX3"/>
    <mergeCell ref="BYG3:BYM3"/>
    <mergeCell ref="BYN3:BYT3"/>
    <mergeCell ref="BYU3:BZA3"/>
    <mergeCell ref="BZB3:BZH3"/>
    <mergeCell ref="BZI3:BZO3"/>
    <mergeCell ref="BWX3:BXD3"/>
    <mergeCell ref="BXE3:BXK3"/>
    <mergeCell ref="BXL3:BXR3"/>
    <mergeCell ref="BXS3:BXY3"/>
    <mergeCell ref="BXZ3:BYF3"/>
    <mergeCell ref="CGI3:CGO3"/>
    <mergeCell ref="CGP3:CGV3"/>
    <mergeCell ref="CGW3:CHC3"/>
    <mergeCell ref="CHD3:CHJ3"/>
    <mergeCell ref="CHK3:CHQ3"/>
    <mergeCell ref="CEZ3:CFF3"/>
    <mergeCell ref="CFG3:CFM3"/>
    <mergeCell ref="CFN3:CFT3"/>
    <mergeCell ref="CFU3:CGA3"/>
    <mergeCell ref="CGB3:CGH3"/>
    <mergeCell ref="CDQ3:CDW3"/>
    <mergeCell ref="CDX3:CED3"/>
    <mergeCell ref="CEE3:CEK3"/>
    <mergeCell ref="CEL3:CER3"/>
    <mergeCell ref="CES3:CEY3"/>
    <mergeCell ref="CCH3:CCN3"/>
    <mergeCell ref="CCO3:CCU3"/>
    <mergeCell ref="CCV3:CDB3"/>
    <mergeCell ref="CDC3:CDI3"/>
    <mergeCell ref="CDJ3:CDP3"/>
    <mergeCell ref="CLS3:CLY3"/>
    <mergeCell ref="CLZ3:CMF3"/>
    <mergeCell ref="CMG3:CMM3"/>
    <mergeCell ref="CMN3:CMT3"/>
    <mergeCell ref="CMU3:CNA3"/>
    <mergeCell ref="CKJ3:CKP3"/>
    <mergeCell ref="CKQ3:CKW3"/>
    <mergeCell ref="CKX3:CLD3"/>
    <mergeCell ref="CLE3:CLK3"/>
    <mergeCell ref="CLL3:CLR3"/>
    <mergeCell ref="CJA3:CJG3"/>
    <mergeCell ref="CJH3:CJN3"/>
    <mergeCell ref="CJO3:CJU3"/>
    <mergeCell ref="CJV3:CKB3"/>
    <mergeCell ref="CKC3:CKI3"/>
    <mergeCell ref="CHR3:CHX3"/>
    <mergeCell ref="CHY3:CIE3"/>
    <mergeCell ref="CIF3:CIL3"/>
    <mergeCell ref="CIM3:CIS3"/>
    <mergeCell ref="CIT3:CIZ3"/>
    <mergeCell ref="CRC3:CRI3"/>
    <mergeCell ref="CRJ3:CRP3"/>
    <mergeCell ref="CRQ3:CRW3"/>
    <mergeCell ref="CRX3:CSD3"/>
    <mergeCell ref="CSE3:CSK3"/>
    <mergeCell ref="CPT3:CPZ3"/>
    <mergeCell ref="CQA3:CQG3"/>
    <mergeCell ref="CQH3:CQN3"/>
    <mergeCell ref="CQO3:CQU3"/>
    <mergeCell ref="CQV3:CRB3"/>
    <mergeCell ref="COK3:COQ3"/>
    <mergeCell ref="COR3:COX3"/>
    <mergeCell ref="COY3:CPE3"/>
    <mergeCell ref="CPF3:CPL3"/>
    <mergeCell ref="CPM3:CPS3"/>
    <mergeCell ref="CNB3:CNH3"/>
    <mergeCell ref="CNI3:CNO3"/>
    <mergeCell ref="CNP3:CNV3"/>
    <mergeCell ref="CNW3:COC3"/>
    <mergeCell ref="COD3:COJ3"/>
    <mergeCell ref="CWM3:CWS3"/>
    <mergeCell ref="CWT3:CWZ3"/>
    <mergeCell ref="CXA3:CXG3"/>
    <mergeCell ref="CXH3:CXN3"/>
    <mergeCell ref="CXO3:CXU3"/>
    <mergeCell ref="CVD3:CVJ3"/>
    <mergeCell ref="CVK3:CVQ3"/>
    <mergeCell ref="CVR3:CVX3"/>
    <mergeCell ref="CVY3:CWE3"/>
    <mergeCell ref="CWF3:CWL3"/>
    <mergeCell ref="CTU3:CUA3"/>
    <mergeCell ref="CUB3:CUH3"/>
    <mergeCell ref="CUI3:CUO3"/>
    <mergeCell ref="CUP3:CUV3"/>
    <mergeCell ref="CUW3:CVC3"/>
    <mergeCell ref="CSL3:CSR3"/>
    <mergeCell ref="CSS3:CSY3"/>
    <mergeCell ref="CSZ3:CTF3"/>
    <mergeCell ref="CTG3:CTM3"/>
    <mergeCell ref="CTN3:CTT3"/>
    <mergeCell ref="DBW3:DCC3"/>
    <mergeCell ref="DCD3:DCJ3"/>
    <mergeCell ref="DCK3:DCQ3"/>
    <mergeCell ref="DCR3:DCX3"/>
    <mergeCell ref="DCY3:DDE3"/>
    <mergeCell ref="DAN3:DAT3"/>
    <mergeCell ref="DAU3:DBA3"/>
    <mergeCell ref="DBB3:DBH3"/>
    <mergeCell ref="DBI3:DBO3"/>
    <mergeCell ref="DBP3:DBV3"/>
    <mergeCell ref="CZE3:CZK3"/>
    <mergeCell ref="CZL3:CZR3"/>
    <mergeCell ref="CZS3:CZY3"/>
    <mergeCell ref="CZZ3:DAF3"/>
    <mergeCell ref="DAG3:DAM3"/>
    <mergeCell ref="CXV3:CYB3"/>
    <mergeCell ref="CYC3:CYI3"/>
    <mergeCell ref="CYJ3:CYP3"/>
    <mergeCell ref="CYQ3:CYW3"/>
    <mergeCell ref="CYX3:CZD3"/>
    <mergeCell ref="DHG3:DHM3"/>
    <mergeCell ref="DHN3:DHT3"/>
    <mergeCell ref="DHU3:DIA3"/>
    <mergeCell ref="DIB3:DIH3"/>
    <mergeCell ref="DII3:DIO3"/>
    <mergeCell ref="DFX3:DGD3"/>
    <mergeCell ref="DGE3:DGK3"/>
    <mergeCell ref="DGL3:DGR3"/>
    <mergeCell ref="DGS3:DGY3"/>
    <mergeCell ref="DGZ3:DHF3"/>
    <mergeCell ref="DEO3:DEU3"/>
    <mergeCell ref="DEV3:DFB3"/>
    <mergeCell ref="DFC3:DFI3"/>
    <mergeCell ref="DFJ3:DFP3"/>
    <mergeCell ref="DFQ3:DFW3"/>
    <mergeCell ref="DDF3:DDL3"/>
    <mergeCell ref="DDM3:DDS3"/>
    <mergeCell ref="DDT3:DDZ3"/>
    <mergeCell ref="DEA3:DEG3"/>
    <mergeCell ref="DEH3:DEN3"/>
    <mergeCell ref="DMQ3:DMW3"/>
    <mergeCell ref="DMX3:DND3"/>
    <mergeCell ref="DNE3:DNK3"/>
    <mergeCell ref="DNL3:DNR3"/>
    <mergeCell ref="DNS3:DNY3"/>
    <mergeCell ref="DLH3:DLN3"/>
    <mergeCell ref="DLO3:DLU3"/>
    <mergeCell ref="DLV3:DMB3"/>
    <mergeCell ref="DMC3:DMI3"/>
    <mergeCell ref="DMJ3:DMP3"/>
    <mergeCell ref="DJY3:DKE3"/>
    <mergeCell ref="DKF3:DKL3"/>
    <mergeCell ref="DKM3:DKS3"/>
    <mergeCell ref="DKT3:DKZ3"/>
    <mergeCell ref="DLA3:DLG3"/>
    <mergeCell ref="DIP3:DIV3"/>
    <mergeCell ref="DIW3:DJC3"/>
    <mergeCell ref="DJD3:DJJ3"/>
    <mergeCell ref="DJK3:DJQ3"/>
    <mergeCell ref="DJR3:DJX3"/>
    <mergeCell ref="DSA3:DSG3"/>
    <mergeCell ref="DSH3:DSN3"/>
    <mergeCell ref="DSO3:DSU3"/>
    <mergeCell ref="DSV3:DTB3"/>
    <mergeCell ref="DTC3:DTI3"/>
    <mergeCell ref="DQR3:DQX3"/>
    <mergeCell ref="DQY3:DRE3"/>
    <mergeCell ref="DRF3:DRL3"/>
    <mergeCell ref="DRM3:DRS3"/>
    <mergeCell ref="DRT3:DRZ3"/>
    <mergeCell ref="DPI3:DPO3"/>
    <mergeCell ref="DPP3:DPV3"/>
    <mergeCell ref="DPW3:DQC3"/>
    <mergeCell ref="DQD3:DQJ3"/>
    <mergeCell ref="DQK3:DQQ3"/>
    <mergeCell ref="DNZ3:DOF3"/>
    <mergeCell ref="DOG3:DOM3"/>
    <mergeCell ref="DON3:DOT3"/>
    <mergeCell ref="DOU3:DPA3"/>
    <mergeCell ref="DPB3:DPH3"/>
    <mergeCell ref="DXK3:DXQ3"/>
    <mergeCell ref="DXR3:DXX3"/>
    <mergeCell ref="DXY3:DYE3"/>
    <mergeCell ref="DYF3:DYL3"/>
    <mergeCell ref="DYM3:DYS3"/>
    <mergeCell ref="DWB3:DWH3"/>
    <mergeCell ref="DWI3:DWO3"/>
    <mergeCell ref="DWP3:DWV3"/>
    <mergeCell ref="DWW3:DXC3"/>
    <mergeCell ref="DXD3:DXJ3"/>
    <mergeCell ref="DUS3:DUY3"/>
    <mergeCell ref="DUZ3:DVF3"/>
    <mergeCell ref="DVG3:DVM3"/>
    <mergeCell ref="DVN3:DVT3"/>
    <mergeCell ref="DVU3:DWA3"/>
    <mergeCell ref="DTJ3:DTP3"/>
    <mergeCell ref="DTQ3:DTW3"/>
    <mergeCell ref="DTX3:DUD3"/>
    <mergeCell ref="DUE3:DUK3"/>
    <mergeCell ref="DUL3:DUR3"/>
    <mergeCell ref="ECU3:EDA3"/>
    <mergeCell ref="EDB3:EDH3"/>
    <mergeCell ref="EDI3:EDO3"/>
    <mergeCell ref="EDP3:EDV3"/>
    <mergeCell ref="EDW3:EEC3"/>
    <mergeCell ref="EBL3:EBR3"/>
    <mergeCell ref="EBS3:EBY3"/>
    <mergeCell ref="EBZ3:ECF3"/>
    <mergeCell ref="ECG3:ECM3"/>
    <mergeCell ref="ECN3:ECT3"/>
    <mergeCell ref="EAC3:EAI3"/>
    <mergeCell ref="EAJ3:EAP3"/>
    <mergeCell ref="EAQ3:EAW3"/>
    <mergeCell ref="EAX3:EBD3"/>
    <mergeCell ref="EBE3:EBK3"/>
    <mergeCell ref="DYT3:DYZ3"/>
    <mergeCell ref="DZA3:DZG3"/>
    <mergeCell ref="DZH3:DZN3"/>
    <mergeCell ref="DZO3:DZU3"/>
    <mergeCell ref="DZV3:EAB3"/>
    <mergeCell ref="EIE3:EIK3"/>
    <mergeCell ref="EIL3:EIR3"/>
    <mergeCell ref="EIS3:EIY3"/>
    <mergeCell ref="EIZ3:EJF3"/>
    <mergeCell ref="EJG3:EJM3"/>
    <mergeCell ref="EGV3:EHB3"/>
    <mergeCell ref="EHC3:EHI3"/>
    <mergeCell ref="EHJ3:EHP3"/>
    <mergeCell ref="EHQ3:EHW3"/>
    <mergeCell ref="EHX3:EID3"/>
    <mergeCell ref="EFM3:EFS3"/>
    <mergeCell ref="EFT3:EFZ3"/>
    <mergeCell ref="EGA3:EGG3"/>
    <mergeCell ref="EGH3:EGN3"/>
    <mergeCell ref="EGO3:EGU3"/>
    <mergeCell ref="EED3:EEJ3"/>
    <mergeCell ref="EEK3:EEQ3"/>
    <mergeCell ref="EER3:EEX3"/>
    <mergeCell ref="EEY3:EFE3"/>
    <mergeCell ref="EFF3:EFL3"/>
    <mergeCell ref="ENO3:ENU3"/>
    <mergeCell ref="ENV3:EOB3"/>
    <mergeCell ref="EOC3:EOI3"/>
    <mergeCell ref="EOJ3:EOP3"/>
    <mergeCell ref="EOQ3:EOW3"/>
    <mergeCell ref="EMF3:EML3"/>
    <mergeCell ref="EMM3:EMS3"/>
    <mergeCell ref="EMT3:EMZ3"/>
    <mergeCell ref="ENA3:ENG3"/>
    <mergeCell ref="ENH3:ENN3"/>
    <mergeCell ref="EKW3:ELC3"/>
    <mergeCell ref="ELD3:ELJ3"/>
    <mergeCell ref="ELK3:ELQ3"/>
    <mergeCell ref="ELR3:ELX3"/>
    <mergeCell ref="ELY3:EME3"/>
    <mergeCell ref="EJN3:EJT3"/>
    <mergeCell ref="EJU3:EKA3"/>
    <mergeCell ref="EKB3:EKH3"/>
    <mergeCell ref="EKI3:EKO3"/>
    <mergeCell ref="EKP3:EKV3"/>
    <mergeCell ref="ESY3:ETE3"/>
    <mergeCell ref="ETF3:ETL3"/>
    <mergeCell ref="ETM3:ETS3"/>
    <mergeCell ref="ETT3:ETZ3"/>
    <mergeCell ref="EUA3:EUG3"/>
    <mergeCell ref="ERP3:ERV3"/>
    <mergeCell ref="ERW3:ESC3"/>
    <mergeCell ref="ESD3:ESJ3"/>
    <mergeCell ref="ESK3:ESQ3"/>
    <mergeCell ref="ESR3:ESX3"/>
    <mergeCell ref="EQG3:EQM3"/>
    <mergeCell ref="EQN3:EQT3"/>
    <mergeCell ref="EQU3:ERA3"/>
    <mergeCell ref="ERB3:ERH3"/>
    <mergeCell ref="ERI3:ERO3"/>
    <mergeCell ref="EOX3:EPD3"/>
    <mergeCell ref="EPE3:EPK3"/>
    <mergeCell ref="EPL3:EPR3"/>
    <mergeCell ref="EPS3:EPY3"/>
    <mergeCell ref="EPZ3:EQF3"/>
    <mergeCell ref="EYI3:EYO3"/>
    <mergeCell ref="EYP3:EYV3"/>
    <mergeCell ref="EYW3:EZC3"/>
    <mergeCell ref="EZD3:EZJ3"/>
    <mergeCell ref="EZK3:EZQ3"/>
    <mergeCell ref="EWZ3:EXF3"/>
    <mergeCell ref="EXG3:EXM3"/>
    <mergeCell ref="EXN3:EXT3"/>
    <mergeCell ref="EXU3:EYA3"/>
    <mergeCell ref="EYB3:EYH3"/>
    <mergeCell ref="EVQ3:EVW3"/>
    <mergeCell ref="EVX3:EWD3"/>
    <mergeCell ref="EWE3:EWK3"/>
    <mergeCell ref="EWL3:EWR3"/>
    <mergeCell ref="EWS3:EWY3"/>
    <mergeCell ref="EUH3:EUN3"/>
    <mergeCell ref="EUO3:EUU3"/>
    <mergeCell ref="EUV3:EVB3"/>
    <mergeCell ref="EVC3:EVI3"/>
    <mergeCell ref="EVJ3:EVP3"/>
    <mergeCell ref="FDS3:FDY3"/>
    <mergeCell ref="FDZ3:FEF3"/>
    <mergeCell ref="FEG3:FEM3"/>
    <mergeCell ref="FEN3:FET3"/>
    <mergeCell ref="FEU3:FFA3"/>
    <mergeCell ref="FCJ3:FCP3"/>
    <mergeCell ref="FCQ3:FCW3"/>
    <mergeCell ref="FCX3:FDD3"/>
    <mergeCell ref="FDE3:FDK3"/>
    <mergeCell ref="FDL3:FDR3"/>
    <mergeCell ref="FBA3:FBG3"/>
    <mergeCell ref="FBH3:FBN3"/>
    <mergeCell ref="FBO3:FBU3"/>
    <mergeCell ref="FBV3:FCB3"/>
    <mergeCell ref="FCC3:FCI3"/>
    <mergeCell ref="EZR3:EZX3"/>
    <mergeCell ref="EZY3:FAE3"/>
    <mergeCell ref="FAF3:FAL3"/>
    <mergeCell ref="FAM3:FAS3"/>
    <mergeCell ref="FAT3:FAZ3"/>
    <mergeCell ref="FJC3:FJI3"/>
    <mergeCell ref="FJJ3:FJP3"/>
    <mergeCell ref="FJQ3:FJW3"/>
    <mergeCell ref="FJX3:FKD3"/>
    <mergeCell ref="FKE3:FKK3"/>
    <mergeCell ref="FHT3:FHZ3"/>
    <mergeCell ref="FIA3:FIG3"/>
    <mergeCell ref="FIH3:FIN3"/>
    <mergeCell ref="FIO3:FIU3"/>
    <mergeCell ref="FIV3:FJB3"/>
    <mergeCell ref="FGK3:FGQ3"/>
    <mergeCell ref="FGR3:FGX3"/>
    <mergeCell ref="FGY3:FHE3"/>
    <mergeCell ref="FHF3:FHL3"/>
    <mergeCell ref="FHM3:FHS3"/>
    <mergeCell ref="FFB3:FFH3"/>
    <mergeCell ref="FFI3:FFO3"/>
    <mergeCell ref="FFP3:FFV3"/>
    <mergeCell ref="FFW3:FGC3"/>
    <mergeCell ref="FGD3:FGJ3"/>
    <mergeCell ref="FOM3:FOS3"/>
    <mergeCell ref="FOT3:FOZ3"/>
    <mergeCell ref="FPA3:FPG3"/>
    <mergeCell ref="FPH3:FPN3"/>
    <mergeCell ref="FPO3:FPU3"/>
    <mergeCell ref="FND3:FNJ3"/>
    <mergeCell ref="FNK3:FNQ3"/>
    <mergeCell ref="FNR3:FNX3"/>
    <mergeCell ref="FNY3:FOE3"/>
    <mergeCell ref="FOF3:FOL3"/>
    <mergeCell ref="FLU3:FMA3"/>
    <mergeCell ref="FMB3:FMH3"/>
    <mergeCell ref="FMI3:FMO3"/>
    <mergeCell ref="FMP3:FMV3"/>
    <mergeCell ref="FMW3:FNC3"/>
    <mergeCell ref="FKL3:FKR3"/>
    <mergeCell ref="FKS3:FKY3"/>
    <mergeCell ref="FKZ3:FLF3"/>
    <mergeCell ref="FLG3:FLM3"/>
    <mergeCell ref="FLN3:FLT3"/>
    <mergeCell ref="FTW3:FUC3"/>
    <mergeCell ref="FUD3:FUJ3"/>
    <mergeCell ref="FUK3:FUQ3"/>
    <mergeCell ref="FUR3:FUX3"/>
    <mergeCell ref="FUY3:FVE3"/>
    <mergeCell ref="FSN3:FST3"/>
    <mergeCell ref="FSU3:FTA3"/>
    <mergeCell ref="FTB3:FTH3"/>
    <mergeCell ref="FTI3:FTO3"/>
    <mergeCell ref="FTP3:FTV3"/>
    <mergeCell ref="FRE3:FRK3"/>
    <mergeCell ref="FRL3:FRR3"/>
    <mergeCell ref="FRS3:FRY3"/>
    <mergeCell ref="FRZ3:FSF3"/>
    <mergeCell ref="FSG3:FSM3"/>
    <mergeCell ref="FPV3:FQB3"/>
    <mergeCell ref="FQC3:FQI3"/>
    <mergeCell ref="FQJ3:FQP3"/>
    <mergeCell ref="FQQ3:FQW3"/>
    <mergeCell ref="FQX3:FRD3"/>
    <mergeCell ref="FZG3:FZM3"/>
    <mergeCell ref="FZN3:FZT3"/>
    <mergeCell ref="FZU3:GAA3"/>
    <mergeCell ref="GAB3:GAH3"/>
    <mergeCell ref="GAI3:GAO3"/>
    <mergeCell ref="FXX3:FYD3"/>
    <mergeCell ref="FYE3:FYK3"/>
    <mergeCell ref="FYL3:FYR3"/>
    <mergeCell ref="FYS3:FYY3"/>
    <mergeCell ref="FYZ3:FZF3"/>
    <mergeCell ref="FWO3:FWU3"/>
    <mergeCell ref="FWV3:FXB3"/>
    <mergeCell ref="FXC3:FXI3"/>
    <mergeCell ref="FXJ3:FXP3"/>
    <mergeCell ref="FXQ3:FXW3"/>
    <mergeCell ref="FVF3:FVL3"/>
    <mergeCell ref="FVM3:FVS3"/>
    <mergeCell ref="FVT3:FVZ3"/>
    <mergeCell ref="FWA3:FWG3"/>
    <mergeCell ref="FWH3:FWN3"/>
    <mergeCell ref="GEQ3:GEW3"/>
    <mergeCell ref="GEX3:GFD3"/>
    <mergeCell ref="GFE3:GFK3"/>
    <mergeCell ref="GFL3:GFR3"/>
    <mergeCell ref="GFS3:GFY3"/>
    <mergeCell ref="GDH3:GDN3"/>
    <mergeCell ref="GDO3:GDU3"/>
    <mergeCell ref="GDV3:GEB3"/>
    <mergeCell ref="GEC3:GEI3"/>
    <mergeCell ref="GEJ3:GEP3"/>
    <mergeCell ref="GBY3:GCE3"/>
    <mergeCell ref="GCF3:GCL3"/>
    <mergeCell ref="GCM3:GCS3"/>
    <mergeCell ref="GCT3:GCZ3"/>
    <mergeCell ref="GDA3:GDG3"/>
    <mergeCell ref="GAP3:GAV3"/>
    <mergeCell ref="GAW3:GBC3"/>
    <mergeCell ref="GBD3:GBJ3"/>
    <mergeCell ref="GBK3:GBQ3"/>
    <mergeCell ref="GBR3:GBX3"/>
    <mergeCell ref="GKA3:GKG3"/>
    <mergeCell ref="GKH3:GKN3"/>
    <mergeCell ref="GKO3:GKU3"/>
    <mergeCell ref="GKV3:GLB3"/>
    <mergeCell ref="GLC3:GLI3"/>
    <mergeCell ref="GIR3:GIX3"/>
    <mergeCell ref="GIY3:GJE3"/>
    <mergeCell ref="GJF3:GJL3"/>
    <mergeCell ref="GJM3:GJS3"/>
    <mergeCell ref="GJT3:GJZ3"/>
    <mergeCell ref="GHI3:GHO3"/>
    <mergeCell ref="GHP3:GHV3"/>
    <mergeCell ref="GHW3:GIC3"/>
    <mergeCell ref="GID3:GIJ3"/>
    <mergeCell ref="GIK3:GIQ3"/>
    <mergeCell ref="GFZ3:GGF3"/>
    <mergeCell ref="GGG3:GGM3"/>
    <mergeCell ref="GGN3:GGT3"/>
    <mergeCell ref="GGU3:GHA3"/>
    <mergeCell ref="GHB3:GHH3"/>
    <mergeCell ref="GPK3:GPQ3"/>
    <mergeCell ref="GPR3:GPX3"/>
    <mergeCell ref="GPY3:GQE3"/>
    <mergeCell ref="GQF3:GQL3"/>
    <mergeCell ref="GQM3:GQS3"/>
    <mergeCell ref="GOB3:GOH3"/>
    <mergeCell ref="GOI3:GOO3"/>
    <mergeCell ref="GOP3:GOV3"/>
    <mergeCell ref="GOW3:GPC3"/>
    <mergeCell ref="GPD3:GPJ3"/>
    <mergeCell ref="GMS3:GMY3"/>
    <mergeCell ref="GMZ3:GNF3"/>
    <mergeCell ref="GNG3:GNM3"/>
    <mergeCell ref="GNN3:GNT3"/>
    <mergeCell ref="GNU3:GOA3"/>
    <mergeCell ref="GLJ3:GLP3"/>
    <mergeCell ref="GLQ3:GLW3"/>
    <mergeCell ref="GLX3:GMD3"/>
    <mergeCell ref="GME3:GMK3"/>
    <mergeCell ref="GML3:GMR3"/>
    <mergeCell ref="GUU3:GVA3"/>
    <mergeCell ref="GVB3:GVH3"/>
    <mergeCell ref="GVI3:GVO3"/>
    <mergeCell ref="GVP3:GVV3"/>
    <mergeCell ref="GVW3:GWC3"/>
    <mergeCell ref="GTL3:GTR3"/>
    <mergeCell ref="GTS3:GTY3"/>
    <mergeCell ref="GTZ3:GUF3"/>
    <mergeCell ref="GUG3:GUM3"/>
    <mergeCell ref="GUN3:GUT3"/>
    <mergeCell ref="GSC3:GSI3"/>
    <mergeCell ref="GSJ3:GSP3"/>
    <mergeCell ref="GSQ3:GSW3"/>
    <mergeCell ref="GSX3:GTD3"/>
    <mergeCell ref="GTE3:GTK3"/>
    <mergeCell ref="GQT3:GQZ3"/>
    <mergeCell ref="GRA3:GRG3"/>
    <mergeCell ref="GRH3:GRN3"/>
    <mergeCell ref="GRO3:GRU3"/>
    <mergeCell ref="GRV3:GSB3"/>
    <mergeCell ref="HAE3:HAK3"/>
    <mergeCell ref="HAL3:HAR3"/>
    <mergeCell ref="HAS3:HAY3"/>
    <mergeCell ref="HAZ3:HBF3"/>
    <mergeCell ref="HBG3:HBM3"/>
    <mergeCell ref="GYV3:GZB3"/>
    <mergeCell ref="GZC3:GZI3"/>
    <mergeCell ref="GZJ3:GZP3"/>
    <mergeCell ref="GZQ3:GZW3"/>
    <mergeCell ref="GZX3:HAD3"/>
    <mergeCell ref="GXM3:GXS3"/>
    <mergeCell ref="GXT3:GXZ3"/>
    <mergeCell ref="GYA3:GYG3"/>
    <mergeCell ref="GYH3:GYN3"/>
    <mergeCell ref="GYO3:GYU3"/>
    <mergeCell ref="GWD3:GWJ3"/>
    <mergeCell ref="GWK3:GWQ3"/>
    <mergeCell ref="GWR3:GWX3"/>
    <mergeCell ref="GWY3:GXE3"/>
    <mergeCell ref="GXF3:GXL3"/>
    <mergeCell ref="HFO3:HFU3"/>
    <mergeCell ref="HFV3:HGB3"/>
    <mergeCell ref="HGC3:HGI3"/>
    <mergeCell ref="HGJ3:HGP3"/>
    <mergeCell ref="HGQ3:HGW3"/>
    <mergeCell ref="HEF3:HEL3"/>
    <mergeCell ref="HEM3:HES3"/>
    <mergeCell ref="HET3:HEZ3"/>
    <mergeCell ref="HFA3:HFG3"/>
    <mergeCell ref="HFH3:HFN3"/>
    <mergeCell ref="HCW3:HDC3"/>
    <mergeCell ref="HDD3:HDJ3"/>
    <mergeCell ref="HDK3:HDQ3"/>
    <mergeCell ref="HDR3:HDX3"/>
    <mergeCell ref="HDY3:HEE3"/>
    <mergeCell ref="HBN3:HBT3"/>
    <mergeCell ref="HBU3:HCA3"/>
    <mergeCell ref="HCB3:HCH3"/>
    <mergeCell ref="HCI3:HCO3"/>
    <mergeCell ref="HCP3:HCV3"/>
    <mergeCell ref="HKY3:HLE3"/>
    <mergeCell ref="HLF3:HLL3"/>
    <mergeCell ref="HLM3:HLS3"/>
    <mergeCell ref="HLT3:HLZ3"/>
    <mergeCell ref="HMA3:HMG3"/>
    <mergeCell ref="HJP3:HJV3"/>
    <mergeCell ref="HJW3:HKC3"/>
    <mergeCell ref="HKD3:HKJ3"/>
    <mergeCell ref="HKK3:HKQ3"/>
    <mergeCell ref="HKR3:HKX3"/>
    <mergeCell ref="HIG3:HIM3"/>
    <mergeCell ref="HIN3:HIT3"/>
    <mergeCell ref="HIU3:HJA3"/>
    <mergeCell ref="HJB3:HJH3"/>
    <mergeCell ref="HJI3:HJO3"/>
    <mergeCell ref="HGX3:HHD3"/>
    <mergeCell ref="HHE3:HHK3"/>
    <mergeCell ref="HHL3:HHR3"/>
    <mergeCell ref="HHS3:HHY3"/>
    <mergeCell ref="HHZ3:HIF3"/>
    <mergeCell ref="HQI3:HQO3"/>
    <mergeCell ref="HQP3:HQV3"/>
    <mergeCell ref="HQW3:HRC3"/>
    <mergeCell ref="HRD3:HRJ3"/>
    <mergeCell ref="HRK3:HRQ3"/>
    <mergeCell ref="HOZ3:HPF3"/>
    <mergeCell ref="HPG3:HPM3"/>
    <mergeCell ref="HPN3:HPT3"/>
    <mergeCell ref="HPU3:HQA3"/>
    <mergeCell ref="HQB3:HQH3"/>
    <mergeCell ref="HNQ3:HNW3"/>
    <mergeCell ref="HNX3:HOD3"/>
    <mergeCell ref="HOE3:HOK3"/>
    <mergeCell ref="HOL3:HOR3"/>
    <mergeCell ref="HOS3:HOY3"/>
    <mergeCell ref="HMH3:HMN3"/>
    <mergeCell ref="HMO3:HMU3"/>
    <mergeCell ref="HMV3:HNB3"/>
    <mergeCell ref="HNC3:HNI3"/>
    <mergeCell ref="HNJ3:HNP3"/>
    <mergeCell ref="HVS3:HVY3"/>
    <mergeCell ref="HVZ3:HWF3"/>
    <mergeCell ref="HWG3:HWM3"/>
    <mergeCell ref="HWN3:HWT3"/>
    <mergeCell ref="HWU3:HXA3"/>
    <mergeCell ref="HUJ3:HUP3"/>
    <mergeCell ref="HUQ3:HUW3"/>
    <mergeCell ref="HUX3:HVD3"/>
    <mergeCell ref="HVE3:HVK3"/>
    <mergeCell ref="HVL3:HVR3"/>
    <mergeCell ref="HTA3:HTG3"/>
    <mergeCell ref="HTH3:HTN3"/>
    <mergeCell ref="HTO3:HTU3"/>
    <mergeCell ref="HTV3:HUB3"/>
    <mergeCell ref="HUC3:HUI3"/>
    <mergeCell ref="HRR3:HRX3"/>
    <mergeCell ref="HRY3:HSE3"/>
    <mergeCell ref="HSF3:HSL3"/>
    <mergeCell ref="HSM3:HSS3"/>
    <mergeCell ref="HST3:HSZ3"/>
    <mergeCell ref="IBC3:IBI3"/>
    <mergeCell ref="IBJ3:IBP3"/>
    <mergeCell ref="IBQ3:IBW3"/>
    <mergeCell ref="IBX3:ICD3"/>
    <mergeCell ref="ICE3:ICK3"/>
    <mergeCell ref="HZT3:HZZ3"/>
    <mergeCell ref="IAA3:IAG3"/>
    <mergeCell ref="IAH3:IAN3"/>
    <mergeCell ref="IAO3:IAU3"/>
    <mergeCell ref="IAV3:IBB3"/>
    <mergeCell ref="HYK3:HYQ3"/>
    <mergeCell ref="HYR3:HYX3"/>
    <mergeCell ref="HYY3:HZE3"/>
    <mergeCell ref="HZF3:HZL3"/>
    <mergeCell ref="HZM3:HZS3"/>
    <mergeCell ref="HXB3:HXH3"/>
    <mergeCell ref="HXI3:HXO3"/>
    <mergeCell ref="HXP3:HXV3"/>
    <mergeCell ref="HXW3:HYC3"/>
    <mergeCell ref="HYD3:HYJ3"/>
    <mergeCell ref="IGM3:IGS3"/>
    <mergeCell ref="IGT3:IGZ3"/>
    <mergeCell ref="IHA3:IHG3"/>
    <mergeCell ref="IHH3:IHN3"/>
    <mergeCell ref="IHO3:IHU3"/>
    <mergeCell ref="IFD3:IFJ3"/>
    <mergeCell ref="IFK3:IFQ3"/>
    <mergeCell ref="IFR3:IFX3"/>
    <mergeCell ref="IFY3:IGE3"/>
    <mergeCell ref="IGF3:IGL3"/>
    <mergeCell ref="IDU3:IEA3"/>
    <mergeCell ref="IEB3:IEH3"/>
    <mergeCell ref="IEI3:IEO3"/>
    <mergeCell ref="IEP3:IEV3"/>
    <mergeCell ref="IEW3:IFC3"/>
    <mergeCell ref="ICL3:ICR3"/>
    <mergeCell ref="ICS3:ICY3"/>
    <mergeCell ref="ICZ3:IDF3"/>
    <mergeCell ref="IDG3:IDM3"/>
    <mergeCell ref="IDN3:IDT3"/>
    <mergeCell ref="ILW3:IMC3"/>
    <mergeCell ref="IMD3:IMJ3"/>
    <mergeCell ref="IMK3:IMQ3"/>
    <mergeCell ref="IMR3:IMX3"/>
    <mergeCell ref="IMY3:INE3"/>
    <mergeCell ref="IKN3:IKT3"/>
    <mergeCell ref="IKU3:ILA3"/>
    <mergeCell ref="ILB3:ILH3"/>
    <mergeCell ref="ILI3:ILO3"/>
    <mergeCell ref="ILP3:ILV3"/>
    <mergeCell ref="IJE3:IJK3"/>
    <mergeCell ref="IJL3:IJR3"/>
    <mergeCell ref="IJS3:IJY3"/>
    <mergeCell ref="IJZ3:IKF3"/>
    <mergeCell ref="IKG3:IKM3"/>
    <mergeCell ref="IHV3:IIB3"/>
    <mergeCell ref="IIC3:III3"/>
    <mergeCell ref="IIJ3:IIP3"/>
    <mergeCell ref="IIQ3:IIW3"/>
    <mergeCell ref="IIX3:IJD3"/>
    <mergeCell ref="IRG3:IRM3"/>
    <mergeCell ref="IRN3:IRT3"/>
    <mergeCell ref="IRU3:ISA3"/>
    <mergeCell ref="ISB3:ISH3"/>
    <mergeCell ref="ISI3:ISO3"/>
    <mergeCell ref="IPX3:IQD3"/>
    <mergeCell ref="IQE3:IQK3"/>
    <mergeCell ref="IQL3:IQR3"/>
    <mergeCell ref="IQS3:IQY3"/>
    <mergeCell ref="IQZ3:IRF3"/>
    <mergeCell ref="IOO3:IOU3"/>
    <mergeCell ref="IOV3:IPB3"/>
    <mergeCell ref="IPC3:IPI3"/>
    <mergeCell ref="IPJ3:IPP3"/>
    <mergeCell ref="IPQ3:IPW3"/>
    <mergeCell ref="INF3:INL3"/>
    <mergeCell ref="INM3:INS3"/>
    <mergeCell ref="INT3:INZ3"/>
    <mergeCell ref="IOA3:IOG3"/>
    <mergeCell ref="IOH3:ION3"/>
    <mergeCell ref="IWQ3:IWW3"/>
    <mergeCell ref="IWX3:IXD3"/>
    <mergeCell ref="IXE3:IXK3"/>
    <mergeCell ref="IXL3:IXR3"/>
    <mergeCell ref="IXS3:IXY3"/>
    <mergeCell ref="IVH3:IVN3"/>
    <mergeCell ref="IVO3:IVU3"/>
    <mergeCell ref="IVV3:IWB3"/>
    <mergeCell ref="IWC3:IWI3"/>
    <mergeCell ref="IWJ3:IWP3"/>
    <mergeCell ref="ITY3:IUE3"/>
    <mergeCell ref="IUF3:IUL3"/>
    <mergeCell ref="IUM3:IUS3"/>
    <mergeCell ref="IUT3:IUZ3"/>
    <mergeCell ref="IVA3:IVG3"/>
    <mergeCell ref="ISP3:ISV3"/>
    <mergeCell ref="ISW3:ITC3"/>
    <mergeCell ref="ITD3:ITJ3"/>
    <mergeCell ref="ITK3:ITQ3"/>
    <mergeCell ref="ITR3:ITX3"/>
    <mergeCell ref="JCA3:JCG3"/>
    <mergeCell ref="JCH3:JCN3"/>
    <mergeCell ref="JCO3:JCU3"/>
    <mergeCell ref="JCV3:JDB3"/>
    <mergeCell ref="JDC3:JDI3"/>
    <mergeCell ref="JAR3:JAX3"/>
    <mergeCell ref="JAY3:JBE3"/>
    <mergeCell ref="JBF3:JBL3"/>
    <mergeCell ref="JBM3:JBS3"/>
    <mergeCell ref="JBT3:JBZ3"/>
    <mergeCell ref="IZI3:IZO3"/>
    <mergeCell ref="IZP3:IZV3"/>
    <mergeCell ref="IZW3:JAC3"/>
    <mergeCell ref="JAD3:JAJ3"/>
    <mergeCell ref="JAK3:JAQ3"/>
    <mergeCell ref="IXZ3:IYF3"/>
    <mergeCell ref="IYG3:IYM3"/>
    <mergeCell ref="IYN3:IYT3"/>
    <mergeCell ref="IYU3:IZA3"/>
    <mergeCell ref="IZB3:IZH3"/>
    <mergeCell ref="JHK3:JHQ3"/>
    <mergeCell ref="JHR3:JHX3"/>
    <mergeCell ref="JHY3:JIE3"/>
    <mergeCell ref="JIF3:JIL3"/>
    <mergeCell ref="JIM3:JIS3"/>
    <mergeCell ref="JGB3:JGH3"/>
    <mergeCell ref="JGI3:JGO3"/>
    <mergeCell ref="JGP3:JGV3"/>
    <mergeCell ref="JGW3:JHC3"/>
    <mergeCell ref="JHD3:JHJ3"/>
    <mergeCell ref="JES3:JEY3"/>
    <mergeCell ref="JEZ3:JFF3"/>
    <mergeCell ref="JFG3:JFM3"/>
    <mergeCell ref="JFN3:JFT3"/>
    <mergeCell ref="JFU3:JGA3"/>
    <mergeCell ref="JDJ3:JDP3"/>
    <mergeCell ref="JDQ3:JDW3"/>
    <mergeCell ref="JDX3:JED3"/>
    <mergeCell ref="JEE3:JEK3"/>
    <mergeCell ref="JEL3:JER3"/>
    <mergeCell ref="JMU3:JNA3"/>
    <mergeCell ref="JNB3:JNH3"/>
    <mergeCell ref="JNI3:JNO3"/>
    <mergeCell ref="JNP3:JNV3"/>
    <mergeCell ref="JNW3:JOC3"/>
    <mergeCell ref="JLL3:JLR3"/>
    <mergeCell ref="JLS3:JLY3"/>
    <mergeCell ref="JLZ3:JMF3"/>
    <mergeCell ref="JMG3:JMM3"/>
    <mergeCell ref="JMN3:JMT3"/>
    <mergeCell ref="JKC3:JKI3"/>
    <mergeCell ref="JKJ3:JKP3"/>
    <mergeCell ref="JKQ3:JKW3"/>
    <mergeCell ref="JKX3:JLD3"/>
    <mergeCell ref="JLE3:JLK3"/>
    <mergeCell ref="JIT3:JIZ3"/>
    <mergeCell ref="JJA3:JJG3"/>
    <mergeCell ref="JJH3:JJN3"/>
    <mergeCell ref="JJO3:JJU3"/>
    <mergeCell ref="JJV3:JKB3"/>
    <mergeCell ref="JSE3:JSK3"/>
    <mergeCell ref="JSL3:JSR3"/>
    <mergeCell ref="JSS3:JSY3"/>
    <mergeCell ref="JSZ3:JTF3"/>
    <mergeCell ref="JTG3:JTM3"/>
    <mergeCell ref="JQV3:JRB3"/>
    <mergeCell ref="JRC3:JRI3"/>
    <mergeCell ref="JRJ3:JRP3"/>
    <mergeCell ref="JRQ3:JRW3"/>
    <mergeCell ref="JRX3:JSD3"/>
    <mergeCell ref="JPM3:JPS3"/>
    <mergeCell ref="JPT3:JPZ3"/>
    <mergeCell ref="JQA3:JQG3"/>
    <mergeCell ref="JQH3:JQN3"/>
    <mergeCell ref="JQO3:JQU3"/>
    <mergeCell ref="JOD3:JOJ3"/>
    <mergeCell ref="JOK3:JOQ3"/>
    <mergeCell ref="JOR3:JOX3"/>
    <mergeCell ref="JOY3:JPE3"/>
    <mergeCell ref="JPF3:JPL3"/>
    <mergeCell ref="JXO3:JXU3"/>
    <mergeCell ref="JXV3:JYB3"/>
    <mergeCell ref="JYC3:JYI3"/>
    <mergeCell ref="JYJ3:JYP3"/>
    <mergeCell ref="JYQ3:JYW3"/>
    <mergeCell ref="JWF3:JWL3"/>
    <mergeCell ref="JWM3:JWS3"/>
    <mergeCell ref="JWT3:JWZ3"/>
    <mergeCell ref="JXA3:JXG3"/>
    <mergeCell ref="JXH3:JXN3"/>
    <mergeCell ref="JUW3:JVC3"/>
    <mergeCell ref="JVD3:JVJ3"/>
    <mergeCell ref="JVK3:JVQ3"/>
    <mergeCell ref="JVR3:JVX3"/>
    <mergeCell ref="JVY3:JWE3"/>
    <mergeCell ref="JTN3:JTT3"/>
    <mergeCell ref="JTU3:JUA3"/>
    <mergeCell ref="JUB3:JUH3"/>
    <mergeCell ref="JUI3:JUO3"/>
    <mergeCell ref="JUP3:JUV3"/>
    <mergeCell ref="KCY3:KDE3"/>
    <mergeCell ref="KDF3:KDL3"/>
    <mergeCell ref="KDM3:KDS3"/>
    <mergeCell ref="KDT3:KDZ3"/>
    <mergeCell ref="KEA3:KEG3"/>
    <mergeCell ref="KBP3:KBV3"/>
    <mergeCell ref="KBW3:KCC3"/>
    <mergeCell ref="KCD3:KCJ3"/>
    <mergeCell ref="KCK3:KCQ3"/>
    <mergeCell ref="KCR3:KCX3"/>
    <mergeCell ref="KAG3:KAM3"/>
    <mergeCell ref="KAN3:KAT3"/>
    <mergeCell ref="KAU3:KBA3"/>
    <mergeCell ref="KBB3:KBH3"/>
    <mergeCell ref="KBI3:KBO3"/>
    <mergeCell ref="JYX3:JZD3"/>
    <mergeCell ref="JZE3:JZK3"/>
    <mergeCell ref="JZL3:JZR3"/>
    <mergeCell ref="JZS3:JZY3"/>
    <mergeCell ref="JZZ3:KAF3"/>
    <mergeCell ref="KII3:KIO3"/>
    <mergeCell ref="KIP3:KIV3"/>
    <mergeCell ref="KIW3:KJC3"/>
    <mergeCell ref="KJD3:KJJ3"/>
    <mergeCell ref="KJK3:KJQ3"/>
    <mergeCell ref="KGZ3:KHF3"/>
    <mergeCell ref="KHG3:KHM3"/>
    <mergeCell ref="KHN3:KHT3"/>
    <mergeCell ref="KHU3:KIA3"/>
    <mergeCell ref="KIB3:KIH3"/>
    <mergeCell ref="KFQ3:KFW3"/>
    <mergeCell ref="KFX3:KGD3"/>
    <mergeCell ref="KGE3:KGK3"/>
    <mergeCell ref="KGL3:KGR3"/>
    <mergeCell ref="KGS3:KGY3"/>
    <mergeCell ref="KEH3:KEN3"/>
    <mergeCell ref="KEO3:KEU3"/>
    <mergeCell ref="KEV3:KFB3"/>
    <mergeCell ref="KFC3:KFI3"/>
    <mergeCell ref="KFJ3:KFP3"/>
    <mergeCell ref="KNS3:KNY3"/>
    <mergeCell ref="KNZ3:KOF3"/>
    <mergeCell ref="KOG3:KOM3"/>
    <mergeCell ref="KON3:KOT3"/>
    <mergeCell ref="KOU3:KPA3"/>
    <mergeCell ref="KMJ3:KMP3"/>
    <mergeCell ref="KMQ3:KMW3"/>
    <mergeCell ref="KMX3:KND3"/>
    <mergeCell ref="KNE3:KNK3"/>
    <mergeCell ref="KNL3:KNR3"/>
    <mergeCell ref="KLA3:KLG3"/>
    <mergeCell ref="KLH3:KLN3"/>
    <mergeCell ref="KLO3:KLU3"/>
    <mergeCell ref="KLV3:KMB3"/>
    <mergeCell ref="KMC3:KMI3"/>
    <mergeCell ref="KJR3:KJX3"/>
    <mergeCell ref="KJY3:KKE3"/>
    <mergeCell ref="KKF3:KKL3"/>
    <mergeCell ref="KKM3:KKS3"/>
    <mergeCell ref="KKT3:KKZ3"/>
    <mergeCell ref="KTC3:KTI3"/>
    <mergeCell ref="KTJ3:KTP3"/>
    <mergeCell ref="KTQ3:KTW3"/>
    <mergeCell ref="KTX3:KUD3"/>
    <mergeCell ref="KUE3:KUK3"/>
    <mergeCell ref="KRT3:KRZ3"/>
    <mergeCell ref="KSA3:KSG3"/>
    <mergeCell ref="KSH3:KSN3"/>
    <mergeCell ref="KSO3:KSU3"/>
    <mergeCell ref="KSV3:KTB3"/>
    <mergeCell ref="KQK3:KQQ3"/>
    <mergeCell ref="KQR3:KQX3"/>
    <mergeCell ref="KQY3:KRE3"/>
    <mergeCell ref="KRF3:KRL3"/>
    <mergeCell ref="KRM3:KRS3"/>
    <mergeCell ref="KPB3:KPH3"/>
    <mergeCell ref="KPI3:KPO3"/>
    <mergeCell ref="KPP3:KPV3"/>
    <mergeCell ref="KPW3:KQC3"/>
    <mergeCell ref="KQD3:KQJ3"/>
    <mergeCell ref="KYM3:KYS3"/>
    <mergeCell ref="KYT3:KYZ3"/>
    <mergeCell ref="KZA3:KZG3"/>
    <mergeCell ref="KZH3:KZN3"/>
    <mergeCell ref="KZO3:KZU3"/>
    <mergeCell ref="KXD3:KXJ3"/>
    <mergeCell ref="KXK3:KXQ3"/>
    <mergeCell ref="KXR3:KXX3"/>
    <mergeCell ref="KXY3:KYE3"/>
    <mergeCell ref="KYF3:KYL3"/>
    <mergeCell ref="KVU3:KWA3"/>
    <mergeCell ref="KWB3:KWH3"/>
    <mergeCell ref="KWI3:KWO3"/>
    <mergeCell ref="KWP3:KWV3"/>
    <mergeCell ref="KWW3:KXC3"/>
    <mergeCell ref="KUL3:KUR3"/>
    <mergeCell ref="KUS3:KUY3"/>
    <mergeCell ref="KUZ3:KVF3"/>
    <mergeCell ref="KVG3:KVM3"/>
    <mergeCell ref="KVN3:KVT3"/>
    <mergeCell ref="LDW3:LEC3"/>
    <mergeCell ref="LED3:LEJ3"/>
    <mergeCell ref="LEK3:LEQ3"/>
    <mergeCell ref="LER3:LEX3"/>
    <mergeCell ref="LEY3:LFE3"/>
    <mergeCell ref="LCN3:LCT3"/>
    <mergeCell ref="LCU3:LDA3"/>
    <mergeCell ref="LDB3:LDH3"/>
    <mergeCell ref="LDI3:LDO3"/>
    <mergeCell ref="LDP3:LDV3"/>
    <mergeCell ref="LBE3:LBK3"/>
    <mergeCell ref="LBL3:LBR3"/>
    <mergeCell ref="LBS3:LBY3"/>
    <mergeCell ref="LBZ3:LCF3"/>
    <mergeCell ref="LCG3:LCM3"/>
    <mergeCell ref="KZV3:LAB3"/>
    <mergeCell ref="LAC3:LAI3"/>
    <mergeCell ref="LAJ3:LAP3"/>
    <mergeCell ref="LAQ3:LAW3"/>
    <mergeCell ref="LAX3:LBD3"/>
    <mergeCell ref="LJG3:LJM3"/>
    <mergeCell ref="LJN3:LJT3"/>
    <mergeCell ref="LJU3:LKA3"/>
    <mergeCell ref="LKB3:LKH3"/>
    <mergeCell ref="LKI3:LKO3"/>
    <mergeCell ref="LHX3:LID3"/>
    <mergeCell ref="LIE3:LIK3"/>
    <mergeCell ref="LIL3:LIR3"/>
    <mergeCell ref="LIS3:LIY3"/>
    <mergeCell ref="LIZ3:LJF3"/>
    <mergeCell ref="LGO3:LGU3"/>
    <mergeCell ref="LGV3:LHB3"/>
    <mergeCell ref="LHC3:LHI3"/>
    <mergeCell ref="LHJ3:LHP3"/>
    <mergeCell ref="LHQ3:LHW3"/>
    <mergeCell ref="LFF3:LFL3"/>
    <mergeCell ref="LFM3:LFS3"/>
    <mergeCell ref="LFT3:LFZ3"/>
    <mergeCell ref="LGA3:LGG3"/>
    <mergeCell ref="LGH3:LGN3"/>
    <mergeCell ref="LOQ3:LOW3"/>
    <mergeCell ref="LOX3:LPD3"/>
    <mergeCell ref="LPE3:LPK3"/>
    <mergeCell ref="LPL3:LPR3"/>
    <mergeCell ref="LPS3:LPY3"/>
    <mergeCell ref="LNH3:LNN3"/>
    <mergeCell ref="LNO3:LNU3"/>
    <mergeCell ref="LNV3:LOB3"/>
    <mergeCell ref="LOC3:LOI3"/>
    <mergeCell ref="LOJ3:LOP3"/>
    <mergeCell ref="LLY3:LME3"/>
    <mergeCell ref="LMF3:LML3"/>
    <mergeCell ref="LMM3:LMS3"/>
    <mergeCell ref="LMT3:LMZ3"/>
    <mergeCell ref="LNA3:LNG3"/>
    <mergeCell ref="LKP3:LKV3"/>
    <mergeCell ref="LKW3:LLC3"/>
    <mergeCell ref="LLD3:LLJ3"/>
    <mergeCell ref="LLK3:LLQ3"/>
    <mergeCell ref="LLR3:LLX3"/>
    <mergeCell ref="LUA3:LUG3"/>
    <mergeCell ref="LUH3:LUN3"/>
    <mergeCell ref="LUO3:LUU3"/>
    <mergeCell ref="LUV3:LVB3"/>
    <mergeCell ref="LVC3:LVI3"/>
    <mergeCell ref="LSR3:LSX3"/>
    <mergeCell ref="LSY3:LTE3"/>
    <mergeCell ref="LTF3:LTL3"/>
    <mergeCell ref="LTM3:LTS3"/>
    <mergeCell ref="LTT3:LTZ3"/>
    <mergeCell ref="LRI3:LRO3"/>
    <mergeCell ref="LRP3:LRV3"/>
    <mergeCell ref="LRW3:LSC3"/>
    <mergeCell ref="LSD3:LSJ3"/>
    <mergeCell ref="LSK3:LSQ3"/>
    <mergeCell ref="LPZ3:LQF3"/>
    <mergeCell ref="LQG3:LQM3"/>
    <mergeCell ref="LQN3:LQT3"/>
    <mergeCell ref="LQU3:LRA3"/>
    <mergeCell ref="LRB3:LRH3"/>
    <mergeCell ref="LZK3:LZQ3"/>
    <mergeCell ref="LZR3:LZX3"/>
    <mergeCell ref="LZY3:MAE3"/>
    <mergeCell ref="MAF3:MAL3"/>
    <mergeCell ref="MAM3:MAS3"/>
    <mergeCell ref="LYB3:LYH3"/>
    <mergeCell ref="LYI3:LYO3"/>
    <mergeCell ref="LYP3:LYV3"/>
    <mergeCell ref="LYW3:LZC3"/>
    <mergeCell ref="LZD3:LZJ3"/>
    <mergeCell ref="LWS3:LWY3"/>
    <mergeCell ref="LWZ3:LXF3"/>
    <mergeCell ref="LXG3:LXM3"/>
    <mergeCell ref="LXN3:LXT3"/>
    <mergeCell ref="LXU3:LYA3"/>
    <mergeCell ref="LVJ3:LVP3"/>
    <mergeCell ref="LVQ3:LVW3"/>
    <mergeCell ref="LVX3:LWD3"/>
    <mergeCell ref="LWE3:LWK3"/>
    <mergeCell ref="LWL3:LWR3"/>
    <mergeCell ref="MEU3:MFA3"/>
    <mergeCell ref="MFB3:MFH3"/>
    <mergeCell ref="MFI3:MFO3"/>
    <mergeCell ref="MFP3:MFV3"/>
    <mergeCell ref="MFW3:MGC3"/>
    <mergeCell ref="MDL3:MDR3"/>
    <mergeCell ref="MDS3:MDY3"/>
    <mergeCell ref="MDZ3:MEF3"/>
    <mergeCell ref="MEG3:MEM3"/>
    <mergeCell ref="MEN3:MET3"/>
    <mergeCell ref="MCC3:MCI3"/>
    <mergeCell ref="MCJ3:MCP3"/>
    <mergeCell ref="MCQ3:MCW3"/>
    <mergeCell ref="MCX3:MDD3"/>
    <mergeCell ref="MDE3:MDK3"/>
    <mergeCell ref="MAT3:MAZ3"/>
    <mergeCell ref="MBA3:MBG3"/>
    <mergeCell ref="MBH3:MBN3"/>
    <mergeCell ref="MBO3:MBU3"/>
    <mergeCell ref="MBV3:MCB3"/>
    <mergeCell ref="MKE3:MKK3"/>
    <mergeCell ref="MKL3:MKR3"/>
    <mergeCell ref="MKS3:MKY3"/>
    <mergeCell ref="MKZ3:MLF3"/>
    <mergeCell ref="MLG3:MLM3"/>
    <mergeCell ref="MIV3:MJB3"/>
    <mergeCell ref="MJC3:MJI3"/>
    <mergeCell ref="MJJ3:MJP3"/>
    <mergeCell ref="MJQ3:MJW3"/>
    <mergeCell ref="MJX3:MKD3"/>
    <mergeCell ref="MHM3:MHS3"/>
    <mergeCell ref="MHT3:MHZ3"/>
    <mergeCell ref="MIA3:MIG3"/>
    <mergeCell ref="MIH3:MIN3"/>
    <mergeCell ref="MIO3:MIU3"/>
    <mergeCell ref="MGD3:MGJ3"/>
    <mergeCell ref="MGK3:MGQ3"/>
    <mergeCell ref="MGR3:MGX3"/>
    <mergeCell ref="MGY3:MHE3"/>
    <mergeCell ref="MHF3:MHL3"/>
    <mergeCell ref="MPO3:MPU3"/>
    <mergeCell ref="MPV3:MQB3"/>
    <mergeCell ref="MQC3:MQI3"/>
    <mergeCell ref="MQJ3:MQP3"/>
    <mergeCell ref="MQQ3:MQW3"/>
    <mergeCell ref="MOF3:MOL3"/>
    <mergeCell ref="MOM3:MOS3"/>
    <mergeCell ref="MOT3:MOZ3"/>
    <mergeCell ref="MPA3:MPG3"/>
    <mergeCell ref="MPH3:MPN3"/>
    <mergeCell ref="MMW3:MNC3"/>
    <mergeCell ref="MND3:MNJ3"/>
    <mergeCell ref="MNK3:MNQ3"/>
    <mergeCell ref="MNR3:MNX3"/>
    <mergeCell ref="MNY3:MOE3"/>
    <mergeCell ref="MLN3:MLT3"/>
    <mergeCell ref="MLU3:MMA3"/>
    <mergeCell ref="MMB3:MMH3"/>
    <mergeCell ref="MMI3:MMO3"/>
    <mergeCell ref="MMP3:MMV3"/>
    <mergeCell ref="MUY3:MVE3"/>
    <mergeCell ref="MVF3:MVL3"/>
    <mergeCell ref="MVM3:MVS3"/>
    <mergeCell ref="MVT3:MVZ3"/>
    <mergeCell ref="MWA3:MWG3"/>
    <mergeCell ref="MTP3:MTV3"/>
    <mergeCell ref="MTW3:MUC3"/>
    <mergeCell ref="MUD3:MUJ3"/>
    <mergeCell ref="MUK3:MUQ3"/>
    <mergeCell ref="MUR3:MUX3"/>
    <mergeCell ref="MSG3:MSM3"/>
    <mergeCell ref="MSN3:MST3"/>
    <mergeCell ref="MSU3:MTA3"/>
    <mergeCell ref="MTB3:MTH3"/>
    <mergeCell ref="MTI3:MTO3"/>
    <mergeCell ref="MQX3:MRD3"/>
    <mergeCell ref="MRE3:MRK3"/>
    <mergeCell ref="MRL3:MRR3"/>
    <mergeCell ref="MRS3:MRY3"/>
    <mergeCell ref="MRZ3:MSF3"/>
    <mergeCell ref="NAI3:NAO3"/>
    <mergeCell ref="NAP3:NAV3"/>
    <mergeCell ref="NAW3:NBC3"/>
    <mergeCell ref="NBD3:NBJ3"/>
    <mergeCell ref="NBK3:NBQ3"/>
    <mergeCell ref="MYZ3:MZF3"/>
    <mergeCell ref="MZG3:MZM3"/>
    <mergeCell ref="MZN3:MZT3"/>
    <mergeCell ref="MZU3:NAA3"/>
    <mergeCell ref="NAB3:NAH3"/>
    <mergeCell ref="MXQ3:MXW3"/>
    <mergeCell ref="MXX3:MYD3"/>
    <mergeCell ref="MYE3:MYK3"/>
    <mergeCell ref="MYL3:MYR3"/>
    <mergeCell ref="MYS3:MYY3"/>
    <mergeCell ref="MWH3:MWN3"/>
    <mergeCell ref="MWO3:MWU3"/>
    <mergeCell ref="MWV3:MXB3"/>
    <mergeCell ref="MXC3:MXI3"/>
    <mergeCell ref="MXJ3:MXP3"/>
    <mergeCell ref="NFS3:NFY3"/>
    <mergeCell ref="NFZ3:NGF3"/>
    <mergeCell ref="NGG3:NGM3"/>
    <mergeCell ref="NGN3:NGT3"/>
    <mergeCell ref="NGU3:NHA3"/>
    <mergeCell ref="NEJ3:NEP3"/>
    <mergeCell ref="NEQ3:NEW3"/>
    <mergeCell ref="NEX3:NFD3"/>
    <mergeCell ref="NFE3:NFK3"/>
    <mergeCell ref="NFL3:NFR3"/>
    <mergeCell ref="NDA3:NDG3"/>
    <mergeCell ref="NDH3:NDN3"/>
    <mergeCell ref="NDO3:NDU3"/>
    <mergeCell ref="NDV3:NEB3"/>
    <mergeCell ref="NEC3:NEI3"/>
    <mergeCell ref="NBR3:NBX3"/>
    <mergeCell ref="NBY3:NCE3"/>
    <mergeCell ref="NCF3:NCL3"/>
    <mergeCell ref="NCM3:NCS3"/>
    <mergeCell ref="NCT3:NCZ3"/>
    <mergeCell ref="NLC3:NLI3"/>
    <mergeCell ref="NLJ3:NLP3"/>
    <mergeCell ref="NLQ3:NLW3"/>
    <mergeCell ref="NLX3:NMD3"/>
    <mergeCell ref="NME3:NMK3"/>
    <mergeCell ref="NJT3:NJZ3"/>
    <mergeCell ref="NKA3:NKG3"/>
    <mergeCell ref="NKH3:NKN3"/>
    <mergeCell ref="NKO3:NKU3"/>
    <mergeCell ref="NKV3:NLB3"/>
    <mergeCell ref="NIK3:NIQ3"/>
    <mergeCell ref="NIR3:NIX3"/>
    <mergeCell ref="NIY3:NJE3"/>
    <mergeCell ref="NJF3:NJL3"/>
    <mergeCell ref="NJM3:NJS3"/>
    <mergeCell ref="NHB3:NHH3"/>
    <mergeCell ref="NHI3:NHO3"/>
    <mergeCell ref="NHP3:NHV3"/>
    <mergeCell ref="NHW3:NIC3"/>
    <mergeCell ref="NID3:NIJ3"/>
    <mergeCell ref="NQM3:NQS3"/>
    <mergeCell ref="NQT3:NQZ3"/>
    <mergeCell ref="NRA3:NRG3"/>
    <mergeCell ref="NRH3:NRN3"/>
    <mergeCell ref="NRO3:NRU3"/>
    <mergeCell ref="NPD3:NPJ3"/>
    <mergeCell ref="NPK3:NPQ3"/>
    <mergeCell ref="NPR3:NPX3"/>
    <mergeCell ref="NPY3:NQE3"/>
    <mergeCell ref="NQF3:NQL3"/>
    <mergeCell ref="NNU3:NOA3"/>
    <mergeCell ref="NOB3:NOH3"/>
    <mergeCell ref="NOI3:NOO3"/>
    <mergeCell ref="NOP3:NOV3"/>
    <mergeCell ref="NOW3:NPC3"/>
    <mergeCell ref="NML3:NMR3"/>
    <mergeCell ref="NMS3:NMY3"/>
    <mergeCell ref="NMZ3:NNF3"/>
    <mergeCell ref="NNG3:NNM3"/>
    <mergeCell ref="NNN3:NNT3"/>
    <mergeCell ref="NVW3:NWC3"/>
    <mergeCell ref="NWD3:NWJ3"/>
    <mergeCell ref="NWK3:NWQ3"/>
    <mergeCell ref="NWR3:NWX3"/>
    <mergeCell ref="NWY3:NXE3"/>
    <mergeCell ref="NUN3:NUT3"/>
    <mergeCell ref="NUU3:NVA3"/>
    <mergeCell ref="NVB3:NVH3"/>
    <mergeCell ref="NVI3:NVO3"/>
    <mergeCell ref="NVP3:NVV3"/>
    <mergeCell ref="NTE3:NTK3"/>
    <mergeCell ref="NTL3:NTR3"/>
    <mergeCell ref="NTS3:NTY3"/>
    <mergeCell ref="NTZ3:NUF3"/>
    <mergeCell ref="NUG3:NUM3"/>
    <mergeCell ref="NRV3:NSB3"/>
    <mergeCell ref="NSC3:NSI3"/>
    <mergeCell ref="NSJ3:NSP3"/>
    <mergeCell ref="NSQ3:NSW3"/>
    <mergeCell ref="NSX3:NTD3"/>
    <mergeCell ref="OBG3:OBM3"/>
    <mergeCell ref="OBN3:OBT3"/>
    <mergeCell ref="OBU3:OCA3"/>
    <mergeCell ref="OCB3:OCH3"/>
    <mergeCell ref="OCI3:OCO3"/>
    <mergeCell ref="NZX3:OAD3"/>
    <mergeCell ref="OAE3:OAK3"/>
    <mergeCell ref="OAL3:OAR3"/>
    <mergeCell ref="OAS3:OAY3"/>
    <mergeCell ref="OAZ3:OBF3"/>
    <mergeCell ref="NYO3:NYU3"/>
    <mergeCell ref="NYV3:NZB3"/>
    <mergeCell ref="NZC3:NZI3"/>
    <mergeCell ref="NZJ3:NZP3"/>
    <mergeCell ref="NZQ3:NZW3"/>
    <mergeCell ref="NXF3:NXL3"/>
    <mergeCell ref="NXM3:NXS3"/>
    <mergeCell ref="NXT3:NXZ3"/>
    <mergeCell ref="NYA3:NYG3"/>
    <mergeCell ref="NYH3:NYN3"/>
    <mergeCell ref="OGQ3:OGW3"/>
    <mergeCell ref="OGX3:OHD3"/>
    <mergeCell ref="OHE3:OHK3"/>
    <mergeCell ref="OHL3:OHR3"/>
    <mergeCell ref="OHS3:OHY3"/>
    <mergeCell ref="OFH3:OFN3"/>
    <mergeCell ref="OFO3:OFU3"/>
    <mergeCell ref="OFV3:OGB3"/>
    <mergeCell ref="OGC3:OGI3"/>
    <mergeCell ref="OGJ3:OGP3"/>
    <mergeCell ref="ODY3:OEE3"/>
    <mergeCell ref="OEF3:OEL3"/>
    <mergeCell ref="OEM3:OES3"/>
    <mergeCell ref="OET3:OEZ3"/>
    <mergeCell ref="OFA3:OFG3"/>
    <mergeCell ref="OCP3:OCV3"/>
    <mergeCell ref="OCW3:ODC3"/>
    <mergeCell ref="ODD3:ODJ3"/>
    <mergeCell ref="ODK3:ODQ3"/>
    <mergeCell ref="ODR3:ODX3"/>
    <mergeCell ref="OMA3:OMG3"/>
    <mergeCell ref="OMH3:OMN3"/>
    <mergeCell ref="OMO3:OMU3"/>
    <mergeCell ref="OMV3:ONB3"/>
    <mergeCell ref="ONC3:ONI3"/>
    <mergeCell ref="OKR3:OKX3"/>
    <mergeCell ref="OKY3:OLE3"/>
    <mergeCell ref="OLF3:OLL3"/>
    <mergeCell ref="OLM3:OLS3"/>
    <mergeCell ref="OLT3:OLZ3"/>
    <mergeCell ref="OJI3:OJO3"/>
    <mergeCell ref="OJP3:OJV3"/>
    <mergeCell ref="OJW3:OKC3"/>
    <mergeCell ref="OKD3:OKJ3"/>
    <mergeCell ref="OKK3:OKQ3"/>
    <mergeCell ref="OHZ3:OIF3"/>
    <mergeCell ref="OIG3:OIM3"/>
    <mergeCell ref="OIN3:OIT3"/>
    <mergeCell ref="OIU3:OJA3"/>
    <mergeCell ref="OJB3:OJH3"/>
    <mergeCell ref="ORK3:ORQ3"/>
    <mergeCell ref="ORR3:ORX3"/>
    <mergeCell ref="ORY3:OSE3"/>
    <mergeCell ref="OSF3:OSL3"/>
    <mergeCell ref="OSM3:OSS3"/>
    <mergeCell ref="OQB3:OQH3"/>
    <mergeCell ref="OQI3:OQO3"/>
    <mergeCell ref="OQP3:OQV3"/>
    <mergeCell ref="OQW3:ORC3"/>
    <mergeCell ref="ORD3:ORJ3"/>
    <mergeCell ref="OOS3:OOY3"/>
    <mergeCell ref="OOZ3:OPF3"/>
    <mergeCell ref="OPG3:OPM3"/>
    <mergeCell ref="OPN3:OPT3"/>
    <mergeCell ref="OPU3:OQA3"/>
    <mergeCell ref="ONJ3:ONP3"/>
    <mergeCell ref="ONQ3:ONW3"/>
    <mergeCell ref="ONX3:OOD3"/>
    <mergeCell ref="OOE3:OOK3"/>
    <mergeCell ref="OOL3:OOR3"/>
    <mergeCell ref="OWU3:OXA3"/>
    <mergeCell ref="OXB3:OXH3"/>
    <mergeCell ref="OXI3:OXO3"/>
    <mergeCell ref="OXP3:OXV3"/>
    <mergeCell ref="OXW3:OYC3"/>
    <mergeCell ref="OVL3:OVR3"/>
    <mergeCell ref="OVS3:OVY3"/>
    <mergeCell ref="OVZ3:OWF3"/>
    <mergeCell ref="OWG3:OWM3"/>
    <mergeCell ref="OWN3:OWT3"/>
    <mergeCell ref="OUC3:OUI3"/>
    <mergeCell ref="OUJ3:OUP3"/>
    <mergeCell ref="OUQ3:OUW3"/>
    <mergeCell ref="OUX3:OVD3"/>
    <mergeCell ref="OVE3:OVK3"/>
    <mergeCell ref="OST3:OSZ3"/>
    <mergeCell ref="OTA3:OTG3"/>
    <mergeCell ref="OTH3:OTN3"/>
    <mergeCell ref="OTO3:OTU3"/>
    <mergeCell ref="OTV3:OUB3"/>
    <mergeCell ref="PCE3:PCK3"/>
    <mergeCell ref="PCL3:PCR3"/>
    <mergeCell ref="PCS3:PCY3"/>
    <mergeCell ref="PCZ3:PDF3"/>
    <mergeCell ref="PDG3:PDM3"/>
    <mergeCell ref="PAV3:PBB3"/>
    <mergeCell ref="PBC3:PBI3"/>
    <mergeCell ref="PBJ3:PBP3"/>
    <mergeCell ref="PBQ3:PBW3"/>
    <mergeCell ref="PBX3:PCD3"/>
    <mergeCell ref="OZM3:OZS3"/>
    <mergeCell ref="OZT3:OZZ3"/>
    <mergeCell ref="PAA3:PAG3"/>
    <mergeCell ref="PAH3:PAN3"/>
    <mergeCell ref="PAO3:PAU3"/>
    <mergeCell ref="OYD3:OYJ3"/>
    <mergeCell ref="OYK3:OYQ3"/>
    <mergeCell ref="OYR3:OYX3"/>
    <mergeCell ref="OYY3:OZE3"/>
    <mergeCell ref="OZF3:OZL3"/>
    <mergeCell ref="PHO3:PHU3"/>
    <mergeCell ref="PHV3:PIB3"/>
    <mergeCell ref="PIC3:PII3"/>
    <mergeCell ref="PIJ3:PIP3"/>
    <mergeCell ref="PIQ3:PIW3"/>
    <mergeCell ref="PGF3:PGL3"/>
    <mergeCell ref="PGM3:PGS3"/>
    <mergeCell ref="PGT3:PGZ3"/>
    <mergeCell ref="PHA3:PHG3"/>
    <mergeCell ref="PHH3:PHN3"/>
    <mergeCell ref="PEW3:PFC3"/>
    <mergeCell ref="PFD3:PFJ3"/>
    <mergeCell ref="PFK3:PFQ3"/>
    <mergeCell ref="PFR3:PFX3"/>
    <mergeCell ref="PFY3:PGE3"/>
    <mergeCell ref="PDN3:PDT3"/>
    <mergeCell ref="PDU3:PEA3"/>
    <mergeCell ref="PEB3:PEH3"/>
    <mergeCell ref="PEI3:PEO3"/>
    <mergeCell ref="PEP3:PEV3"/>
    <mergeCell ref="PMY3:PNE3"/>
    <mergeCell ref="PNF3:PNL3"/>
    <mergeCell ref="PNM3:PNS3"/>
    <mergeCell ref="PNT3:PNZ3"/>
    <mergeCell ref="POA3:POG3"/>
    <mergeCell ref="PLP3:PLV3"/>
    <mergeCell ref="PLW3:PMC3"/>
    <mergeCell ref="PMD3:PMJ3"/>
    <mergeCell ref="PMK3:PMQ3"/>
    <mergeCell ref="PMR3:PMX3"/>
    <mergeCell ref="PKG3:PKM3"/>
    <mergeCell ref="PKN3:PKT3"/>
    <mergeCell ref="PKU3:PLA3"/>
    <mergeCell ref="PLB3:PLH3"/>
    <mergeCell ref="PLI3:PLO3"/>
    <mergeCell ref="PIX3:PJD3"/>
    <mergeCell ref="PJE3:PJK3"/>
    <mergeCell ref="PJL3:PJR3"/>
    <mergeCell ref="PJS3:PJY3"/>
    <mergeCell ref="PJZ3:PKF3"/>
    <mergeCell ref="PSI3:PSO3"/>
    <mergeCell ref="PSP3:PSV3"/>
    <mergeCell ref="PSW3:PTC3"/>
    <mergeCell ref="PTD3:PTJ3"/>
    <mergeCell ref="PTK3:PTQ3"/>
    <mergeCell ref="PQZ3:PRF3"/>
    <mergeCell ref="PRG3:PRM3"/>
    <mergeCell ref="PRN3:PRT3"/>
    <mergeCell ref="PRU3:PSA3"/>
    <mergeCell ref="PSB3:PSH3"/>
    <mergeCell ref="PPQ3:PPW3"/>
    <mergeCell ref="PPX3:PQD3"/>
    <mergeCell ref="PQE3:PQK3"/>
    <mergeCell ref="PQL3:PQR3"/>
    <mergeCell ref="PQS3:PQY3"/>
    <mergeCell ref="POH3:PON3"/>
    <mergeCell ref="POO3:POU3"/>
    <mergeCell ref="POV3:PPB3"/>
    <mergeCell ref="PPC3:PPI3"/>
    <mergeCell ref="PPJ3:PPP3"/>
    <mergeCell ref="PXS3:PXY3"/>
    <mergeCell ref="PXZ3:PYF3"/>
    <mergeCell ref="PYG3:PYM3"/>
    <mergeCell ref="PYN3:PYT3"/>
    <mergeCell ref="PYU3:PZA3"/>
    <mergeCell ref="PWJ3:PWP3"/>
    <mergeCell ref="PWQ3:PWW3"/>
    <mergeCell ref="PWX3:PXD3"/>
    <mergeCell ref="PXE3:PXK3"/>
    <mergeCell ref="PXL3:PXR3"/>
    <mergeCell ref="PVA3:PVG3"/>
    <mergeCell ref="PVH3:PVN3"/>
    <mergeCell ref="PVO3:PVU3"/>
    <mergeCell ref="PVV3:PWB3"/>
    <mergeCell ref="PWC3:PWI3"/>
    <mergeCell ref="PTR3:PTX3"/>
    <mergeCell ref="PTY3:PUE3"/>
    <mergeCell ref="PUF3:PUL3"/>
    <mergeCell ref="PUM3:PUS3"/>
    <mergeCell ref="PUT3:PUZ3"/>
    <mergeCell ref="QDC3:QDI3"/>
    <mergeCell ref="QDJ3:QDP3"/>
    <mergeCell ref="QDQ3:QDW3"/>
    <mergeCell ref="QDX3:QED3"/>
    <mergeCell ref="QEE3:QEK3"/>
    <mergeCell ref="QBT3:QBZ3"/>
    <mergeCell ref="QCA3:QCG3"/>
    <mergeCell ref="QCH3:QCN3"/>
    <mergeCell ref="QCO3:QCU3"/>
    <mergeCell ref="QCV3:QDB3"/>
    <mergeCell ref="QAK3:QAQ3"/>
    <mergeCell ref="QAR3:QAX3"/>
    <mergeCell ref="QAY3:QBE3"/>
    <mergeCell ref="QBF3:QBL3"/>
    <mergeCell ref="QBM3:QBS3"/>
    <mergeCell ref="PZB3:PZH3"/>
    <mergeCell ref="PZI3:PZO3"/>
    <mergeCell ref="PZP3:PZV3"/>
    <mergeCell ref="PZW3:QAC3"/>
    <mergeCell ref="QAD3:QAJ3"/>
    <mergeCell ref="QIM3:QIS3"/>
    <mergeCell ref="QIT3:QIZ3"/>
    <mergeCell ref="QJA3:QJG3"/>
    <mergeCell ref="QJH3:QJN3"/>
    <mergeCell ref="QJO3:QJU3"/>
    <mergeCell ref="QHD3:QHJ3"/>
    <mergeCell ref="QHK3:QHQ3"/>
    <mergeCell ref="QHR3:QHX3"/>
    <mergeCell ref="QHY3:QIE3"/>
    <mergeCell ref="QIF3:QIL3"/>
    <mergeCell ref="QFU3:QGA3"/>
    <mergeCell ref="QGB3:QGH3"/>
    <mergeCell ref="QGI3:QGO3"/>
    <mergeCell ref="QGP3:QGV3"/>
    <mergeCell ref="QGW3:QHC3"/>
    <mergeCell ref="QEL3:QER3"/>
    <mergeCell ref="QES3:QEY3"/>
    <mergeCell ref="QEZ3:QFF3"/>
    <mergeCell ref="QFG3:QFM3"/>
    <mergeCell ref="QFN3:QFT3"/>
    <mergeCell ref="QNW3:QOC3"/>
    <mergeCell ref="QOD3:QOJ3"/>
    <mergeCell ref="QOK3:QOQ3"/>
    <mergeCell ref="QOR3:QOX3"/>
    <mergeCell ref="QOY3:QPE3"/>
    <mergeCell ref="QMN3:QMT3"/>
    <mergeCell ref="QMU3:QNA3"/>
    <mergeCell ref="QNB3:QNH3"/>
    <mergeCell ref="QNI3:QNO3"/>
    <mergeCell ref="QNP3:QNV3"/>
    <mergeCell ref="QLE3:QLK3"/>
    <mergeCell ref="QLL3:QLR3"/>
    <mergeCell ref="QLS3:QLY3"/>
    <mergeCell ref="QLZ3:QMF3"/>
    <mergeCell ref="QMG3:QMM3"/>
    <mergeCell ref="QJV3:QKB3"/>
    <mergeCell ref="QKC3:QKI3"/>
    <mergeCell ref="QKJ3:QKP3"/>
    <mergeCell ref="QKQ3:QKW3"/>
    <mergeCell ref="QKX3:QLD3"/>
    <mergeCell ref="QTG3:QTM3"/>
    <mergeCell ref="QTN3:QTT3"/>
    <mergeCell ref="QTU3:QUA3"/>
    <mergeCell ref="QUB3:QUH3"/>
    <mergeCell ref="QUI3:QUO3"/>
    <mergeCell ref="QRX3:QSD3"/>
    <mergeCell ref="QSE3:QSK3"/>
    <mergeCell ref="QSL3:QSR3"/>
    <mergeCell ref="QSS3:QSY3"/>
    <mergeCell ref="QSZ3:QTF3"/>
    <mergeCell ref="QQO3:QQU3"/>
    <mergeCell ref="QQV3:QRB3"/>
    <mergeCell ref="QRC3:QRI3"/>
    <mergeCell ref="QRJ3:QRP3"/>
    <mergeCell ref="QRQ3:QRW3"/>
    <mergeCell ref="QPF3:QPL3"/>
    <mergeCell ref="QPM3:QPS3"/>
    <mergeCell ref="QPT3:QPZ3"/>
    <mergeCell ref="QQA3:QQG3"/>
    <mergeCell ref="QQH3:QQN3"/>
    <mergeCell ref="QYQ3:QYW3"/>
    <mergeCell ref="QYX3:QZD3"/>
    <mergeCell ref="QZE3:QZK3"/>
    <mergeCell ref="QZL3:QZR3"/>
    <mergeCell ref="QZS3:QZY3"/>
    <mergeCell ref="QXH3:QXN3"/>
    <mergeCell ref="QXO3:QXU3"/>
    <mergeCell ref="QXV3:QYB3"/>
    <mergeCell ref="QYC3:QYI3"/>
    <mergeCell ref="QYJ3:QYP3"/>
    <mergeCell ref="QVY3:QWE3"/>
    <mergeCell ref="QWF3:QWL3"/>
    <mergeCell ref="QWM3:QWS3"/>
    <mergeCell ref="QWT3:QWZ3"/>
    <mergeCell ref="QXA3:QXG3"/>
    <mergeCell ref="QUP3:QUV3"/>
    <mergeCell ref="QUW3:QVC3"/>
    <mergeCell ref="QVD3:QVJ3"/>
    <mergeCell ref="QVK3:QVQ3"/>
    <mergeCell ref="QVR3:QVX3"/>
    <mergeCell ref="REA3:REG3"/>
    <mergeCell ref="REH3:REN3"/>
    <mergeCell ref="REO3:REU3"/>
    <mergeCell ref="REV3:RFB3"/>
    <mergeCell ref="RFC3:RFI3"/>
    <mergeCell ref="RCR3:RCX3"/>
    <mergeCell ref="RCY3:RDE3"/>
    <mergeCell ref="RDF3:RDL3"/>
    <mergeCell ref="RDM3:RDS3"/>
    <mergeCell ref="RDT3:RDZ3"/>
    <mergeCell ref="RBI3:RBO3"/>
    <mergeCell ref="RBP3:RBV3"/>
    <mergeCell ref="RBW3:RCC3"/>
    <mergeCell ref="RCD3:RCJ3"/>
    <mergeCell ref="RCK3:RCQ3"/>
    <mergeCell ref="QZZ3:RAF3"/>
    <mergeCell ref="RAG3:RAM3"/>
    <mergeCell ref="RAN3:RAT3"/>
    <mergeCell ref="RAU3:RBA3"/>
    <mergeCell ref="RBB3:RBH3"/>
    <mergeCell ref="RJK3:RJQ3"/>
    <mergeCell ref="RJR3:RJX3"/>
    <mergeCell ref="RJY3:RKE3"/>
    <mergeCell ref="RKF3:RKL3"/>
    <mergeCell ref="RKM3:RKS3"/>
    <mergeCell ref="RIB3:RIH3"/>
    <mergeCell ref="RII3:RIO3"/>
    <mergeCell ref="RIP3:RIV3"/>
    <mergeCell ref="RIW3:RJC3"/>
    <mergeCell ref="RJD3:RJJ3"/>
    <mergeCell ref="RGS3:RGY3"/>
    <mergeCell ref="RGZ3:RHF3"/>
    <mergeCell ref="RHG3:RHM3"/>
    <mergeCell ref="RHN3:RHT3"/>
    <mergeCell ref="RHU3:RIA3"/>
    <mergeCell ref="RFJ3:RFP3"/>
    <mergeCell ref="RFQ3:RFW3"/>
    <mergeCell ref="RFX3:RGD3"/>
    <mergeCell ref="RGE3:RGK3"/>
    <mergeCell ref="RGL3:RGR3"/>
    <mergeCell ref="ROU3:RPA3"/>
    <mergeCell ref="RPB3:RPH3"/>
    <mergeCell ref="RPI3:RPO3"/>
    <mergeCell ref="RPP3:RPV3"/>
    <mergeCell ref="RPW3:RQC3"/>
    <mergeCell ref="RNL3:RNR3"/>
    <mergeCell ref="RNS3:RNY3"/>
    <mergeCell ref="RNZ3:ROF3"/>
    <mergeCell ref="ROG3:ROM3"/>
    <mergeCell ref="RON3:ROT3"/>
    <mergeCell ref="RMC3:RMI3"/>
    <mergeCell ref="RMJ3:RMP3"/>
    <mergeCell ref="RMQ3:RMW3"/>
    <mergeCell ref="RMX3:RND3"/>
    <mergeCell ref="RNE3:RNK3"/>
    <mergeCell ref="RKT3:RKZ3"/>
    <mergeCell ref="RLA3:RLG3"/>
    <mergeCell ref="RLH3:RLN3"/>
    <mergeCell ref="RLO3:RLU3"/>
    <mergeCell ref="RLV3:RMB3"/>
    <mergeCell ref="RUE3:RUK3"/>
    <mergeCell ref="RUL3:RUR3"/>
    <mergeCell ref="RUS3:RUY3"/>
    <mergeCell ref="RUZ3:RVF3"/>
    <mergeCell ref="RVG3:RVM3"/>
    <mergeCell ref="RSV3:RTB3"/>
    <mergeCell ref="RTC3:RTI3"/>
    <mergeCell ref="RTJ3:RTP3"/>
    <mergeCell ref="RTQ3:RTW3"/>
    <mergeCell ref="RTX3:RUD3"/>
    <mergeCell ref="RRM3:RRS3"/>
    <mergeCell ref="RRT3:RRZ3"/>
    <mergeCell ref="RSA3:RSG3"/>
    <mergeCell ref="RSH3:RSN3"/>
    <mergeCell ref="RSO3:RSU3"/>
    <mergeCell ref="RQD3:RQJ3"/>
    <mergeCell ref="RQK3:RQQ3"/>
    <mergeCell ref="RQR3:RQX3"/>
    <mergeCell ref="RQY3:RRE3"/>
    <mergeCell ref="RRF3:RRL3"/>
    <mergeCell ref="RZO3:RZU3"/>
    <mergeCell ref="RZV3:SAB3"/>
    <mergeCell ref="SAC3:SAI3"/>
    <mergeCell ref="SAJ3:SAP3"/>
    <mergeCell ref="SAQ3:SAW3"/>
    <mergeCell ref="RYF3:RYL3"/>
    <mergeCell ref="RYM3:RYS3"/>
    <mergeCell ref="RYT3:RYZ3"/>
    <mergeCell ref="RZA3:RZG3"/>
    <mergeCell ref="RZH3:RZN3"/>
    <mergeCell ref="RWW3:RXC3"/>
    <mergeCell ref="RXD3:RXJ3"/>
    <mergeCell ref="RXK3:RXQ3"/>
    <mergeCell ref="RXR3:RXX3"/>
    <mergeCell ref="RXY3:RYE3"/>
    <mergeCell ref="RVN3:RVT3"/>
    <mergeCell ref="RVU3:RWA3"/>
    <mergeCell ref="RWB3:RWH3"/>
    <mergeCell ref="RWI3:RWO3"/>
    <mergeCell ref="RWP3:RWV3"/>
    <mergeCell ref="SEY3:SFE3"/>
    <mergeCell ref="SFF3:SFL3"/>
    <mergeCell ref="SFM3:SFS3"/>
    <mergeCell ref="SFT3:SFZ3"/>
    <mergeCell ref="SGA3:SGG3"/>
    <mergeCell ref="SDP3:SDV3"/>
    <mergeCell ref="SDW3:SEC3"/>
    <mergeCell ref="SED3:SEJ3"/>
    <mergeCell ref="SEK3:SEQ3"/>
    <mergeCell ref="SER3:SEX3"/>
    <mergeCell ref="SCG3:SCM3"/>
    <mergeCell ref="SCN3:SCT3"/>
    <mergeCell ref="SCU3:SDA3"/>
    <mergeCell ref="SDB3:SDH3"/>
    <mergeCell ref="SDI3:SDO3"/>
    <mergeCell ref="SAX3:SBD3"/>
    <mergeCell ref="SBE3:SBK3"/>
    <mergeCell ref="SBL3:SBR3"/>
    <mergeCell ref="SBS3:SBY3"/>
    <mergeCell ref="SBZ3:SCF3"/>
    <mergeCell ref="SKI3:SKO3"/>
    <mergeCell ref="SKP3:SKV3"/>
    <mergeCell ref="SKW3:SLC3"/>
    <mergeCell ref="SLD3:SLJ3"/>
    <mergeCell ref="SLK3:SLQ3"/>
    <mergeCell ref="SIZ3:SJF3"/>
    <mergeCell ref="SJG3:SJM3"/>
    <mergeCell ref="SJN3:SJT3"/>
    <mergeCell ref="SJU3:SKA3"/>
    <mergeCell ref="SKB3:SKH3"/>
    <mergeCell ref="SHQ3:SHW3"/>
    <mergeCell ref="SHX3:SID3"/>
    <mergeCell ref="SIE3:SIK3"/>
    <mergeCell ref="SIL3:SIR3"/>
    <mergeCell ref="SIS3:SIY3"/>
    <mergeCell ref="SGH3:SGN3"/>
    <mergeCell ref="SGO3:SGU3"/>
    <mergeCell ref="SGV3:SHB3"/>
    <mergeCell ref="SHC3:SHI3"/>
    <mergeCell ref="SHJ3:SHP3"/>
    <mergeCell ref="SPS3:SPY3"/>
    <mergeCell ref="SPZ3:SQF3"/>
    <mergeCell ref="SQG3:SQM3"/>
    <mergeCell ref="SQN3:SQT3"/>
    <mergeCell ref="SQU3:SRA3"/>
    <mergeCell ref="SOJ3:SOP3"/>
    <mergeCell ref="SOQ3:SOW3"/>
    <mergeCell ref="SOX3:SPD3"/>
    <mergeCell ref="SPE3:SPK3"/>
    <mergeCell ref="SPL3:SPR3"/>
    <mergeCell ref="SNA3:SNG3"/>
    <mergeCell ref="SNH3:SNN3"/>
    <mergeCell ref="SNO3:SNU3"/>
    <mergeCell ref="SNV3:SOB3"/>
    <mergeCell ref="SOC3:SOI3"/>
    <mergeCell ref="SLR3:SLX3"/>
    <mergeCell ref="SLY3:SME3"/>
    <mergeCell ref="SMF3:SML3"/>
    <mergeCell ref="SMM3:SMS3"/>
    <mergeCell ref="SMT3:SMZ3"/>
    <mergeCell ref="SVC3:SVI3"/>
    <mergeCell ref="SVJ3:SVP3"/>
    <mergeCell ref="SVQ3:SVW3"/>
    <mergeCell ref="SVX3:SWD3"/>
    <mergeCell ref="SWE3:SWK3"/>
    <mergeCell ref="STT3:STZ3"/>
    <mergeCell ref="SUA3:SUG3"/>
    <mergeCell ref="SUH3:SUN3"/>
    <mergeCell ref="SUO3:SUU3"/>
    <mergeCell ref="SUV3:SVB3"/>
    <mergeCell ref="SSK3:SSQ3"/>
    <mergeCell ref="SSR3:SSX3"/>
    <mergeCell ref="SSY3:STE3"/>
    <mergeCell ref="STF3:STL3"/>
    <mergeCell ref="STM3:STS3"/>
    <mergeCell ref="SRB3:SRH3"/>
    <mergeCell ref="SRI3:SRO3"/>
    <mergeCell ref="SRP3:SRV3"/>
    <mergeCell ref="SRW3:SSC3"/>
    <mergeCell ref="SSD3:SSJ3"/>
    <mergeCell ref="TAM3:TAS3"/>
    <mergeCell ref="TAT3:TAZ3"/>
    <mergeCell ref="TBA3:TBG3"/>
    <mergeCell ref="TBH3:TBN3"/>
    <mergeCell ref="TBO3:TBU3"/>
    <mergeCell ref="SZD3:SZJ3"/>
    <mergeCell ref="SZK3:SZQ3"/>
    <mergeCell ref="SZR3:SZX3"/>
    <mergeCell ref="SZY3:TAE3"/>
    <mergeCell ref="TAF3:TAL3"/>
    <mergeCell ref="SXU3:SYA3"/>
    <mergeCell ref="SYB3:SYH3"/>
    <mergeCell ref="SYI3:SYO3"/>
    <mergeCell ref="SYP3:SYV3"/>
    <mergeCell ref="SYW3:SZC3"/>
    <mergeCell ref="SWL3:SWR3"/>
    <mergeCell ref="SWS3:SWY3"/>
    <mergeCell ref="SWZ3:SXF3"/>
    <mergeCell ref="SXG3:SXM3"/>
    <mergeCell ref="SXN3:SXT3"/>
    <mergeCell ref="TFW3:TGC3"/>
    <mergeCell ref="TGD3:TGJ3"/>
    <mergeCell ref="TGK3:TGQ3"/>
    <mergeCell ref="TGR3:TGX3"/>
    <mergeCell ref="TGY3:THE3"/>
    <mergeCell ref="TEN3:TET3"/>
    <mergeCell ref="TEU3:TFA3"/>
    <mergeCell ref="TFB3:TFH3"/>
    <mergeCell ref="TFI3:TFO3"/>
    <mergeCell ref="TFP3:TFV3"/>
    <mergeCell ref="TDE3:TDK3"/>
    <mergeCell ref="TDL3:TDR3"/>
    <mergeCell ref="TDS3:TDY3"/>
    <mergeCell ref="TDZ3:TEF3"/>
    <mergeCell ref="TEG3:TEM3"/>
    <mergeCell ref="TBV3:TCB3"/>
    <mergeCell ref="TCC3:TCI3"/>
    <mergeCell ref="TCJ3:TCP3"/>
    <mergeCell ref="TCQ3:TCW3"/>
    <mergeCell ref="TCX3:TDD3"/>
    <mergeCell ref="TLG3:TLM3"/>
    <mergeCell ref="TLN3:TLT3"/>
    <mergeCell ref="TLU3:TMA3"/>
    <mergeCell ref="TMB3:TMH3"/>
    <mergeCell ref="TMI3:TMO3"/>
    <mergeCell ref="TJX3:TKD3"/>
    <mergeCell ref="TKE3:TKK3"/>
    <mergeCell ref="TKL3:TKR3"/>
    <mergeCell ref="TKS3:TKY3"/>
    <mergeCell ref="TKZ3:TLF3"/>
    <mergeCell ref="TIO3:TIU3"/>
    <mergeCell ref="TIV3:TJB3"/>
    <mergeCell ref="TJC3:TJI3"/>
    <mergeCell ref="TJJ3:TJP3"/>
    <mergeCell ref="TJQ3:TJW3"/>
    <mergeCell ref="THF3:THL3"/>
    <mergeCell ref="THM3:THS3"/>
    <mergeCell ref="THT3:THZ3"/>
    <mergeCell ref="TIA3:TIG3"/>
    <mergeCell ref="TIH3:TIN3"/>
    <mergeCell ref="TQQ3:TQW3"/>
    <mergeCell ref="TQX3:TRD3"/>
    <mergeCell ref="TRE3:TRK3"/>
    <mergeCell ref="TRL3:TRR3"/>
    <mergeCell ref="TRS3:TRY3"/>
    <mergeCell ref="TPH3:TPN3"/>
    <mergeCell ref="TPO3:TPU3"/>
    <mergeCell ref="TPV3:TQB3"/>
    <mergeCell ref="TQC3:TQI3"/>
    <mergeCell ref="TQJ3:TQP3"/>
    <mergeCell ref="TNY3:TOE3"/>
    <mergeCell ref="TOF3:TOL3"/>
    <mergeCell ref="TOM3:TOS3"/>
    <mergeCell ref="TOT3:TOZ3"/>
    <mergeCell ref="TPA3:TPG3"/>
    <mergeCell ref="TMP3:TMV3"/>
    <mergeCell ref="TMW3:TNC3"/>
    <mergeCell ref="TND3:TNJ3"/>
    <mergeCell ref="TNK3:TNQ3"/>
    <mergeCell ref="TNR3:TNX3"/>
    <mergeCell ref="TWA3:TWG3"/>
    <mergeCell ref="TWH3:TWN3"/>
    <mergeCell ref="TWO3:TWU3"/>
    <mergeCell ref="TWV3:TXB3"/>
    <mergeCell ref="TXC3:TXI3"/>
    <mergeCell ref="TUR3:TUX3"/>
    <mergeCell ref="TUY3:TVE3"/>
    <mergeCell ref="TVF3:TVL3"/>
    <mergeCell ref="TVM3:TVS3"/>
    <mergeCell ref="TVT3:TVZ3"/>
    <mergeCell ref="TTI3:TTO3"/>
    <mergeCell ref="TTP3:TTV3"/>
    <mergeCell ref="TTW3:TUC3"/>
    <mergeCell ref="TUD3:TUJ3"/>
    <mergeCell ref="TUK3:TUQ3"/>
    <mergeCell ref="TRZ3:TSF3"/>
    <mergeCell ref="TSG3:TSM3"/>
    <mergeCell ref="TSN3:TST3"/>
    <mergeCell ref="TSU3:TTA3"/>
    <mergeCell ref="TTB3:TTH3"/>
    <mergeCell ref="UBK3:UBQ3"/>
    <mergeCell ref="UBR3:UBX3"/>
    <mergeCell ref="UBY3:UCE3"/>
    <mergeCell ref="UCF3:UCL3"/>
    <mergeCell ref="UCM3:UCS3"/>
    <mergeCell ref="UAB3:UAH3"/>
    <mergeCell ref="UAI3:UAO3"/>
    <mergeCell ref="UAP3:UAV3"/>
    <mergeCell ref="UAW3:UBC3"/>
    <mergeCell ref="UBD3:UBJ3"/>
    <mergeCell ref="TYS3:TYY3"/>
    <mergeCell ref="TYZ3:TZF3"/>
    <mergeCell ref="TZG3:TZM3"/>
    <mergeCell ref="TZN3:TZT3"/>
    <mergeCell ref="TZU3:UAA3"/>
    <mergeCell ref="TXJ3:TXP3"/>
    <mergeCell ref="TXQ3:TXW3"/>
    <mergeCell ref="TXX3:TYD3"/>
    <mergeCell ref="TYE3:TYK3"/>
    <mergeCell ref="TYL3:TYR3"/>
    <mergeCell ref="UGU3:UHA3"/>
    <mergeCell ref="UHB3:UHH3"/>
    <mergeCell ref="UHI3:UHO3"/>
    <mergeCell ref="UHP3:UHV3"/>
    <mergeCell ref="UHW3:UIC3"/>
    <mergeCell ref="UFL3:UFR3"/>
    <mergeCell ref="UFS3:UFY3"/>
    <mergeCell ref="UFZ3:UGF3"/>
    <mergeCell ref="UGG3:UGM3"/>
    <mergeCell ref="UGN3:UGT3"/>
    <mergeCell ref="UEC3:UEI3"/>
    <mergeCell ref="UEJ3:UEP3"/>
    <mergeCell ref="UEQ3:UEW3"/>
    <mergeCell ref="UEX3:UFD3"/>
    <mergeCell ref="UFE3:UFK3"/>
    <mergeCell ref="UCT3:UCZ3"/>
    <mergeCell ref="UDA3:UDG3"/>
    <mergeCell ref="UDH3:UDN3"/>
    <mergeCell ref="UDO3:UDU3"/>
    <mergeCell ref="UDV3:UEB3"/>
    <mergeCell ref="UME3:UMK3"/>
    <mergeCell ref="UML3:UMR3"/>
    <mergeCell ref="UMS3:UMY3"/>
    <mergeCell ref="UMZ3:UNF3"/>
    <mergeCell ref="UNG3:UNM3"/>
    <mergeCell ref="UKV3:ULB3"/>
    <mergeCell ref="ULC3:ULI3"/>
    <mergeCell ref="ULJ3:ULP3"/>
    <mergeCell ref="ULQ3:ULW3"/>
    <mergeCell ref="ULX3:UMD3"/>
    <mergeCell ref="UJM3:UJS3"/>
    <mergeCell ref="UJT3:UJZ3"/>
    <mergeCell ref="UKA3:UKG3"/>
    <mergeCell ref="UKH3:UKN3"/>
    <mergeCell ref="UKO3:UKU3"/>
    <mergeCell ref="UID3:UIJ3"/>
    <mergeCell ref="UIK3:UIQ3"/>
    <mergeCell ref="UIR3:UIX3"/>
    <mergeCell ref="UIY3:UJE3"/>
    <mergeCell ref="UJF3:UJL3"/>
    <mergeCell ref="URO3:URU3"/>
    <mergeCell ref="URV3:USB3"/>
    <mergeCell ref="USC3:USI3"/>
    <mergeCell ref="USJ3:USP3"/>
    <mergeCell ref="USQ3:USW3"/>
    <mergeCell ref="UQF3:UQL3"/>
    <mergeCell ref="UQM3:UQS3"/>
    <mergeCell ref="UQT3:UQZ3"/>
    <mergeCell ref="URA3:URG3"/>
    <mergeCell ref="URH3:URN3"/>
    <mergeCell ref="UOW3:UPC3"/>
    <mergeCell ref="UPD3:UPJ3"/>
    <mergeCell ref="UPK3:UPQ3"/>
    <mergeCell ref="UPR3:UPX3"/>
    <mergeCell ref="UPY3:UQE3"/>
    <mergeCell ref="UNN3:UNT3"/>
    <mergeCell ref="UNU3:UOA3"/>
    <mergeCell ref="UOB3:UOH3"/>
    <mergeCell ref="UOI3:UOO3"/>
    <mergeCell ref="UOP3:UOV3"/>
    <mergeCell ref="UWY3:UXE3"/>
    <mergeCell ref="UXF3:UXL3"/>
    <mergeCell ref="UXM3:UXS3"/>
    <mergeCell ref="UXT3:UXZ3"/>
    <mergeCell ref="UYA3:UYG3"/>
    <mergeCell ref="UVP3:UVV3"/>
    <mergeCell ref="UVW3:UWC3"/>
    <mergeCell ref="UWD3:UWJ3"/>
    <mergeCell ref="UWK3:UWQ3"/>
    <mergeCell ref="UWR3:UWX3"/>
    <mergeCell ref="UUG3:UUM3"/>
    <mergeCell ref="UUN3:UUT3"/>
    <mergeCell ref="UUU3:UVA3"/>
    <mergeCell ref="UVB3:UVH3"/>
    <mergeCell ref="UVI3:UVO3"/>
    <mergeCell ref="USX3:UTD3"/>
    <mergeCell ref="UTE3:UTK3"/>
    <mergeCell ref="UTL3:UTR3"/>
    <mergeCell ref="UTS3:UTY3"/>
    <mergeCell ref="UTZ3:UUF3"/>
    <mergeCell ref="VCI3:VCO3"/>
    <mergeCell ref="VCP3:VCV3"/>
    <mergeCell ref="VCW3:VDC3"/>
    <mergeCell ref="VDD3:VDJ3"/>
    <mergeCell ref="VDK3:VDQ3"/>
    <mergeCell ref="VAZ3:VBF3"/>
    <mergeCell ref="VBG3:VBM3"/>
    <mergeCell ref="VBN3:VBT3"/>
    <mergeCell ref="VBU3:VCA3"/>
    <mergeCell ref="VCB3:VCH3"/>
    <mergeCell ref="UZQ3:UZW3"/>
    <mergeCell ref="UZX3:VAD3"/>
    <mergeCell ref="VAE3:VAK3"/>
    <mergeCell ref="VAL3:VAR3"/>
    <mergeCell ref="VAS3:VAY3"/>
    <mergeCell ref="UYH3:UYN3"/>
    <mergeCell ref="UYO3:UYU3"/>
    <mergeCell ref="UYV3:UZB3"/>
    <mergeCell ref="UZC3:UZI3"/>
    <mergeCell ref="UZJ3:UZP3"/>
    <mergeCell ref="VHS3:VHY3"/>
    <mergeCell ref="VHZ3:VIF3"/>
    <mergeCell ref="VIG3:VIM3"/>
    <mergeCell ref="VIN3:VIT3"/>
    <mergeCell ref="VIU3:VJA3"/>
    <mergeCell ref="VGJ3:VGP3"/>
    <mergeCell ref="VGQ3:VGW3"/>
    <mergeCell ref="VGX3:VHD3"/>
    <mergeCell ref="VHE3:VHK3"/>
    <mergeCell ref="VHL3:VHR3"/>
    <mergeCell ref="VFA3:VFG3"/>
    <mergeCell ref="VFH3:VFN3"/>
    <mergeCell ref="VFO3:VFU3"/>
    <mergeCell ref="VFV3:VGB3"/>
    <mergeCell ref="VGC3:VGI3"/>
    <mergeCell ref="VDR3:VDX3"/>
    <mergeCell ref="VDY3:VEE3"/>
    <mergeCell ref="VEF3:VEL3"/>
    <mergeCell ref="VEM3:VES3"/>
    <mergeCell ref="VET3:VEZ3"/>
    <mergeCell ref="VNC3:VNI3"/>
    <mergeCell ref="VNJ3:VNP3"/>
    <mergeCell ref="VNQ3:VNW3"/>
    <mergeCell ref="VNX3:VOD3"/>
    <mergeCell ref="VOE3:VOK3"/>
    <mergeCell ref="VLT3:VLZ3"/>
    <mergeCell ref="VMA3:VMG3"/>
    <mergeCell ref="VMH3:VMN3"/>
    <mergeCell ref="VMO3:VMU3"/>
    <mergeCell ref="VMV3:VNB3"/>
    <mergeCell ref="VKK3:VKQ3"/>
    <mergeCell ref="VKR3:VKX3"/>
    <mergeCell ref="VKY3:VLE3"/>
    <mergeCell ref="VLF3:VLL3"/>
    <mergeCell ref="VLM3:VLS3"/>
    <mergeCell ref="VJB3:VJH3"/>
    <mergeCell ref="VJI3:VJO3"/>
    <mergeCell ref="VJP3:VJV3"/>
    <mergeCell ref="VJW3:VKC3"/>
    <mergeCell ref="VKD3:VKJ3"/>
    <mergeCell ref="VSM3:VSS3"/>
    <mergeCell ref="VST3:VSZ3"/>
    <mergeCell ref="VTA3:VTG3"/>
    <mergeCell ref="VTH3:VTN3"/>
    <mergeCell ref="VTO3:VTU3"/>
    <mergeCell ref="VRD3:VRJ3"/>
    <mergeCell ref="VRK3:VRQ3"/>
    <mergeCell ref="VRR3:VRX3"/>
    <mergeCell ref="VRY3:VSE3"/>
    <mergeCell ref="VSF3:VSL3"/>
    <mergeCell ref="VPU3:VQA3"/>
    <mergeCell ref="VQB3:VQH3"/>
    <mergeCell ref="VQI3:VQO3"/>
    <mergeCell ref="VQP3:VQV3"/>
    <mergeCell ref="VQW3:VRC3"/>
    <mergeCell ref="VOL3:VOR3"/>
    <mergeCell ref="VOS3:VOY3"/>
    <mergeCell ref="VOZ3:VPF3"/>
    <mergeCell ref="VPG3:VPM3"/>
    <mergeCell ref="VPN3:VPT3"/>
    <mergeCell ref="VXW3:VYC3"/>
    <mergeCell ref="VYD3:VYJ3"/>
    <mergeCell ref="VYK3:VYQ3"/>
    <mergeCell ref="VYR3:VYX3"/>
    <mergeCell ref="VYY3:VZE3"/>
    <mergeCell ref="VWN3:VWT3"/>
    <mergeCell ref="VWU3:VXA3"/>
    <mergeCell ref="VXB3:VXH3"/>
    <mergeCell ref="VXI3:VXO3"/>
    <mergeCell ref="VXP3:VXV3"/>
    <mergeCell ref="VVE3:VVK3"/>
    <mergeCell ref="VVL3:VVR3"/>
    <mergeCell ref="VVS3:VVY3"/>
    <mergeCell ref="VVZ3:VWF3"/>
    <mergeCell ref="VWG3:VWM3"/>
    <mergeCell ref="VTV3:VUB3"/>
    <mergeCell ref="VUC3:VUI3"/>
    <mergeCell ref="VUJ3:VUP3"/>
    <mergeCell ref="VUQ3:VUW3"/>
    <mergeCell ref="VUX3:VVD3"/>
    <mergeCell ref="WDG3:WDM3"/>
    <mergeCell ref="WDN3:WDT3"/>
    <mergeCell ref="WDU3:WEA3"/>
    <mergeCell ref="WEB3:WEH3"/>
    <mergeCell ref="WEI3:WEO3"/>
    <mergeCell ref="WBX3:WCD3"/>
    <mergeCell ref="WCE3:WCK3"/>
    <mergeCell ref="WCL3:WCR3"/>
    <mergeCell ref="WCS3:WCY3"/>
    <mergeCell ref="WCZ3:WDF3"/>
    <mergeCell ref="WAO3:WAU3"/>
    <mergeCell ref="WAV3:WBB3"/>
    <mergeCell ref="WBC3:WBI3"/>
    <mergeCell ref="WBJ3:WBP3"/>
    <mergeCell ref="WBQ3:WBW3"/>
    <mergeCell ref="VZF3:VZL3"/>
    <mergeCell ref="VZM3:VZS3"/>
    <mergeCell ref="VZT3:VZZ3"/>
    <mergeCell ref="WAA3:WAG3"/>
    <mergeCell ref="WAH3:WAN3"/>
    <mergeCell ref="WIQ3:WIW3"/>
    <mergeCell ref="WIX3:WJD3"/>
    <mergeCell ref="WJE3:WJK3"/>
    <mergeCell ref="WJL3:WJR3"/>
    <mergeCell ref="WJS3:WJY3"/>
    <mergeCell ref="WHH3:WHN3"/>
    <mergeCell ref="WHO3:WHU3"/>
    <mergeCell ref="WHV3:WIB3"/>
    <mergeCell ref="WIC3:WII3"/>
    <mergeCell ref="WIJ3:WIP3"/>
    <mergeCell ref="WFY3:WGE3"/>
    <mergeCell ref="WGF3:WGL3"/>
    <mergeCell ref="WGM3:WGS3"/>
    <mergeCell ref="WGT3:WGZ3"/>
    <mergeCell ref="WHA3:WHG3"/>
    <mergeCell ref="WEP3:WEV3"/>
    <mergeCell ref="WEW3:WFC3"/>
    <mergeCell ref="WFD3:WFJ3"/>
    <mergeCell ref="WFK3:WFQ3"/>
    <mergeCell ref="WFR3:WFX3"/>
    <mergeCell ref="WOA3:WOG3"/>
    <mergeCell ref="WOH3:WON3"/>
    <mergeCell ref="WOO3:WOU3"/>
    <mergeCell ref="WOV3:WPB3"/>
    <mergeCell ref="WPC3:WPI3"/>
    <mergeCell ref="WMR3:WMX3"/>
    <mergeCell ref="WMY3:WNE3"/>
    <mergeCell ref="WNF3:WNL3"/>
    <mergeCell ref="WNM3:WNS3"/>
    <mergeCell ref="WNT3:WNZ3"/>
    <mergeCell ref="WLI3:WLO3"/>
    <mergeCell ref="WLP3:WLV3"/>
    <mergeCell ref="WLW3:WMC3"/>
    <mergeCell ref="WMD3:WMJ3"/>
    <mergeCell ref="WMK3:WMQ3"/>
    <mergeCell ref="WJZ3:WKF3"/>
    <mergeCell ref="WKG3:WKM3"/>
    <mergeCell ref="WKN3:WKT3"/>
    <mergeCell ref="WKU3:WLA3"/>
    <mergeCell ref="WLB3:WLH3"/>
    <mergeCell ref="B47:J47"/>
    <mergeCell ref="B49:J49"/>
    <mergeCell ref="B1:H1"/>
    <mergeCell ref="B2:H2"/>
    <mergeCell ref="B3:H3"/>
    <mergeCell ref="WWC3:WWI3"/>
    <mergeCell ref="WWJ3:WWM3"/>
    <mergeCell ref="WUT3:WUZ3"/>
    <mergeCell ref="WVA3:WVG3"/>
    <mergeCell ref="WVH3:WVN3"/>
    <mergeCell ref="WVO3:WVU3"/>
    <mergeCell ref="WVV3:WWB3"/>
    <mergeCell ref="WTK3:WTQ3"/>
    <mergeCell ref="WTR3:WTX3"/>
    <mergeCell ref="WTY3:WUE3"/>
    <mergeCell ref="WUF3:WUL3"/>
    <mergeCell ref="WUM3:WUS3"/>
    <mergeCell ref="WSB3:WSH3"/>
    <mergeCell ref="WSI3:WSO3"/>
    <mergeCell ref="WSP3:WSV3"/>
    <mergeCell ref="WSW3:WTC3"/>
    <mergeCell ref="WTD3:WTJ3"/>
    <mergeCell ref="WQS3:WQY3"/>
    <mergeCell ref="WQZ3:WRF3"/>
    <mergeCell ref="WRG3:WRM3"/>
    <mergeCell ref="WRN3:WRT3"/>
    <mergeCell ref="WRU3:WSA3"/>
    <mergeCell ref="WPJ3:WPP3"/>
    <mergeCell ref="WPQ3:WPW3"/>
    <mergeCell ref="WPX3:WQD3"/>
    <mergeCell ref="WQE3:WQK3"/>
    <mergeCell ref="WQL3:WQR3"/>
  </mergeCells>
  <printOptions horizontalCentered="1"/>
  <pageMargins left="0" right="0.23622047244094491" top="0.23622047244094491" bottom="0.23622047244094491" header="0" footer="0.23622047244094491"/>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48"/>
  <sheetViews>
    <sheetView rightToLeft="1" view="pageBreakPreview" topLeftCell="A11" zoomScale="93" zoomScaleNormal="93" zoomScaleSheetLayoutView="93" workbookViewId="0">
      <selection activeCell="I42" sqref="I42"/>
    </sheetView>
  </sheetViews>
  <sheetFormatPr defaultRowHeight="22.5"/>
  <cols>
    <col min="1" max="1" width="2.28515625" style="658" customWidth="1"/>
    <col min="2" max="2" width="46.7109375" style="659" customWidth="1"/>
    <col min="3" max="3" width="0.85546875" style="659" customWidth="1"/>
    <col min="4" max="4" width="8.42578125" style="668" customWidth="1"/>
    <col min="5" max="5" width="1.85546875" style="658" customWidth="1"/>
    <col min="6" max="6" width="14.7109375" style="665" bestFit="1" customWidth="1"/>
    <col min="7" max="7" width="2.28515625" style="665" customWidth="1"/>
    <col min="8" max="8" width="18.140625" style="665" bestFit="1" customWidth="1"/>
    <col min="9" max="9" width="1.85546875" style="665" customWidth="1"/>
    <col min="10" max="10" width="15.28515625" style="665" bestFit="1" customWidth="1"/>
    <col min="11" max="11" width="2.28515625" style="665" customWidth="1"/>
    <col min="12" max="12" width="11.42578125" style="665" bestFit="1" customWidth="1"/>
    <col min="13" max="13" width="2.140625" style="665" customWidth="1"/>
    <col min="14" max="14" width="16" style="665" customWidth="1"/>
    <col min="15" max="15" width="1.7109375" style="665" customWidth="1"/>
    <col min="16" max="16" width="15" style="665" bestFit="1" customWidth="1"/>
    <col min="17" max="17" width="2" style="658" customWidth="1"/>
    <col min="18" max="18" width="3.7109375" style="658" customWidth="1"/>
    <col min="19" max="19" width="14.140625" style="658" customWidth="1"/>
    <col min="20" max="249" width="9" style="658"/>
    <col min="250" max="250" width="2.85546875" style="658" customWidth="1"/>
    <col min="251" max="251" width="21.5703125" style="658" customWidth="1"/>
    <col min="252" max="252" width="2.140625" style="658" customWidth="1"/>
    <col min="253" max="253" width="7.85546875" style="658" customWidth="1"/>
    <col min="254" max="254" width="2.140625" style="658" customWidth="1"/>
    <col min="255" max="255" width="12.7109375" style="658" customWidth="1"/>
    <col min="256" max="256" width="2.140625" style="658" customWidth="1"/>
    <col min="257" max="257" width="12.7109375" style="658" customWidth="1"/>
    <col min="258" max="258" width="2.140625" style="658" customWidth="1"/>
    <col min="259" max="259" width="23.5703125" style="658" customWidth="1"/>
    <col min="260" max="260" width="2.140625" style="658" customWidth="1"/>
    <col min="261" max="261" width="7.140625" style="658" customWidth="1"/>
    <col min="262" max="262" width="2.140625" style="658" customWidth="1"/>
    <col min="263" max="263" width="12.7109375" style="658" customWidth="1"/>
    <col min="264" max="264" width="2.140625" style="658" customWidth="1"/>
    <col min="265" max="265" width="12.7109375" style="658" customWidth="1"/>
    <col min="266" max="266" width="1.85546875" style="658" customWidth="1"/>
    <col min="267" max="268" width="5.85546875" style="658" customWidth="1"/>
    <col min="269" max="270" width="7.85546875" style="658" customWidth="1"/>
    <col min="271" max="271" width="14.7109375" style="658" customWidth="1"/>
    <col min="272" max="505" width="9" style="658"/>
    <col min="506" max="506" width="2.85546875" style="658" customWidth="1"/>
    <col min="507" max="507" width="21.5703125" style="658" customWidth="1"/>
    <col min="508" max="508" width="2.140625" style="658" customWidth="1"/>
    <col min="509" max="509" width="7.85546875" style="658" customWidth="1"/>
    <col min="510" max="510" width="2.140625" style="658" customWidth="1"/>
    <col min="511" max="511" width="12.7109375" style="658" customWidth="1"/>
    <col min="512" max="512" width="2.140625" style="658" customWidth="1"/>
    <col min="513" max="513" width="12.7109375" style="658" customWidth="1"/>
    <col min="514" max="514" width="2.140625" style="658" customWidth="1"/>
    <col min="515" max="515" width="23.5703125" style="658" customWidth="1"/>
    <col min="516" max="516" width="2.140625" style="658" customWidth="1"/>
    <col min="517" max="517" width="7.140625" style="658" customWidth="1"/>
    <col min="518" max="518" width="2.140625" style="658" customWidth="1"/>
    <col min="519" max="519" width="12.7109375" style="658" customWidth="1"/>
    <col min="520" max="520" width="2.140625" style="658" customWidth="1"/>
    <col min="521" max="521" width="12.7109375" style="658" customWidth="1"/>
    <col min="522" max="522" width="1.85546875" style="658" customWidth="1"/>
    <col min="523" max="524" width="5.85546875" style="658" customWidth="1"/>
    <col min="525" max="526" width="7.85546875" style="658" customWidth="1"/>
    <col min="527" max="527" width="14.7109375" style="658" customWidth="1"/>
    <col min="528" max="761" width="9" style="658"/>
    <col min="762" max="762" width="2.85546875" style="658" customWidth="1"/>
    <col min="763" max="763" width="21.5703125" style="658" customWidth="1"/>
    <col min="764" max="764" width="2.140625" style="658" customWidth="1"/>
    <col min="765" max="765" width="7.85546875" style="658" customWidth="1"/>
    <col min="766" max="766" width="2.140625" style="658" customWidth="1"/>
    <col min="767" max="767" width="12.7109375" style="658" customWidth="1"/>
    <col min="768" max="768" width="2.140625" style="658" customWidth="1"/>
    <col min="769" max="769" width="12.7109375" style="658" customWidth="1"/>
    <col min="770" max="770" width="2.140625" style="658" customWidth="1"/>
    <col min="771" max="771" width="23.5703125" style="658" customWidth="1"/>
    <col min="772" max="772" width="2.140625" style="658" customWidth="1"/>
    <col min="773" max="773" width="7.140625" style="658" customWidth="1"/>
    <col min="774" max="774" width="2.140625" style="658" customWidth="1"/>
    <col min="775" max="775" width="12.7109375" style="658" customWidth="1"/>
    <col min="776" max="776" width="2.140625" style="658" customWidth="1"/>
    <col min="777" max="777" width="12.7109375" style="658" customWidth="1"/>
    <col min="778" max="778" width="1.85546875" style="658" customWidth="1"/>
    <col min="779" max="780" width="5.85546875" style="658" customWidth="1"/>
    <col min="781" max="782" width="7.85546875" style="658" customWidth="1"/>
    <col min="783" max="783" width="14.7109375" style="658" customWidth="1"/>
    <col min="784" max="1017" width="9" style="658"/>
    <col min="1018" max="1018" width="2.85546875" style="658" customWidth="1"/>
    <col min="1019" max="1019" width="21.5703125" style="658" customWidth="1"/>
    <col min="1020" max="1020" width="2.140625" style="658" customWidth="1"/>
    <col min="1021" max="1021" width="7.85546875" style="658" customWidth="1"/>
    <col min="1022" max="1022" width="2.140625" style="658" customWidth="1"/>
    <col min="1023" max="1023" width="12.7109375" style="658" customWidth="1"/>
    <col min="1024" max="1024" width="2.140625" style="658" customWidth="1"/>
    <col min="1025" max="1025" width="12.7109375" style="658" customWidth="1"/>
    <col min="1026" max="1026" width="2.140625" style="658" customWidth="1"/>
    <col min="1027" max="1027" width="23.5703125" style="658" customWidth="1"/>
    <col min="1028" max="1028" width="2.140625" style="658" customWidth="1"/>
    <col min="1029" max="1029" width="7.140625" style="658" customWidth="1"/>
    <col min="1030" max="1030" width="2.140625" style="658" customWidth="1"/>
    <col min="1031" max="1031" width="12.7109375" style="658" customWidth="1"/>
    <col min="1032" max="1032" width="2.140625" style="658" customWidth="1"/>
    <col min="1033" max="1033" width="12.7109375" style="658" customWidth="1"/>
    <col min="1034" max="1034" width="1.85546875" style="658" customWidth="1"/>
    <col min="1035" max="1036" width="5.85546875" style="658" customWidth="1"/>
    <col min="1037" max="1038" width="7.85546875" style="658" customWidth="1"/>
    <col min="1039" max="1039" width="14.7109375" style="658" customWidth="1"/>
    <col min="1040" max="1273" width="9" style="658"/>
    <col min="1274" max="1274" width="2.85546875" style="658" customWidth="1"/>
    <col min="1275" max="1275" width="21.5703125" style="658" customWidth="1"/>
    <col min="1276" max="1276" width="2.140625" style="658" customWidth="1"/>
    <col min="1277" max="1277" width="7.85546875" style="658" customWidth="1"/>
    <col min="1278" max="1278" width="2.140625" style="658" customWidth="1"/>
    <col min="1279" max="1279" width="12.7109375" style="658" customWidth="1"/>
    <col min="1280" max="1280" width="2.140625" style="658" customWidth="1"/>
    <col min="1281" max="1281" width="12.7109375" style="658" customWidth="1"/>
    <col min="1282" max="1282" width="2.140625" style="658" customWidth="1"/>
    <col min="1283" max="1283" width="23.5703125" style="658" customWidth="1"/>
    <col min="1284" max="1284" width="2.140625" style="658" customWidth="1"/>
    <col min="1285" max="1285" width="7.140625" style="658" customWidth="1"/>
    <col min="1286" max="1286" width="2.140625" style="658" customWidth="1"/>
    <col min="1287" max="1287" width="12.7109375" style="658" customWidth="1"/>
    <col min="1288" max="1288" width="2.140625" style="658" customWidth="1"/>
    <col min="1289" max="1289" width="12.7109375" style="658" customWidth="1"/>
    <col min="1290" max="1290" width="1.85546875" style="658" customWidth="1"/>
    <col min="1291" max="1292" width="5.85546875" style="658" customWidth="1"/>
    <col min="1293" max="1294" width="7.85546875" style="658" customWidth="1"/>
    <col min="1295" max="1295" width="14.7109375" style="658" customWidth="1"/>
    <col min="1296" max="1529" width="9" style="658"/>
    <col min="1530" max="1530" width="2.85546875" style="658" customWidth="1"/>
    <col min="1531" max="1531" width="21.5703125" style="658" customWidth="1"/>
    <col min="1532" max="1532" width="2.140625" style="658" customWidth="1"/>
    <col min="1533" max="1533" width="7.85546875" style="658" customWidth="1"/>
    <col min="1534" max="1534" width="2.140625" style="658" customWidth="1"/>
    <col min="1535" max="1535" width="12.7109375" style="658" customWidth="1"/>
    <col min="1536" max="1536" width="2.140625" style="658" customWidth="1"/>
    <col min="1537" max="1537" width="12.7109375" style="658" customWidth="1"/>
    <col min="1538" max="1538" width="2.140625" style="658" customWidth="1"/>
    <col min="1539" max="1539" width="23.5703125" style="658" customWidth="1"/>
    <col min="1540" max="1540" width="2.140625" style="658" customWidth="1"/>
    <col min="1541" max="1541" width="7.140625" style="658" customWidth="1"/>
    <col min="1542" max="1542" width="2.140625" style="658" customWidth="1"/>
    <col min="1543" max="1543" width="12.7109375" style="658" customWidth="1"/>
    <col min="1544" max="1544" width="2.140625" style="658" customWidth="1"/>
    <col min="1545" max="1545" width="12.7109375" style="658" customWidth="1"/>
    <col min="1546" max="1546" width="1.85546875" style="658" customWidth="1"/>
    <col min="1547" max="1548" width="5.85546875" style="658" customWidth="1"/>
    <col min="1549" max="1550" width="7.85546875" style="658" customWidth="1"/>
    <col min="1551" max="1551" width="14.7109375" style="658" customWidth="1"/>
    <col min="1552" max="1785" width="9" style="658"/>
    <col min="1786" max="1786" width="2.85546875" style="658" customWidth="1"/>
    <col min="1787" max="1787" width="21.5703125" style="658" customWidth="1"/>
    <col min="1788" max="1788" width="2.140625" style="658" customWidth="1"/>
    <col min="1789" max="1789" width="7.85546875" style="658" customWidth="1"/>
    <col min="1790" max="1790" width="2.140625" style="658" customWidth="1"/>
    <col min="1791" max="1791" width="12.7109375" style="658" customWidth="1"/>
    <col min="1792" max="1792" width="2.140625" style="658" customWidth="1"/>
    <col min="1793" max="1793" width="12.7109375" style="658" customWidth="1"/>
    <col min="1794" max="1794" width="2.140625" style="658" customWidth="1"/>
    <col min="1795" max="1795" width="23.5703125" style="658" customWidth="1"/>
    <col min="1796" max="1796" width="2.140625" style="658" customWidth="1"/>
    <col min="1797" max="1797" width="7.140625" style="658" customWidth="1"/>
    <col min="1798" max="1798" width="2.140625" style="658" customWidth="1"/>
    <col min="1799" max="1799" width="12.7109375" style="658" customWidth="1"/>
    <col min="1800" max="1800" width="2.140625" style="658" customWidth="1"/>
    <col min="1801" max="1801" width="12.7109375" style="658" customWidth="1"/>
    <col min="1802" max="1802" width="1.85546875" style="658" customWidth="1"/>
    <col min="1803" max="1804" width="5.85546875" style="658" customWidth="1"/>
    <col min="1805" max="1806" width="7.85546875" style="658" customWidth="1"/>
    <col min="1807" max="1807" width="14.7109375" style="658" customWidth="1"/>
    <col min="1808" max="2041" width="9" style="658"/>
    <col min="2042" max="2042" width="2.85546875" style="658" customWidth="1"/>
    <col min="2043" max="2043" width="21.5703125" style="658" customWidth="1"/>
    <col min="2044" max="2044" width="2.140625" style="658" customWidth="1"/>
    <col min="2045" max="2045" width="7.85546875" style="658" customWidth="1"/>
    <col min="2046" max="2046" width="2.140625" style="658" customWidth="1"/>
    <col min="2047" max="2047" width="12.7109375" style="658" customWidth="1"/>
    <col min="2048" max="2048" width="2.140625" style="658" customWidth="1"/>
    <col min="2049" max="2049" width="12.7109375" style="658" customWidth="1"/>
    <col min="2050" max="2050" width="2.140625" style="658" customWidth="1"/>
    <col min="2051" max="2051" width="23.5703125" style="658" customWidth="1"/>
    <col min="2052" max="2052" width="2.140625" style="658" customWidth="1"/>
    <col min="2053" max="2053" width="7.140625" style="658" customWidth="1"/>
    <col min="2054" max="2054" width="2.140625" style="658" customWidth="1"/>
    <col min="2055" max="2055" width="12.7109375" style="658" customWidth="1"/>
    <col min="2056" max="2056" width="2.140625" style="658" customWidth="1"/>
    <col min="2057" max="2057" width="12.7109375" style="658" customWidth="1"/>
    <col min="2058" max="2058" width="1.85546875" style="658" customWidth="1"/>
    <col min="2059" max="2060" width="5.85546875" style="658" customWidth="1"/>
    <col min="2061" max="2062" width="7.85546875" style="658" customWidth="1"/>
    <col min="2063" max="2063" width="14.7109375" style="658" customWidth="1"/>
    <col min="2064" max="2297" width="9" style="658"/>
    <col min="2298" max="2298" width="2.85546875" style="658" customWidth="1"/>
    <col min="2299" max="2299" width="21.5703125" style="658" customWidth="1"/>
    <col min="2300" max="2300" width="2.140625" style="658" customWidth="1"/>
    <col min="2301" max="2301" width="7.85546875" style="658" customWidth="1"/>
    <col min="2302" max="2302" width="2.140625" style="658" customWidth="1"/>
    <col min="2303" max="2303" width="12.7109375" style="658" customWidth="1"/>
    <col min="2304" max="2304" width="2.140625" style="658" customWidth="1"/>
    <col min="2305" max="2305" width="12.7109375" style="658" customWidth="1"/>
    <col min="2306" max="2306" width="2.140625" style="658" customWidth="1"/>
    <col min="2307" max="2307" width="23.5703125" style="658" customWidth="1"/>
    <col min="2308" max="2308" width="2.140625" style="658" customWidth="1"/>
    <col min="2309" max="2309" width="7.140625" style="658" customWidth="1"/>
    <col min="2310" max="2310" width="2.140625" style="658" customWidth="1"/>
    <col min="2311" max="2311" width="12.7109375" style="658" customWidth="1"/>
    <col min="2312" max="2312" width="2.140625" style="658" customWidth="1"/>
    <col min="2313" max="2313" width="12.7109375" style="658" customWidth="1"/>
    <col min="2314" max="2314" width="1.85546875" style="658" customWidth="1"/>
    <col min="2315" max="2316" width="5.85546875" style="658" customWidth="1"/>
    <col min="2317" max="2318" width="7.85546875" style="658" customWidth="1"/>
    <col min="2319" max="2319" width="14.7109375" style="658" customWidth="1"/>
    <col min="2320" max="2553" width="9" style="658"/>
    <col min="2554" max="2554" width="2.85546875" style="658" customWidth="1"/>
    <col min="2555" max="2555" width="21.5703125" style="658" customWidth="1"/>
    <col min="2556" max="2556" width="2.140625" style="658" customWidth="1"/>
    <col min="2557" max="2557" width="7.85546875" style="658" customWidth="1"/>
    <col min="2558" max="2558" width="2.140625" style="658" customWidth="1"/>
    <col min="2559" max="2559" width="12.7109375" style="658" customWidth="1"/>
    <col min="2560" max="2560" width="2.140625" style="658" customWidth="1"/>
    <col min="2561" max="2561" width="12.7109375" style="658" customWidth="1"/>
    <col min="2562" max="2562" width="2.140625" style="658" customWidth="1"/>
    <col min="2563" max="2563" width="23.5703125" style="658" customWidth="1"/>
    <col min="2564" max="2564" width="2.140625" style="658" customWidth="1"/>
    <col min="2565" max="2565" width="7.140625" style="658" customWidth="1"/>
    <col min="2566" max="2566" width="2.140625" style="658" customWidth="1"/>
    <col min="2567" max="2567" width="12.7109375" style="658" customWidth="1"/>
    <col min="2568" max="2568" width="2.140625" style="658" customWidth="1"/>
    <col min="2569" max="2569" width="12.7109375" style="658" customWidth="1"/>
    <col min="2570" max="2570" width="1.85546875" style="658" customWidth="1"/>
    <col min="2571" max="2572" width="5.85546875" style="658" customWidth="1"/>
    <col min="2573" max="2574" width="7.85546875" style="658" customWidth="1"/>
    <col min="2575" max="2575" width="14.7109375" style="658" customWidth="1"/>
    <col min="2576" max="2809" width="9" style="658"/>
    <col min="2810" max="2810" width="2.85546875" style="658" customWidth="1"/>
    <col min="2811" max="2811" width="21.5703125" style="658" customWidth="1"/>
    <col min="2812" max="2812" width="2.140625" style="658" customWidth="1"/>
    <col min="2813" max="2813" width="7.85546875" style="658" customWidth="1"/>
    <col min="2814" max="2814" width="2.140625" style="658" customWidth="1"/>
    <col min="2815" max="2815" width="12.7109375" style="658" customWidth="1"/>
    <col min="2816" max="2816" width="2.140625" style="658" customWidth="1"/>
    <col min="2817" max="2817" width="12.7109375" style="658" customWidth="1"/>
    <col min="2818" max="2818" width="2.140625" style="658" customWidth="1"/>
    <col min="2819" max="2819" width="23.5703125" style="658" customWidth="1"/>
    <col min="2820" max="2820" width="2.140625" style="658" customWidth="1"/>
    <col min="2821" max="2821" width="7.140625" style="658" customWidth="1"/>
    <col min="2822" max="2822" width="2.140625" style="658" customWidth="1"/>
    <col min="2823" max="2823" width="12.7109375" style="658" customWidth="1"/>
    <col min="2824" max="2824" width="2.140625" style="658" customWidth="1"/>
    <col min="2825" max="2825" width="12.7109375" style="658" customWidth="1"/>
    <col min="2826" max="2826" width="1.85546875" style="658" customWidth="1"/>
    <col min="2827" max="2828" width="5.85546875" style="658" customWidth="1"/>
    <col min="2829" max="2830" width="7.85546875" style="658" customWidth="1"/>
    <col min="2831" max="2831" width="14.7109375" style="658" customWidth="1"/>
    <col min="2832" max="3065" width="9" style="658"/>
    <col min="3066" max="3066" width="2.85546875" style="658" customWidth="1"/>
    <col min="3067" max="3067" width="21.5703125" style="658" customWidth="1"/>
    <col min="3068" max="3068" width="2.140625" style="658" customWidth="1"/>
    <col min="3069" max="3069" width="7.85546875" style="658" customWidth="1"/>
    <col min="3070" max="3070" width="2.140625" style="658" customWidth="1"/>
    <col min="3071" max="3071" width="12.7109375" style="658" customWidth="1"/>
    <col min="3072" max="3072" width="2.140625" style="658" customWidth="1"/>
    <col min="3073" max="3073" width="12.7109375" style="658" customWidth="1"/>
    <col min="3074" max="3074" width="2.140625" style="658" customWidth="1"/>
    <col min="3075" max="3075" width="23.5703125" style="658" customWidth="1"/>
    <col min="3076" max="3076" width="2.140625" style="658" customWidth="1"/>
    <col min="3077" max="3077" width="7.140625" style="658" customWidth="1"/>
    <col min="3078" max="3078" width="2.140625" style="658" customWidth="1"/>
    <col min="3079" max="3079" width="12.7109375" style="658" customWidth="1"/>
    <col min="3080" max="3080" width="2.140625" style="658" customWidth="1"/>
    <col min="3081" max="3081" width="12.7109375" style="658" customWidth="1"/>
    <col min="3082" max="3082" width="1.85546875" style="658" customWidth="1"/>
    <col min="3083" max="3084" width="5.85546875" style="658" customWidth="1"/>
    <col min="3085" max="3086" width="7.85546875" style="658" customWidth="1"/>
    <col min="3087" max="3087" width="14.7109375" style="658" customWidth="1"/>
    <col min="3088" max="3321" width="9" style="658"/>
    <col min="3322" max="3322" width="2.85546875" style="658" customWidth="1"/>
    <col min="3323" max="3323" width="21.5703125" style="658" customWidth="1"/>
    <col min="3324" max="3324" width="2.140625" style="658" customWidth="1"/>
    <col min="3325" max="3325" width="7.85546875" style="658" customWidth="1"/>
    <col min="3326" max="3326" width="2.140625" style="658" customWidth="1"/>
    <col min="3327" max="3327" width="12.7109375" style="658" customWidth="1"/>
    <col min="3328" max="3328" width="2.140625" style="658" customWidth="1"/>
    <col min="3329" max="3329" width="12.7109375" style="658" customWidth="1"/>
    <col min="3330" max="3330" width="2.140625" style="658" customWidth="1"/>
    <col min="3331" max="3331" width="23.5703125" style="658" customWidth="1"/>
    <col min="3332" max="3332" width="2.140625" style="658" customWidth="1"/>
    <col min="3333" max="3333" width="7.140625" style="658" customWidth="1"/>
    <col min="3334" max="3334" width="2.140625" style="658" customWidth="1"/>
    <col min="3335" max="3335" width="12.7109375" style="658" customWidth="1"/>
    <col min="3336" max="3336" width="2.140625" style="658" customWidth="1"/>
    <col min="3337" max="3337" width="12.7109375" style="658" customWidth="1"/>
    <col min="3338" max="3338" width="1.85546875" style="658" customWidth="1"/>
    <col min="3339" max="3340" width="5.85546875" style="658" customWidth="1"/>
    <col min="3341" max="3342" width="7.85546875" style="658" customWidth="1"/>
    <col min="3343" max="3343" width="14.7109375" style="658" customWidth="1"/>
    <col min="3344" max="3577" width="9" style="658"/>
    <col min="3578" max="3578" width="2.85546875" style="658" customWidth="1"/>
    <col min="3579" max="3579" width="21.5703125" style="658" customWidth="1"/>
    <col min="3580" max="3580" width="2.140625" style="658" customWidth="1"/>
    <col min="3581" max="3581" width="7.85546875" style="658" customWidth="1"/>
    <col min="3582" max="3582" width="2.140625" style="658" customWidth="1"/>
    <col min="3583" max="3583" width="12.7109375" style="658" customWidth="1"/>
    <col min="3584" max="3584" width="2.140625" style="658" customWidth="1"/>
    <col min="3585" max="3585" width="12.7109375" style="658" customWidth="1"/>
    <col min="3586" max="3586" width="2.140625" style="658" customWidth="1"/>
    <col min="3587" max="3587" width="23.5703125" style="658" customWidth="1"/>
    <col min="3588" max="3588" width="2.140625" style="658" customWidth="1"/>
    <col min="3589" max="3589" width="7.140625" style="658" customWidth="1"/>
    <col min="3590" max="3590" width="2.140625" style="658" customWidth="1"/>
    <col min="3591" max="3591" width="12.7109375" style="658" customWidth="1"/>
    <col min="3592" max="3592" width="2.140625" style="658" customWidth="1"/>
    <col min="3593" max="3593" width="12.7109375" style="658" customWidth="1"/>
    <col min="3594" max="3594" width="1.85546875" style="658" customWidth="1"/>
    <col min="3595" max="3596" width="5.85546875" style="658" customWidth="1"/>
    <col min="3597" max="3598" width="7.85546875" style="658" customWidth="1"/>
    <col min="3599" max="3599" width="14.7109375" style="658" customWidth="1"/>
    <col min="3600" max="3833" width="9" style="658"/>
    <col min="3834" max="3834" width="2.85546875" style="658" customWidth="1"/>
    <col min="3835" max="3835" width="21.5703125" style="658" customWidth="1"/>
    <col min="3836" max="3836" width="2.140625" style="658" customWidth="1"/>
    <col min="3837" max="3837" width="7.85546875" style="658" customWidth="1"/>
    <col min="3838" max="3838" width="2.140625" style="658" customWidth="1"/>
    <col min="3839" max="3839" width="12.7109375" style="658" customWidth="1"/>
    <col min="3840" max="3840" width="2.140625" style="658" customWidth="1"/>
    <col min="3841" max="3841" width="12.7109375" style="658" customWidth="1"/>
    <col min="3842" max="3842" width="2.140625" style="658" customWidth="1"/>
    <col min="3843" max="3843" width="23.5703125" style="658" customWidth="1"/>
    <col min="3844" max="3844" width="2.140625" style="658" customWidth="1"/>
    <col min="3845" max="3845" width="7.140625" style="658" customWidth="1"/>
    <col min="3846" max="3846" width="2.140625" style="658" customWidth="1"/>
    <col min="3847" max="3847" width="12.7109375" style="658" customWidth="1"/>
    <col min="3848" max="3848" width="2.140625" style="658" customWidth="1"/>
    <col min="3849" max="3849" width="12.7109375" style="658" customWidth="1"/>
    <col min="3850" max="3850" width="1.85546875" style="658" customWidth="1"/>
    <col min="3851" max="3852" width="5.85546875" style="658" customWidth="1"/>
    <col min="3853" max="3854" width="7.85546875" style="658" customWidth="1"/>
    <col min="3855" max="3855" width="14.7109375" style="658" customWidth="1"/>
    <col min="3856" max="4089" width="9" style="658"/>
    <col min="4090" max="4090" width="2.85546875" style="658" customWidth="1"/>
    <col min="4091" max="4091" width="21.5703125" style="658" customWidth="1"/>
    <col min="4092" max="4092" width="2.140625" style="658" customWidth="1"/>
    <col min="4093" max="4093" width="7.85546875" style="658" customWidth="1"/>
    <col min="4094" max="4094" width="2.140625" style="658" customWidth="1"/>
    <col min="4095" max="4095" width="12.7109375" style="658" customWidth="1"/>
    <col min="4096" max="4096" width="2.140625" style="658" customWidth="1"/>
    <col min="4097" max="4097" width="12.7109375" style="658" customWidth="1"/>
    <col min="4098" max="4098" width="2.140625" style="658" customWidth="1"/>
    <col min="4099" max="4099" width="23.5703125" style="658" customWidth="1"/>
    <col min="4100" max="4100" width="2.140625" style="658" customWidth="1"/>
    <col min="4101" max="4101" width="7.140625" style="658" customWidth="1"/>
    <col min="4102" max="4102" width="2.140625" style="658" customWidth="1"/>
    <col min="4103" max="4103" width="12.7109375" style="658" customWidth="1"/>
    <col min="4104" max="4104" width="2.140625" style="658" customWidth="1"/>
    <col min="4105" max="4105" width="12.7109375" style="658" customWidth="1"/>
    <col min="4106" max="4106" width="1.85546875" style="658" customWidth="1"/>
    <col min="4107" max="4108" width="5.85546875" style="658" customWidth="1"/>
    <col min="4109" max="4110" width="7.85546875" style="658" customWidth="1"/>
    <col min="4111" max="4111" width="14.7109375" style="658" customWidth="1"/>
    <col min="4112" max="4345" width="9" style="658"/>
    <col min="4346" max="4346" width="2.85546875" style="658" customWidth="1"/>
    <col min="4347" max="4347" width="21.5703125" style="658" customWidth="1"/>
    <col min="4348" max="4348" width="2.140625" style="658" customWidth="1"/>
    <col min="4349" max="4349" width="7.85546875" style="658" customWidth="1"/>
    <col min="4350" max="4350" width="2.140625" style="658" customWidth="1"/>
    <col min="4351" max="4351" width="12.7109375" style="658" customWidth="1"/>
    <col min="4352" max="4352" width="2.140625" style="658" customWidth="1"/>
    <col min="4353" max="4353" width="12.7109375" style="658" customWidth="1"/>
    <col min="4354" max="4354" width="2.140625" style="658" customWidth="1"/>
    <col min="4355" max="4355" width="23.5703125" style="658" customWidth="1"/>
    <col min="4356" max="4356" width="2.140625" style="658" customWidth="1"/>
    <col min="4357" max="4357" width="7.140625" style="658" customWidth="1"/>
    <col min="4358" max="4358" width="2.140625" style="658" customWidth="1"/>
    <col min="4359" max="4359" width="12.7109375" style="658" customWidth="1"/>
    <col min="4360" max="4360" width="2.140625" style="658" customWidth="1"/>
    <col min="4361" max="4361" width="12.7109375" style="658" customWidth="1"/>
    <col min="4362" max="4362" width="1.85546875" style="658" customWidth="1"/>
    <col min="4363" max="4364" width="5.85546875" style="658" customWidth="1"/>
    <col min="4365" max="4366" width="7.85546875" style="658" customWidth="1"/>
    <col min="4367" max="4367" width="14.7109375" style="658" customWidth="1"/>
    <col min="4368" max="4601" width="9" style="658"/>
    <col min="4602" max="4602" width="2.85546875" style="658" customWidth="1"/>
    <col min="4603" max="4603" width="21.5703125" style="658" customWidth="1"/>
    <col min="4604" max="4604" width="2.140625" style="658" customWidth="1"/>
    <col min="4605" max="4605" width="7.85546875" style="658" customWidth="1"/>
    <col min="4606" max="4606" width="2.140625" style="658" customWidth="1"/>
    <col min="4607" max="4607" width="12.7109375" style="658" customWidth="1"/>
    <col min="4608" max="4608" width="2.140625" style="658" customWidth="1"/>
    <col min="4609" max="4609" width="12.7109375" style="658" customWidth="1"/>
    <col min="4610" max="4610" width="2.140625" style="658" customWidth="1"/>
    <col min="4611" max="4611" width="23.5703125" style="658" customWidth="1"/>
    <col min="4612" max="4612" width="2.140625" style="658" customWidth="1"/>
    <col min="4613" max="4613" width="7.140625" style="658" customWidth="1"/>
    <col min="4614" max="4614" width="2.140625" style="658" customWidth="1"/>
    <col min="4615" max="4615" width="12.7109375" style="658" customWidth="1"/>
    <col min="4616" max="4616" width="2.140625" style="658" customWidth="1"/>
    <col min="4617" max="4617" width="12.7109375" style="658" customWidth="1"/>
    <col min="4618" max="4618" width="1.85546875" style="658" customWidth="1"/>
    <col min="4619" max="4620" width="5.85546875" style="658" customWidth="1"/>
    <col min="4621" max="4622" width="7.85546875" style="658" customWidth="1"/>
    <col min="4623" max="4623" width="14.7109375" style="658" customWidth="1"/>
    <col min="4624" max="4857" width="9" style="658"/>
    <col min="4858" max="4858" width="2.85546875" style="658" customWidth="1"/>
    <col min="4859" max="4859" width="21.5703125" style="658" customWidth="1"/>
    <col min="4860" max="4860" width="2.140625" style="658" customWidth="1"/>
    <col min="4861" max="4861" width="7.85546875" style="658" customWidth="1"/>
    <col min="4862" max="4862" width="2.140625" style="658" customWidth="1"/>
    <col min="4863" max="4863" width="12.7109375" style="658" customWidth="1"/>
    <col min="4864" max="4864" width="2.140625" style="658" customWidth="1"/>
    <col min="4865" max="4865" width="12.7109375" style="658" customWidth="1"/>
    <col min="4866" max="4866" width="2.140625" style="658" customWidth="1"/>
    <col min="4867" max="4867" width="23.5703125" style="658" customWidth="1"/>
    <col min="4868" max="4868" width="2.140625" style="658" customWidth="1"/>
    <col min="4869" max="4869" width="7.140625" style="658" customWidth="1"/>
    <col min="4870" max="4870" width="2.140625" style="658" customWidth="1"/>
    <col min="4871" max="4871" width="12.7109375" style="658" customWidth="1"/>
    <col min="4872" max="4872" width="2.140625" style="658" customWidth="1"/>
    <col min="4873" max="4873" width="12.7109375" style="658" customWidth="1"/>
    <col min="4874" max="4874" width="1.85546875" style="658" customWidth="1"/>
    <col min="4875" max="4876" width="5.85546875" style="658" customWidth="1"/>
    <col min="4877" max="4878" width="7.85546875" style="658" customWidth="1"/>
    <col min="4879" max="4879" width="14.7109375" style="658" customWidth="1"/>
    <col min="4880" max="5113" width="9" style="658"/>
    <col min="5114" max="5114" width="2.85546875" style="658" customWidth="1"/>
    <col min="5115" max="5115" width="21.5703125" style="658" customWidth="1"/>
    <col min="5116" max="5116" width="2.140625" style="658" customWidth="1"/>
    <col min="5117" max="5117" width="7.85546875" style="658" customWidth="1"/>
    <col min="5118" max="5118" width="2.140625" style="658" customWidth="1"/>
    <col min="5119" max="5119" width="12.7109375" style="658" customWidth="1"/>
    <col min="5120" max="5120" width="2.140625" style="658" customWidth="1"/>
    <col min="5121" max="5121" width="12.7109375" style="658" customWidth="1"/>
    <col min="5122" max="5122" width="2.140625" style="658" customWidth="1"/>
    <col min="5123" max="5123" width="23.5703125" style="658" customWidth="1"/>
    <col min="5124" max="5124" width="2.140625" style="658" customWidth="1"/>
    <col min="5125" max="5125" width="7.140625" style="658" customWidth="1"/>
    <col min="5126" max="5126" width="2.140625" style="658" customWidth="1"/>
    <col min="5127" max="5127" width="12.7109375" style="658" customWidth="1"/>
    <col min="5128" max="5128" width="2.140625" style="658" customWidth="1"/>
    <col min="5129" max="5129" width="12.7109375" style="658" customWidth="1"/>
    <col min="5130" max="5130" width="1.85546875" style="658" customWidth="1"/>
    <col min="5131" max="5132" width="5.85546875" style="658" customWidth="1"/>
    <col min="5133" max="5134" width="7.85546875" style="658" customWidth="1"/>
    <col min="5135" max="5135" width="14.7109375" style="658" customWidth="1"/>
    <col min="5136" max="5369" width="9" style="658"/>
    <col min="5370" max="5370" width="2.85546875" style="658" customWidth="1"/>
    <col min="5371" max="5371" width="21.5703125" style="658" customWidth="1"/>
    <col min="5372" max="5372" width="2.140625" style="658" customWidth="1"/>
    <col min="5373" max="5373" width="7.85546875" style="658" customWidth="1"/>
    <col min="5374" max="5374" width="2.140625" style="658" customWidth="1"/>
    <col min="5375" max="5375" width="12.7109375" style="658" customWidth="1"/>
    <col min="5376" max="5376" width="2.140625" style="658" customWidth="1"/>
    <col min="5377" max="5377" width="12.7109375" style="658" customWidth="1"/>
    <col min="5378" max="5378" width="2.140625" style="658" customWidth="1"/>
    <col min="5379" max="5379" width="23.5703125" style="658" customWidth="1"/>
    <col min="5380" max="5380" width="2.140625" style="658" customWidth="1"/>
    <col min="5381" max="5381" width="7.140625" style="658" customWidth="1"/>
    <col min="5382" max="5382" width="2.140625" style="658" customWidth="1"/>
    <col min="5383" max="5383" width="12.7109375" style="658" customWidth="1"/>
    <col min="5384" max="5384" width="2.140625" style="658" customWidth="1"/>
    <col min="5385" max="5385" width="12.7109375" style="658" customWidth="1"/>
    <col min="5386" max="5386" width="1.85546875" style="658" customWidth="1"/>
    <col min="5387" max="5388" width="5.85546875" style="658" customWidth="1"/>
    <col min="5389" max="5390" width="7.85546875" style="658" customWidth="1"/>
    <col min="5391" max="5391" width="14.7109375" style="658" customWidth="1"/>
    <col min="5392" max="5625" width="9" style="658"/>
    <col min="5626" max="5626" width="2.85546875" style="658" customWidth="1"/>
    <col min="5627" max="5627" width="21.5703125" style="658" customWidth="1"/>
    <col min="5628" max="5628" width="2.140625" style="658" customWidth="1"/>
    <col min="5629" max="5629" width="7.85546875" style="658" customWidth="1"/>
    <col min="5630" max="5630" width="2.140625" style="658" customWidth="1"/>
    <col min="5631" max="5631" width="12.7109375" style="658" customWidth="1"/>
    <col min="5632" max="5632" width="2.140625" style="658" customWidth="1"/>
    <col min="5633" max="5633" width="12.7109375" style="658" customWidth="1"/>
    <col min="5634" max="5634" width="2.140625" style="658" customWidth="1"/>
    <col min="5635" max="5635" width="23.5703125" style="658" customWidth="1"/>
    <col min="5636" max="5636" width="2.140625" style="658" customWidth="1"/>
    <col min="5637" max="5637" width="7.140625" style="658" customWidth="1"/>
    <col min="5638" max="5638" width="2.140625" style="658" customWidth="1"/>
    <col min="5639" max="5639" width="12.7109375" style="658" customWidth="1"/>
    <col min="5640" max="5640" width="2.140625" style="658" customWidth="1"/>
    <col min="5641" max="5641" width="12.7109375" style="658" customWidth="1"/>
    <col min="5642" max="5642" width="1.85546875" style="658" customWidth="1"/>
    <col min="5643" max="5644" width="5.85546875" style="658" customWidth="1"/>
    <col min="5645" max="5646" width="7.85546875" style="658" customWidth="1"/>
    <col min="5647" max="5647" width="14.7109375" style="658" customWidth="1"/>
    <col min="5648" max="5881" width="9" style="658"/>
    <col min="5882" max="5882" width="2.85546875" style="658" customWidth="1"/>
    <col min="5883" max="5883" width="21.5703125" style="658" customWidth="1"/>
    <col min="5884" max="5884" width="2.140625" style="658" customWidth="1"/>
    <col min="5885" max="5885" width="7.85546875" style="658" customWidth="1"/>
    <col min="5886" max="5886" width="2.140625" style="658" customWidth="1"/>
    <col min="5887" max="5887" width="12.7109375" style="658" customWidth="1"/>
    <col min="5888" max="5888" width="2.140625" style="658" customWidth="1"/>
    <col min="5889" max="5889" width="12.7109375" style="658" customWidth="1"/>
    <col min="5890" max="5890" width="2.140625" style="658" customWidth="1"/>
    <col min="5891" max="5891" width="23.5703125" style="658" customWidth="1"/>
    <col min="5892" max="5892" width="2.140625" style="658" customWidth="1"/>
    <col min="5893" max="5893" width="7.140625" style="658" customWidth="1"/>
    <col min="5894" max="5894" width="2.140625" style="658" customWidth="1"/>
    <col min="5895" max="5895" width="12.7109375" style="658" customWidth="1"/>
    <col min="5896" max="5896" width="2.140625" style="658" customWidth="1"/>
    <col min="5897" max="5897" width="12.7109375" style="658" customWidth="1"/>
    <col min="5898" max="5898" width="1.85546875" style="658" customWidth="1"/>
    <col min="5899" max="5900" width="5.85546875" style="658" customWidth="1"/>
    <col min="5901" max="5902" width="7.85546875" style="658" customWidth="1"/>
    <col min="5903" max="5903" width="14.7109375" style="658" customWidth="1"/>
    <col min="5904" max="6137" width="9" style="658"/>
    <col min="6138" max="6138" width="2.85546875" style="658" customWidth="1"/>
    <col min="6139" max="6139" width="21.5703125" style="658" customWidth="1"/>
    <col min="6140" max="6140" width="2.140625" style="658" customWidth="1"/>
    <col min="6141" max="6141" width="7.85546875" style="658" customWidth="1"/>
    <col min="6142" max="6142" width="2.140625" style="658" customWidth="1"/>
    <col min="6143" max="6143" width="12.7109375" style="658" customWidth="1"/>
    <col min="6144" max="6144" width="2.140625" style="658" customWidth="1"/>
    <col min="6145" max="6145" width="12.7109375" style="658" customWidth="1"/>
    <col min="6146" max="6146" width="2.140625" style="658" customWidth="1"/>
    <col min="6147" max="6147" width="23.5703125" style="658" customWidth="1"/>
    <col min="6148" max="6148" width="2.140625" style="658" customWidth="1"/>
    <col min="6149" max="6149" width="7.140625" style="658" customWidth="1"/>
    <col min="6150" max="6150" width="2.140625" style="658" customWidth="1"/>
    <col min="6151" max="6151" width="12.7109375" style="658" customWidth="1"/>
    <col min="6152" max="6152" width="2.140625" style="658" customWidth="1"/>
    <col min="6153" max="6153" width="12.7109375" style="658" customWidth="1"/>
    <col min="6154" max="6154" width="1.85546875" style="658" customWidth="1"/>
    <col min="6155" max="6156" width="5.85546875" style="658" customWidth="1"/>
    <col min="6157" max="6158" width="7.85546875" style="658" customWidth="1"/>
    <col min="6159" max="6159" width="14.7109375" style="658" customWidth="1"/>
    <col min="6160" max="6393" width="9" style="658"/>
    <col min="6394" max="6394" width="2.85546875" style="658" customWidth="1"/>
    <col min="6395" max="6395" width="21.5703125" style="658" customWidth="1"/>
    <col min="6396" max="6396" width="2.140625" style="658" customWidth="1"/>
    <col min="6397" max="6397" width="7.85546875" style="658" customWidth="1"/>
    <col min="6398" max="6398" width="2.140625" style="658" customWidth="1"/>
    <col min="6399" max="6399" width="12.7109375" style="658" customWidth="1"/>
    <col min="6400" max="6400" width="2.140625" style="658" customWidth="1"/>
    <col min="6401" max="6401" width="12.7109375" style="658" customWidth="1"/>
    <col min="6402" max="6402" width="2.140625" style="658" customWidth="1"/>
    <col min="6403" max="6403" width="23.5703125" style="658" customWidth="1"/>
    <col min="6404" max="6404" width="2.140625" style="658" customWidth="1"/>
    <col min="6405" max="6405" width="7.140625" style="658" customWidth="1"/>
    <col min="6406" max="6406" width="2.140625" style="658" customWidth="1"/>
    <col min="6407" max="6407" width="12.7109375" style="658" customWidth="1"/>
    <col min="6408" max="6408" width="2.140625" style="658" customWidth="1"/>
    <col min="6409" max="6409" width="12.7109375" style="658" customWidth="1"/>
    <col min="6410" max="6410" width="1.85546875" style="658" customWidth="1"/>
    <col min="6411" max="6412" width="5.85546875" style="658" customWidth="1"/>
    <col min="6413" max="6414" width="7.85546875" style="658" customWidth="1"/>
    <col min="6415" max="6415" width="14.7109375" style="658" customWidth="1"/>
    <col min="6416" max="6649" width="9" style="658"/>
    <col min="6650" max="6650" width="2.85546875" style="658" customWidth="1"/>
    <col min="6651" max="6651" width="21.5703125" style="658" customWidth="1"/>
    <col min="6652" max="6652" width="2.140625" style="658" customWidth="1"/>
    <col min="6653" max="6653" width="7.85546875" style="658" customWidth="1"/>
    <col min="6654" max="6654" width="2.140625" style="658" customWidth="1"/>
    <col min="6655" max="6655" width="12.7109375" style="658" customWidth="1"/>
    <col min="6656" max="6656" width="2.140625" style="658" customWidth="1"/>
    <col min="6657" max="6657" width="12.7109375" style="658" customWidth="1"/>
    <col min="6658" max="6658" width="2.140625" style="658" customWidth="1"/>
    <col min="6659" max="6659" width="23.5703125" style="658" customWidth="1"/>
    <col min="6660" max="6660" width="2.140625" style="658" customWidth="1"/>
    <col min="6661" max="6661" width="7.140625" style="658" customWidth="1"/>
    <col min="6662" max="6662" width="2.140625" style="658" customWidth="1"/>
    <col min="6663" max="6663" width="12.7109375" style="658" customWidth="1"/>
    <col min="6664" max="6664" width="2.140625" style="658" customWidth="1"/>
    <col min="6665" max="6665" width="12.7109375" style="658" customWidth="1"/>
    <col min="6666" max="6666" width="1.85546875" style="658" customWidth="1"/>
    <col min="6667" max="6668" width="5.85546875" style="658" customWidth="1"/>
    <col min="6669" max="6670" width="7.85546875" style="658" customWidth="1"/>
    <col min="6671" max="6671" width="14.7109375" style="658" customWidth="1"/>
    <col min="6672" max="6905" width="9" style="658"/>
    <col min="6906" max="6906" width="2.85546875" style="658" customWidth="1"/>
    <col min="6907" max="6907" width="21.5703125" style="658" customWidth="1"/>
    <col min="6908" max="6908" width="2.140625" style="658" customWidth="1"/>
    <col min="6909" max="6909" width="7.85546875" style="658" customWidth="1"/>
    <col min="6910" max="6910" width="2.140625" style="658" customWidth="1"/>
    <col min="6911" max="6911" width="12.7109375" style="658" customWidth="1"/>
    <col min="6912" max="6912" width="2.140625" style="658" customWidth="1"/>
    <col min="6913" max="6913" width="12.7109375" style="658" customWidth="1"/>
    <col min="6914" max="6914" width="2.140625" style="658" customWidth="1"/>
    <col min="6915" max="6915" width="23.5703125" style="658" customWidth="1"/>
    <col min="6916" max="6916" width="2.140625" style="658" customWidth="1"/>
    <col min="6917" max="6917" width="7.140625" style="658" customWidth="1"/>
    <col min="6918" max="6918" width="2.140625" style="658" customWidth="1"/>
    <col min="6919" max="6919" width="12.7109375" style="658" customWidth="1"/>
    <col min="6920" max="6920" width="2.140625" style="658" customWidth="1"/>
    <col min="6921" max="6921" width="12.7109375" style="658" customWidth="1"/>
    <col min="6922" max="6922" width="1.85546875" style="658" customWidth="1"/>
    <col min="6923" max="6924" width="5.85546875" style="658" customWidth="1"/>
    <col min="6925" max="6926" width="7.85546875" style="658" customWidth="1"/>
    <col min="6927" max="6927" width="14.7109375" style="658" customWidth="1"/>
    <col min="6928" max="7161" width="9" style="658"/>
    <col min="7162" max="7162" width="2.85546875" style="658" customWidth="1"/>
    <col min="7163" max="7163" width="21.5703125" style="658" customWidth="1"/>
    <col min="7164" max="7164" width="2.140625" style="658" customWidth="1"/>
    <col min="7165" max="7165" width="7.85546875" style="658" customWidth="1"/>
    <col min="7166" max="7166" width="2.140625" style="658" customWidth="1"/>
    <col min="7167" max="7167" width="12.7109375" style="658" customWidth="1"/>
    <col min="7168" max="7168" width="2.140625" style="658" customWidth="1"/>
    <col min="7169" max="7169" width="12.7109375" style="658" customWidth="1"/>
    <col min="7170" max="7170" width="2.140625" style="658" customWidth="1"/>
    <col min="7171" max="7171" width="23.5703125" style="658" customWidth="1"/>
    <col min="7172" max="7172" width="2.140625" style="658" customWidth="1"/>
    <col min="7173" max="7173" width="7.140625" style="658" customWidth="1"/>
    <col min="7174" max="7174" width="2.140625" style="658" customWidth="1"/>
    <col min="7175" max="7175" width="12.7109375" style="658" customWidth="1"/>
    <col min="7176" max="7176" width="2.140625" style="658" customWidth="1"/>
    <col min="7177" max="7177" width="12.7109375" style="658" customWidth="1"/>
    <col min="7178" max="7178" width="1.85546875" style="658" customWidth="1"/>
    <col min="7179" max="7180" width="5.85546875" style="658" customWidth="1"/>
    <col min="7181" max="7182" width="7.85546875" style="658" customWidth="1"/>
    <col min="7183" max="7183" width="14.7109375" style="658" customWidth="1"/>
    <col min="7184" max="7417" width="9" style="658"/>
    <col min="7418" max="7418" width="2.85546875" style="658" customWidth="1"/>
    <col min="7419" max="7419" width="21.5703125" style="658" customWidth="1"/>
    <col min="7420" max="7420" width="2.140625" style="658" customWidth="1"/>
    <col min="7421" max="7421" width="7.85546875" style="658" customWidth="1"/>
    <col min="7422" max="7422" width="2.140625" style="658" customWidth="1"/>
    <col min="7423" max="7423" width="12.7109375" style="658" customWidth="1"/>
    <col min="7424" max="7424" width="2.140625" style="658" customWidth="1"/>
    <col min="7425" max="7425" width="12.7109375" style="658" customWidth="1"/>
    <col min="7426" max="7426" width="2.140625" style="658" customWidth="1"/>
    <col min="7427" max="7427" width="23.5703125" style="658" customWidth="1"/>
    <col min="7428" max="7428" width="2.140625" style="658" customWidth="1"/>
    <col min="7429" max="7429" width="7.140625" style="658" customWidth="1"/>
    <col min="7430" max="7430" width="2.140625" style="658" customWidth="1"/>
    <col min="7431" max="7431" width="12.7109375" style="658" customWidth="1"/>
    <col min="7432" max="7432" width="2.140625" style="658" customWidth="1"/>
    <col min="7433" max="7433" width="12.7109375" style="658" customWidth="1"/>
    <col min="7434" max="7434" width="1.85546875" style="658" customWidth="1"/>
    <col min="7435" max="7436" width="5.85546875" style="658" customWidth="1"/>
    <col min="7437" max="7438" width="7.85546875" style="658" customWidth="1"/>
    <col min="7439" max="7439" width="14.7109375" style="658" customWidth="1"/>
    <col min="7440" max="7673" width="9" style="658"/>
    <col min="7674" max="7674" width="2.85546875" style="658" customWidth="1"/>
    <col min="7675" max="7675" width="21.5703125" style="658" customWidth="1"/>
    <col min="7676" max="7676" width="2.140625" style="658" customWidth="1"/>
    <col min="7677" max="7677" width="7.85546875" style="658" customWidth="1"/>
    <col min="7678" max="7678" width="2.140625" style="658" customWidth="1"/>
    <col min="7679" max="7679" width="12.7109375" style="658" customWidth="1"/>
    <col min="7680" max="7680" width="2.140625" style="658" customWidth="1"/>
    <col min="7681" max="7681" width="12.7109375" style="658" customWidth="1"/>
    <col min="7682" max="7682" width="2.140625" style="658" customWidth="1"/>
    <col min="7683" max="7683" width="23.5703125" style="658" customWidth="1"/>
    <col min="7684" max="7684" width="2.140625" style="658" customWidth="1"/>
    <col min="7685" max="7685" width="7.140625" style="658" customWidth="1"/>
    <col min="7686" max="7686" width="2.140625" style="658" customWidth="1"/>
    <col min="7687" max="7687" width="12.7109375" style="658" customWidth="1"/>
    <col min="7688" max="7688" width="2.140625" style="658" customWidth="1"/>
    <col min="7689" max="7689" width="12.7109375" style="658" customWidth="1"/>
    <col min="7690" max="7690" width="1.85546875" style="658" customWidth="1"/>
    <col min="7691" max="7692" width="5.85546875" style="658" customWidth="1"/>
    <col min="7693" max="7694" width="7.85546875" style="658" customWidth="1"/>
    <col min="7695" max="7695" width="14.7109375" style="658" customWidth="1"/>
    <col min="7696" max="7929" width="9" style="658"/>
    <col min="7930" max="7930" width="2.85546875" style="658" customWidth="1"/>
    <col min="7931" max="7931" width="21.5703125" style="658" customWidth="1"/>
    <col min="7932" max="7932" width="2.140625" style="658" customWidth="1"/>
    <col min="7933" max="7933" width="7.85546875" style="658" customWidth="1"/>
    <col min="7934" max="7934" width="2.140625" style="658" customWidth="1"/>
    <col min="7935" max="7935" width="12.7109375" style="658" customWidth="1"/>
    <col min="7936" max="7936" width="2.140625" style="658" customWidth="1"/>
    <col min="7937" max="7937" width="12.7109375" style="658" customWidth="1"/>
    <col min="7938" max="7938" width="2.140625" style="658" customWidth="1"/>
    <col min="7939" max="7939" width="23.5703125" style="658" customWidth="1"/>
    <col min="7940" max="7940" width="2.140625" style="658" customWidth="1"/>
    <col min="7941" max="7941" width="7.140625" style="658" customWidth="1"/>
    <col min="7942" max="7942" width="2.140625" style="658" customWidth="1"/>
    <col min="7943" max="7943" width="12.7109375" style="658" customWidth="1"/>
    <col min="7944" max="7944" width="2.140625" style="658" customWidth="1"/>
    <col min="7945" max="7945" width="12.7109375" style="658" customWidth="1"/>
    <col min="7946" max="7946" width="1.85546875" style="658" customWidth="1"/>
    <col min="7947" max="7948" width="5.85546875" style="658" customWidth="1"/>
    <col min="7949" max="7950" width="7.85546875" style="658" customWidth="1"/>
    <col min="7951" max="7951" width="14.7109375" style="658" customWidth="1"/>
    <col min="7952" max="8185" width="9" style="658"/>
    <col min="8186" max="8186" width="2.85546875" style="658" customWidth="1"/>
    <col min="8187" max="8187" width="21.5703125" style="658" customWidth="1"/>
    <col min="8188" max="8188" width="2.140625" style="658" customWidth="1"/>
    <col min="8189" max="8189" width="7.85546875" style="658" customWidth="1"/>
    <col min="8190" max="8190" width="2.140625" style="658" customWidth="1"/>
    <col min="8191" max="8191" width="12.7109375" style="658" customWidth="1"/>
    <col min="8192" max="8192" width="2.140625" style="658" customWidth="1"/>
    <col min="8193" max="8193" width="12.7109375" style="658" customWidth="1"/>
    <col min="8194" max="8194" width="2.140625" style="658" customWidth="1"/>
    <col min="8195" max="8195" width="23.5703125" style="658" customWidth="1"/>
    <col min="8196" max="8196" width="2.140625" style="658" customWidth="1"/>
    <col min="8197" max="8197" width="7.140625" style="658" customWidth="1"/>
    <col min="8198" max="8198" width="2.140625" style="658" customWidth="1"/>
    <col min="8199" max="8199" width="12.7109375" style="658" customWidth="1"/>
    <col min="8200" max="8200" width="2.140625" style="658" customWidth="1"/>
    <col min="8201" max="8201" width="12.7109375" style="658" customWidth="1"/>
    <col min="8202" max="8202" width="1.85546875" style="658" customWidth="1"/>
    <col min="8203" max="8204" width="5.85546875" style="658" customWidth="1"/>
    <col min="8205" max="8206" width="7.85546875" style="658" customWidth="1"/>
    <col min="8207" max="8207" width="14.7109375" style="658" customWidth="1"/>
    <col min="8208" max="8441" width="9" style="658"/>
    <col min="8442" max="8442" width="2.85546875" style="658" customWidth="1"/>
    <col min="8443" max="8443" width="21.5703125" style="658" customWidth="1"/>
    <col min="8444" max="8444" width="2.140625" style="658" customWidth="1"/>
    <col min="8445" max="8445" width="7.85546875" style="658" customWidth="1"/>
    <col min="8446" max="8446" width="2.140625" style="658" customWidth="1"/>
    <col min="8447" max="8447" width="12.7109375" style="658" customWidth="1"/>
    <col min="8448" max="8448" width="2.140625" style="658" customWidth="1"/>
    <col min="8449" max="8449" width="12.7109375" style="658" customWidth="1"/>
    <col min="8450" max="8450" width="2.140625" style="658" customWidth="1"/>
    <col min="8451" max="8451" width="23.5703125" style="658" customWidth="1"/>
    <col min="8452" max="8452" width="2.140625" style="658" customWidth="1"/>
    <col min="8453" max="8453" width="7.140625" style="658" customWidth="1"/>
    <col min="8454" max="8454" width="2.140625" style="658" customWidth="1"/>
    <col min="8455" max="8455" width="12.7109375" style="658" customWidth="1"/>
    <col min="8456" max="8456" width="2.140625" style="658" customWidth="1"/>
    <col min="8457" max="8457" width="12.7109375" style="658" customWidth="1"/>
    <col min="8458" max="8458" width="1.85546875" style="658" customWidth="1"/>
    <col min="8459" max="8460" width="5.85546875" style="658" customWidth="1"/>
    <col min="8461" max="8462" width="7.85546875" style="658" customWidth="1"/>
    <col min="8463" max="8463" width="14.7109375" style="658" customWidth="1"/>
    <col min="8464" max="8697" width="9" style="658"/>
    <col min="8698" max="8698" width="2.85546875" style="658" customWidth="1"/>
    <col min="8699" max="8699" width="21.5703125" style="658" customWidth="1"/>
    <col min="8700" max="8700" width="2.140625" style="658" customWidth="1"/>
    <col min="8701" max="8701" width="7.85546875" style="658" customWidth="1"/>
    <col min="8702" max="8702" width="2.140625" style="658" customWidth="1"/>
    <col min="8703" max="8703" width="12.7109375" style="658" customWidth="1"/>
    <col min="8704" max="8704" width="2.140625" style="658" customWidth="1"/>
    <col min="8705" max="8705" width="12.7109375" style="658" customWidth="1"/>
    <col min="8706" max="8706" width="2.140625" style="658" customWidth="1"/>
    <col min="8707" max="8707" width="23.5703125" style="658" customWidth="1"/>
    <col min="8708" max="8708" width="2.140625" style="658" customWidth="1"/>
    <col min="8709" max="8709" width="7.140625" style="658" customWidth="1"/>
    <col min="8710" max="8710" width="2.140625" style="658" customWidth="1"/>
    <col min="8711" max="8711" width="12.7109375" style="658" customWidth="1"/>
    <col min="8712" max="8712" width="2.140625" style="658" customWidth="1"/>
    <col min="8713" max="8713" width="12.7109375" style="658" customWidth="1"/>
    <col min="8714" max="8714" width="1.85546875" style="658" customWidth="1"/>
    <col min="8715" max="8716" width="5.85546875" style="658" customWidth="1"/>
    <col min="8717" max="8718" width="7.85546875" style="658" customWidth="1"/>
    <col min="8719" max="8719" width="14.7109375" style="658" customWidth="1"/>
    <col min="8720" max="8953" width="9" style="658"/>
    <col min="8954" max="8954" width="2.85546875" style="658" customWidth="1"/>
    <col min="8955" max="8955" width="21.5703125" style="658" customWidth="1"/>
    <col min="8956" max="8956" width="2.140625" style="658" customWidth="1"/>
    <col min="8957" max="8957" width="7.85546875" style="658" customWidth="1"/>
    <col min="8958" max="8958" width="2.140625" style="658" customWidth="1"/>
    <col min="8959" max="8959" width="12.7109375" style="658" customWidth="1"/>
    <col min="8960" max="8960" width="2.140625" style="658" customWidth="1"/>
    <col min="8961" max="8961" width="12.7109375" style="658" customWidth="1"/>
    <col min="8962" max="8962" width="2.140625" style="658" customWidth="1"/>
    <col min="8963" max="8963" width="23.5703125" style="658" customWidth="1"/>
    <col min="8964" max="8964" width="2.140625" style="658" customWidth="1"/>
    <col min="8965" max="8965" width="7.140625" style="658" customWidth="1"/>
    <col min="8966" max="8966" width="2.140625" style="658" customWidth="1"/>
    <col min="8967" max="8967" width="12.7109375" style="658" customWidth="1"/>
    <col min="8968" max="8968" width="2.140625" style="658" customWidth="1"/>
    <col min="8969" max="8969" width="12.7109375" style="658" customWidth="1"/>
    <col min="8970" max="8970" width="1.85546875" style="658" customWidth="1"/>
    <col min="8971" max="8972" width="5.85546875" style="658" customWidth="1"/>
    <col min="8973" max="8974" width="7.85546875" style="658" customWidth="1"/>
    <col min="8975" max="8975" width="14.7109375" style="658" customWidth="1"/>
    <col min="8976" max="9209" width="9" style="658"/>
    <col min="9210" max="9210" width="2.85546875" style="658" customWidth="1"/>
    <col min="9211" max="9211" width="21.5703125" style="658" customWidth="1"/>
    <col min="9212" max="9212" width="2.140625" style="658" customWidth="1"/>
    <col min="9213" max="9213" width="7.85546875" style="658" customWidth="1"/>
    <col min="9214" max="9214" width="2.140625" style="658" customWidth="1"/>
    <col min="9215" max="9215" width="12.7109375" style="658" customWidth="1"/>
    <col min="9216" max="9216" width="2.140625" style="658" customWidth="1"/>
    <col min="9217" max="9217" width="12.7109375" style="658" customWidth="1"/>
    <col min="9218" max="9218" width="2.140625" style="658" customWidth="1"/>
    <col min="9219" max="9219" width="23.5703125" style="658" customWidth="1"/>
    <col min="9220" max="9220" width="2.140625" style="658" customWidth="1"/>
    <col min="9221" max="9221" width="7.140625" style="658" customWidth="1"/>
    <col min="9222" max="9222" width="2.140625" style="658" customWidth="1"/>
    <col min="9223" max="9223" width="12.7109375" style="658" customWidth="1"/>
    <col min="9224" max="9224" width="2.140625" style="658" customWidth="1"/>
    <col min="9225" max="9225" width="12.7109375" style="658" customWidth="1"/>
    <col min="9226" max="9226" width="1.85546875" style="658" customWidth="1"/>
    <col min="9227" max="9228" width="5.85546875" style="658" customWidth="1"/>
    <col min="9229" max="9230" width="7.85546875" style="658" customWidth="1"/>
    <col min="9231" max="9231" width="14.7109375" style="658" customWidth="1"/>
    <col min="9232" max="9465" width="9" style="658"/>
    <col min="9466" max="9466" width="2.85546875" style="658" customWidth="1"/>
    <col min="9467" max="9467" width="21.5703125" style="658" customWidth="1"/>
    <col min="9468" max="9468" width="2.140625" style="658" customWidth="1"/>
    <col min="9469" max="9469" width="7.85546875" style="658" customWidth="1"/>
    <col min="9470" max="9470" width="2.140625" style="658" customWidth="1"/>
    <col min="9471" max="9471" width="12.7109375" style="658" customWidth="1"/>
    <col min="9472" max="9472" width="2.140625" style="658" customWidth="1"/>
    <col min="9473" max="9473" width="12.7109375" style="658" customWidth="1"/>
    <col min="9474" max="9474" width="2.140625" style="658" customWidth="1"/>
    <col min="9475" max="9475" width="23.5703125" style="658" customWidth="1"/>
    <col min="9476" max="9476" width="2.140625" style="658" customWidth="1"/>
    <col min="9477" max="9477" width="7.140625" style="658" customWidth="1"/>
    <col min="9478" max="9478" width="2.140625" style="658" customWidth="1"/>
    <col min="9479" max="9479" width="12.7109375" style="658" customWidth="1"/>
    <col min="9480" max="9480" width="2.140625" style="658" customWidth="1"/>
    <col min="9481" max="9481" width="12.7109375" style="658" customWidth="1"/>
    <col min="9482" max="9482" width="1.85546875" style="658" customWidth="1"/>
    <col min="9483" max="9484" width="5.85546875" style="658" customWidth="1"/>
    <col min="9485" max="9486" width="7.85546875" style="658" customWidth="1"/>
    <col min="9487" max="9487" width="14.7109375" style="658" customWidth="1"/>
    <col min="9488" max="9721" width="9" style="658"/>
    <col min="9722" max="9722" width="2.85546875" style="658" customWidth="1"/>
    <col min="9723" max="9723" width="21.5703125" style="658" customWidth="1"/>
    <col min="9724" max="9724" width="2.140625" style="658" customWidth="1"/>
    <col min="9725" max="9725" width="7.85546875" style="658" customWidth="1"/>
    <col min="9726" max="9726" width="2.140625" style="658" customWidth="1"/>
    <col min="9727" max="9727" width="12.7109375" style="658" customWidth="1"/>
    <col min="9728" max="9728" width="2.140625" style="658" customWidth="1"/>
    <col min="9729" max="9729" width="12.7109375" style="658" customWidth="1"/>
    <col min="9730" max="9730" width="2.140625" style="658" customWidth="1"/>
    <col min="9731" max="9731" width="23.5703125" style="658" customWidth="1"/>
    <col min="9732" max="9732" width="2.140625" style="658" customWidth="1"/>
    <col min="9733" max="9733" width="7.140625" style="658" customWidth="1"/>
    <col min="9734" max="9734" width="2.140625" style="658" customWidth="1"/>
    <col min="9735" max="9735" width="12.7109375" style="658" customWidth="1"/>
    <col min="9736" max="9736" width="2.140625" style="658" customWidth="1"/>
    <col min="9737" max="9737" width="12.7109375" style="658" customWidth="1"/>
    <col min="9738" max="9738" width="1.85546875" style="658" customWidth="1"/>
    <col min="9739" max="9740" width="5.85546875" style="658" customWidth="1"/>
    <col min="9741" max="9742" width="7.85546875" style="658" customWidth="1"/>
    <col min="9743" max="9743" width="14.7109375" style="658" customWidth="1"/>
    <col min="9744" max="9977" width="9" style="658"/>
    <col min="9978" max="9978" width="2.85546875" style="658" customWidth="1"/>
    <col min="9979" max="9979" width="21.5703125" style="658" customWidth="1"/>
    <col min="9980" max="9980" width="2.140625" style="658" customWidth="1"/>
    <col min="9981" max="9981" width="7.85546875" style="658" customWidth="1"/>
    <col min="9982" max="9982" width="2.140625" style="658" customWidth="1"/>
    <col min="9983" max="9983" width="12.7109375" style="658" customWidth="1"/>
    <col min="9984" max="9984" width="2.140625" style="658" customWidth="1"/>
    <col min="9985" max="9985" width="12.7109375" style="658" customWidth="1"/>
    <col min="9986" max="9986" width="2.140625" style="658" customWidth="1"/>
    <col min="9987" max="9987" width="23.5703125" style="658" customWidth="1"/>
    <col min="9988" max="9988" width="2.140625" style="658" customWidth="1"/>
    <col min="9989" max="9989" width="7.140625" style="658" customWidth="1"/>
    <col min="9990" max="9990" width="2.140625" style="658" customWidth="1"/>
    <col min="9991" max="9991" width="12.7109375" style="658" customWidth="1"/>
    <col min="9992" max="9992" width="2.140625" style="658" customWidth="1"/>
    <col min="9993" max="9993" width="12.7109375" style="658" customWidth="1"/>
    <col min="9994" max="9994" width="1.85546875" style="658" customWidth="1"/>
    <col min="9995" max="9996" width="5.85546875" style="658" customWidth="1"/>
    <col min="9997" max="9998" width="7.85546875" style="658" customWidth="1"/>
    <col min="9999" max="9999" width="14.7109375" style="658" customWidth="1"/>
    <col min="10000" max="10233" width="9" style="658"/>
    <col min="10234" max="10234" width="2.85546875" style="658" customWidth="1"/>
    <col min="10235" max="10235" width="21.5703125" style="658" customWidth="1"/>
    <col min="10236" max="10236" width="2.140625" style="658" customWidth="1"/>
    <col min="10237" max="10237" width="7.85546875" style="658" customWidth="1"/>
    <col min="10238" max="10238" width="2.140625" style="658" customWidth="1"/>
    <col min="10239" max="10239" width="12.7109375" style="658" customWidth="1"/>
    <col min="10240" max="10240" width="2.140625" style="658" customWidth="1"/>
    <col min="10241" max="10241" width="12.7109375" style="658" customWidth="1"/>
    <col min="10242" max="10242" width="2.140625" style="658" customWidth="1"/>
    <col min="10243" max="10243" width="23.5703125" style="658" customWidth="1"/>
    <col min="10244" max="10244" width="2.140625" style="658" customWidth="1"/>
    <col min="10245" max="10245" width="7.140625" style="658" customWidth="1"/>
    <col min="10246" max="10246" width="2.140625" style="658" customWidth="1"/>
    <col min="10247" max="10247" width="12.7109375" style="658" customWidth="1"/>
    <col min="10248" max="10248" width="2.140625" style="658" customWidth="1"/>
    <col min="10249" max="10249" width="12.7109375" style="658" customWidth="1"/>
    <col min="10250" max="10250" width="1.85546875" style="658" customWidth="1"/>
    <col min="10251" max="10252" width="5.85546875" style="658" customWidth="1"/>
    <col min="10253" max="10254" width="7.85546875" style="658" customWidth="1"/>
    <col min="10255" max="10255" width="14.7109375" style="658" customWidth="1"/>
    <col min="10256" max="10489" width="9" style="658"/>
    <col min="10490" max="10490" width="2.85546875" style="658" customWidth="1"/>
    <col min="10491" max="10491" width="21.5703125" style="658" customWidth="1"/>
    <col min="10492" max="10492" width="2.140625" style="658" customWidth="1"/>
    <col min="10493" max="10493" width="7.85546875" style="658" customWidth="1"/>
    <col min="10494" max="10494" width="2.140625" style="658" customWidth="1"/>
    <col min="10495" max="10495" width="12.7109375" style="658" customWidth="1"/>
    <col min="10496" max="10496" width="2.140625" style="658" customWidth="1"/>
    <col min="10497" max="10497" width="12.7109375" style="658" customWidth="1"/>
    <col min="10498" max="10498" width="2.140625" style="658" customWidth="1"/>
    <col min="10499" max="10499" width="23.5703125" style="658" customWidth="1"/>
    <col min="10500" max="10500" width="2.140625" style="658" customWidth="1"/>
    <col min="10501" max="10501" width="7.140625" style="658" customWidth="1"/>
    <col min="10502" max="10502" width="2.140625" style="658" customWidth="1"/>
    <col min="10503" max="10503" width="12.7109375" style="658" customWidth="1"/>
    <col min="10504" max="10504" width="2.140625" style="658" customWidth="1"/>
    <col min="10505" max="10505" width="12.7109375" style="658" customWidth="1"/>
    <col min="10506" max="10506" width="1.85546875" style="658" customWidth="1"/>
    <col min="10507" max="10508" width="5.85546875" style="658" customWidth="1"/>
    <col min="10509" max="10510" width="7.85546875" style="658" customWidth="1"/>
    <col min="10511" max="10511" width="14.7109375" style="658" customWidth="1"/>
    <col min="10512" max="10745" width="9" style="658"/>
    <col min="10746" max="10746" width="2.85546875" style="658" customWidth="1"/>
    <col min="10747" max="10747" width="21.5703125" style="658" customWidth="1"/>
    <col min="10748" max="10748" width="2.140625" style="658" customWidth="1"/>
    <col min="10749" max="10749" width="7.85546875" style="658" customWidth="1"/>
    <col min="10750" max="10750" width="2.140625" style="658" customWidth="1"/>
    <col min="10751" max="10751" width="12.7109375" style="658" customWidth="1"/>
    <col min="10752" max="10752" width="2.140625" style="658" customWidth="1"/>
    <col min="10753" max="10753" width="12.7109375" style="658" customWidth="1"/>
    <col min="10754" max="10754" width="2.140625" style="658" customWidth="1"/>
    <col min="10755" max="10755" width="23.5703125" style="658" customWidth="1"/>
    <col min="10756" max="10756" width="2.140625" style="658" customWidth="1"/>
    <col min="10757" max="10757" width="7.140625" style="658" customWidth="1"/>
    <col min="10758" max="10758" width="2.140625" style="658" customWidth="1"/>
    <col min="10759" max="10759" width="12.7109375" style="658" customWidth="1"/>
    <col min="10760" max="10760" width="2.140625" style="658" customWidth="1"/>
    <col min="10761" max="10761" width="12.7109375" style="658" customWidth="1"/>
    <col min="10762" max="10762" width="1.85546875" style="658" customWidth="1"/>
    <col min="10763" max="10764" width="5.85546875" style="658" customWidth="1"/>
    <col min="10765" max="10766" width="7.85546875" style="658" customWidth="1"/>
    <col min="10767" max="10767" width="14.7109375" style="658" customWidth="1"/>
    <col min="10768" max="11001" width="9" style="658"/>
    <col min="11002" max="11002" width="2.85546875" style="658" customWidth="1"/>
    <col min="11003" max="11003" width="21.5703125" style="658" customWidth="1"/>
    <col min="11004" max="11004" width="2.140625" style="658" customWidth="1"/>
    <col min="11005" max="11005" width="7.85546875" style="658" customWidth="1"/>
    <col min="11006" max="11006" width="2.140625" style="658" customWidth="1"/>
    <col min="11007" max="11007" width="12.7109375" style="658" customWidth="1"/>
    <col min="11008" max="11008" width="2.140625" style="658" customWidth="1"/>
    <col min="11009" max="11009" width="12.7109375" style="658" customWidth="1"/>
    <col min="11010" max="11010" width="2.140625" style="658" customWidth="1"/>
    <col min="11011" max="11011" width="23.5703125" style="658" customWidth="1"/>
    <col min="11012" max="11012" width="2.140625" style="658" customWidth="1"/>
    <col min="11013" max="11013" width="7.140625" style="658" customWidth="1"/>
    <col min="11014" max="11014" width="2.140625" style="658" customWidth="1"/>
    <col min="11015" max="11015" width="12.7109375" style="658" customWidth="1"/>
    <col min="11016" max="11016" width="2.140625" style="658" customWidth="1"/>
    <col min="11017" max="11017" width="12.7109375" style="658" customWidth="1"/>
    <col min="11018" max="11018" width="1.85546875" style="658" customWidth="1"/>
    <col min="11019" max="11020" width="5.85546875" style="658" customWidth="1"/>
    <col min="11021" max="11022" width="7.85546875" style="658" customWidth="1"/>
    <col min="11023" max="11023" width="14.7109375" style="658" customWidth="1"/>
    <col min="11024" max="11257" width="9" style="658"/>
    <col min="11258" max="11258" width="2.85546875" style="658" customWidth="1"/>
    <col min="11259" max="11259" width="21.5703125" style="658" customWidth="1"/>
    <col min="11260" max="11260" width="2.140625" style="658" customWidth="1"/>
    <col min="11261" max="11261" width="7.85546875" style="658" customWidth="1"/>
    <col min="11262" max="11262" width="2.140625" style="658" customWidth="1"/>
    <col min="11263" max="11263" width="12.7109375" style="658" customWidth="1"/>
    <col min="11264" max="11264" width="2.140625" style="658" customWidth="1"/>
    <col min="11265" max="11265" width="12.7109375" style="658" customWidth="1"/>
    <col min="11266" max="11266" width="2.140625" style="658" customWidth="1"/>
    <col min="11267" max="11267" width="23.5703125" style="658" customWidth="1"/>
    <col min="11268" max="11268" width="2.140625" style="658" customWidth="1"/>
    <col min="11269" max="11269" width="7.140625" style="658" customWidth="1"/>
    <col min="11270" max="11270" width="2.140625" style="658" customWidth="1"/>
    <col min="11271" max="11271" width="12.7109375" style="658" customWidth="1"/>
    <col min="11272" max="11272" width="2.140625" style="658" customWidth="1"/>
    <col min="11273" max="11273" width="12.7109375" style="658" customWidth="1"/>
    <col min="11274" max="11274" width="1.85546875" style="658" customWidth="1"/>
    <col min="11275" max="11276" width="5.85546875" style="658" customWidth="1"/>
    <col min="11277" max="11278" width="7.85546875" style="658" customWidth="1"/>
    <col min="11279" max="11279" width="14.7109375" style="658" customWidth="1"/>
    <col min="11280" max="11513" width="9" style="658"/>
    <col min="11514" max="11514" width="2.85546875" style="658" customWidth="1"/>
    <col min="11515" max="11515" width="21.5703125" style="658" customWidth="1"/>
    <col min="11516" max="11516" width="2.140625" style="658" customWidth="1"/>
    <col min="11517" max="11517" width="7.85546875" style="658" customWidth="1"/>
    <col min="11518" max="11518" width="2.140625" style="658" customWidth="1"/>
    <col min="11519" max="11519" width="12.7109375" style="658" customWidth="1"/>
    <col min="11520" max="11520" width="2.140625" style="658" customWidth="1"/>
    <col min="11521" max="11521" width="12.7109375" style="658" customWidth="1"/>
    <col min="11522" max="11522" width="2.140625" style="658" customWidth="1"/>
    <col min="11523" max="11523" width="23.5703125" style="658" customWidth="1"/>
    <col min="11524" max="11524" width="2.140625" style="658" customWidth="1"/>
    <col min="11525" max="11525" width="7.140625" style="658" customWidth="1"/>
    <col min="11526" max="11526" width="2.140625" style="658" customWidth="1"/>
    <col min="11527" max="11527" width="12.7109375" style="658" customWidth="1"/>
    <col min="11528" max="11528" width="2.140625" style="658" customWidth="1"/>
    <col min="11529" max="11529" width="12.7109375" style="658" customWidth="1"/>
    <col min="11530" max="11530" width="1.85546875" style="658" customWidth="1"/>
    <col min="11531" max="11532" width="5.85546875" style="658" customWidth="1"/>
    <col min="11533" max="11534" width="7.85546875" style="658" customWidth="1"/>
    <col min="11535" max="11535" width="14.7109375" style="658" customWidth="1"/>
    <col min="11536" max="11769" width="9" style="658"/>
    <col min="11770" max="11770" width="2.85546875" style="658" customWidth="1"/>
    <col min="11771" max="11771" width="21.5703125" style="658" customWidth="1"/>
    <col min="11772" max="11772" width="2.140625" style="658" customWidth="1"/>
    <col min="11773" max="11773" width="7.85546875" style="658" customWidth="1"/>
    <col min="11774" max="11774" width="2.140625" style="658" customWidth="1"/>
    <col min="11775" max="11775" width="12.7109375" style="658" customWidth="1"/>
    <col min="11776" max="11776" width="2.140625" style="658" customWidth="1"/>
    <col min="11777" max="11777" width="12.7109375" style="658" customWidth="1"/>
    <col min="11778" max="11778" width="2.140625" style="658" customWidth="1"/>
    <col min="11779" max="11779" width="23.5703125" style="658" customWidth="1"/>
    <col min="11780" max="11780" width="2.140625" style="658" customWidth="1"/>
    <col min="11781" max="11781" width="7.140625" style="658" customWidth="1"/>
    <col min="11782" max="11782" width="2.140625" style="658" customWidth="1"/>
    <col min="11783" max="11783" width="12.7109375" style="658" customWidth="1"/>
    <col min="11784" max="11784" width="2.140625" style="658" customWidth="1"/>
    <col min="11785" max="11785" width="12.7109375" style="658" customWidth="1"/>
    <col min="11786" max="11786" width="1.85546875" style="658" customWidth="1"/>
    <col min="11787" max="11788" width="5.85546875" style="658" customWidth="1"/>
    <col min="11789" max="11790" width="7.85546875" style="658" customWidth="1"/>
    <col min="11791" max="11791" width="14.7109375" style="658" customWidth="1"/>
    <col min="11792" max="12025" width="9" style="658"/>
    <col min="12026" max="12026" width="2.85546875" style="658" customWidth="1"/>
    <col min="12027" max="12027" width="21.5703125" style="658" customWidth="1"/>
    <col min="12028" max="12028" width="2.140625" style="658" customWidth="1"/>
    <col min="12029" max="12029" width="7.85546875" style="658" customWidth="1"/>
    <col min="12030" max="12030" width="2.140625" style="658" customWidth="1"/>
    <col min="12031" max="12031" width="12.7109375" style="658" customWidth="1"/>
    <col min="12032" max="12032" width="2.140625" style="658" customWidth="1"/>
    <col min="12033" max="12033" width="12.7109375" style="658" customWidth="1"/>
    <col min="12034" max="12034" width="2.140625" style="658" customWidth="1"/>
    <col min="12035" max="12035" width="23.5703125" style="658" customWidth="1"/>
    <col min="12036" max="12036" width="2.140625" style="658" customWidth="1"/>
    <col min="12037" max="12037" width="7.140625" style="658" customWidth="1"/>
    <col min="12038" max="12038" width="2.140625" style="658" customWidth="1"/>
    <col min="12039" max="12039" width="12.7109375" style="658" customWidth="1"/>
    <col min="12040" max="12040" width="2.140625" style="658" customWidth="1"/>
    <col min="12041" max="12041" width="12.7109375" style="658" customWidth="1"/>
    <col min="12042" max="12042" width="1.85546875" style="658" customWidth="1"/>
    <col min="12043" max="12044" width="5.85546875" style="658" customWidth="1"/>
    <col min="12045" max="12046" width="7.85546875" style="658" customWidth="1"/>
    <col min="12047" max="12047" width="14.7109375" style="658" customWidth="1"/>
    <col min="12048" max="12281" width="9" style="658"/>
    <col min="12282" max="12282" width="2.85546875" style="658" customWidth="1"/>
    <col min="12283" max="12283" width="21.5703125" style="658" customWidth="1"/>
    <col min="12284" max="12284" width="2.140625" style="658" customWidth="1"/>
    <col min="12285" max="12285" width="7.85546875" style="658" customWidth="1"/>
    <col min="12286" max="12286" width="2.140625" style="658" customWidth="1"/>
    <col min="12287" max="12287" width="12.7109375" style="658" customWidth="1"/>
    <col min="12288" max="12288" width="2.140625" style="658" customWidth="1"/>
    <col min="12289" max="12289" width="12.7109375" style="658" customWidth="1"/>
    <col min="12290" max="12290" width="2.140625" style="658" customWidth="1"/>
    <col min="12291" max="12291" width="23.5703125" style="658" customWidth="1"/>
    <col min="12292" max="12292" width="2.140625" style="658" customWidth="1"/>
    <col min="12293" max="12293" width="7.140625" style="658" customWidth="1"/>
    <col min="12294" max="12294" width="2.140625" style="658" customWidth="1"/>
    <col min="12295" max="12295" width="12.7109375" style="658" customWidth="1"/>
    <col min="12296" max="12296" width="2.140625" style="658" customWidth="1"/>
    <col min="12297" max="12297" width="12.7109375" style="658" customWidth="1"/>
    <col min="12298" max="12298" width="1.85546875" style="658" customWidth="1"/>
    <col min="12299" max="12300" width="5.85546875" style="658" customWidth="1"/>
    <col min="12301" max="12302" width="7.85546875" style="658" customWidth="1"/>
    <col min="12303" max="12303" width="14.7109375" style="658" customWidth="1"/>
    <col min="12304" max="12537" width="9" style="658"/>
    <col min="12538" max="12538" width="2.85546875" style="658" customWidth="1"/>
    <col min="12539" max="12539" width="21.5703125" style="658" customWidth="1"/>
    <col min="12540" max="12540" width="2.140625" style="658" customWidth="1"/>
    <col min="12541" max="12541" width="7.85546875" style="658" customWidth="1"/>
    <col min="12542" max="12542" width="2.140625" style="658" customWidth="1"/>
    <col min="12543" max="12543" width="12.7109375" style="658" customWidth="1"/>
    <col min="12544" max="12544" width="2.140625" style="658" customWidth="1"/>
    <col min="12545" max="12545" width="12.7109375" style="658" customWidth="1"/>
    <col min="12546" max="12546" width="2.140625" style="658" customWidth="1"/>
    <col min="12547" max="12547" width="23.5703125" style="658" customWidth="1"/>
    <col min="12548" max="12548" width="2.140625" style="658" customWidth="1"/>
    <col min="12549" max="12549" width="7.140625" style="658" customWidth="1"/>
    <col min="12550" max="12550" width="2.140625" style="658" customWidth="1"/>
    <col min="12551" max="12551" width="12.7109375" style="658" customWidth="1"/>
    <col min="12552" max="12552" width="2.140625" style="658" customWidth="1"/>
    <col min="12553" max="12553" width="12.7109375" style="658" customWidth="1"/>
    <col min="12554" max="12554" width="1.85546875" style="658" customWidth="1"/>
    <col min="12555" max="12556" width="5.85546875" style="658" customWidth="1"/>
    <col min="12557" max="12558" width="7.85546875" style="658" customWidth="1"/>
    <col min="12559" max="12559" width="14.7109375" style="658" customWidth="1"/>
    <col min="12560" max="12793" width="9" style="658"/>
    <col min="12794" max="12794" width="2.85546875" style="658" customWidth="1"/>
    <col min="12795" max="12795" width="21.5703125" style="658" customWidth="1"/>
    <col min="12796" max="12796" width="2.140625" style="658" customWidth="1"/>
    <col min="12797" max="12797" width="7.85546875" style="658" customWidth="1"/>
    <col min="12798" max="12798" width="2.140625" style="658" customWidth="1"/>
    <col min="12799" max="12799" width="12.7109375" style="658" customWidth="1"/>
    <col min="12800" max="12800" width="2.140625" style="658" customWidth="1"/>
    <col min="12801" max="12801" width="12.7109375" style="658" customWidth="1"/>
    <col min="12802" max="12802" width="2.140625" style="658" customWidth="1"/>
    <col min="12803" max="12803" width="23.5703125" style="658" customWidth="1"/>
    <col min="12804" max="12804" width="2.140625" style="658" customWidth="1"/>
    <col min="12805" max="12805" width="7.140625" style="658" customWidth="1"/>
    <col min="12806" max="12806" width="2.140625" style="658" customWidth="1"/>
    <col min="12807" max="12807" width="12.7109375" style="658" customWidth="1"/>
    <col min="12808" max="12808" width="2.140625" style="658" customWidth="1"/>
    <col min="12809" max="12809" width="12.7109375" style="658" customWidth="1"/>
    <col min="12810" max="12810" width="1.85546875" style="658" customWidth="1"/>
    <col min="12811" max="12812" width="5.85546875" style="658" customWidth="1"/>
    <col min="12813" max="12814" width="7.85546875" style="658" customWidth="1"/>
    <col min="12815" max="12815" width="14.7109375" style="658" customWidth="1"/>
    <col min="12816" max="13049" width="9" style="658"/>
    <col min="13050" max="13050" width="2.85546875" style="658" customWidth="1"/>
    <col min="13051" max="13051" width="21.5703125" style="658" customWidth="1"/>
    <col min="13052" max="13052" width="2.140625" style="658" customWidth="1"/>
    <col min="13053" max="13053" width="7.85546875" style="658" customWidth="1"/>
    <col min="13054" max="13054" width="2.140625" style="658" customWidth="1"/>
    <col min="13055" max="13055" width="12.7109375" style="658" customWidth="1"/>
    <col min="13056" max="13056" width="2.140625" style="658" customWidth="1"/>
    <col min="13057" max="13057" width="12.7109375" style="658" customWidth="1"/>
    <col min="13058" max="13058" width="2.140625" style="658" customWidth="1"/>
    <col min="13059" max="13059" width="23.5703125" style="658" customWidth="1"/>
    <col min="13060" max="13060" width="2.140625" style="658" customWidth="1"/>
    <col min="13061" max="13061" width="7.140625" style="658" customWidth="1"/>
    <col min="13062" max="13062" width="2.140625" style="658" customWidth="1"/>
    <col min="13063" max="13063" width="12.7109375" style="658" customWidth="1"/>
    <col min="13064" max="13064" width="2.140625" style="658" customWidth="1"/>
    <col min="13065" max="13065" width="12.7109375" style="658" customWidth="1"/>
    <col min="13066" max="13066" width="1.85546875" style="658" customWidth="1"/>
    <col min="13067" max="13068" width="5.85546875" style="658" customWidth="1"/>
    <col min="13069" max="13070" width="7.85546875" style="658" customWidth="1"/>
    <col min="13071" max="13071" width="14.7109375" style="658" customWidth="1"/>
    <col min="13072" max="13305" width="9" style="658"/>
    <col min="13306" max="13306" width="2.85546875" style="658" customWidth="1"/>
    <col min="13307" max="13307" width="21.5703125" style="658" customWidth="1"/>
    <col min="13308" max="13308" width="2.140625" style="658" customWidth="1"/>
    <col min="13309" max="13309" width="7.85546875" style="658" customWidth="1"/>
    <col min="13310" max="13310" width="2.140625" style="658" customWidth="1"/>
    <col min="13311" max="13311" width="12.7109375" style="658" customWidth="1"/>
    <col min="13312" max="13312" width="2.140625" style="658" customWidth="1"/>
    <col min="13313" max="13313" width="12.7109375" style="658" customWidth="1"/>
    <col min="13314" max="13314" width="2.140625" style="658" customWidth="1"/>
    <col min="13315" max="13315" width="23.5703125" style="658" customWidth="1"/>
    <col min="13316" max="13316" width="2.140625" style="658" customWidth="1"/>
    <col min="13317" max="13317" width="7.140625" style="658" customWidth="1"/>
    <col min="13318" max="13318" width="2.140625" style="658" customWidth="1"/>
    <col min="13319" max="13319" width="12.7109375" style="658" customWidth="1"/>
    <col min="13320" max="13320" width="2.140625" style="658" customWidth="1"/>
    <col min="13321" max="13321" width="12.7109375" style="658" customWidth="1"/>
    <col min="13322" max="13322" width="1.85546875" style="658" customWidth="1"/>
    <col min="13323" max="13324" width="5.85546875" style="658" customWidth="1"/>
    <col min="13325" max="13326" width="7.85546875" style="658" customWidth="1"/>
    <col min="13327" max="13327" width="14.7109375" style="658" customWidth="1"/>
    <col min="13328" max="13561" width="9" style="658"/>
    <col min="13562" max="13562" width="2.85546875" style="658" customWidth="1"/>
    <col min="13563" max="13563" width="21.5703125" style="658" customWidth="1"/>
    <col min="13564" max="13564" width="2.140625" style="658" customWidth="1"/>
    <col min="13565" max="13565" width="7.85546875" style="658" customWidth="1"/>
    <col min="13566" max="13566" width="2.140625" style="658" customWidth="1"/>
    <col min="13567" max="13567" width="12.7109375" style="658" customWidth="1"/>
    <col min="13568" max="13568" width="2.140625" style="658" customWidth="1"/>
    <col min="13569" max="13569" width="12.7109375" style="658" customWidth="1"/>
    <col min="13570" max="13570" width="2.140625" style="658" customWidth="1"/>
    <col min="13571" max="13571" width="23.5703125" style="658" customWidth="1"/>
    <col min="13572" max="13572" width="2.140625" style="658" customWidth="1"/>
    <col min="13573" max="13573" width="7.140625" style="658" customWidth="1"/>
    <col min="13574" max="13574" width="2.140625" style="658" customWidth="1"/>
    <col min="13575" max="13575" width="12.7109375" style="658" customWidth="1"/>
    <col min="13576" max="13576" width="2.140625" style="658" customWidth="1"/>
    <col min="13577" max="13577" width="12.7109375" style="658" customWidth="1"/>
    <col min="13578" max="13578" width="1.85546875" style="658" customWidth="1"/>
    <col min="13579" max="13580" width="5.85546875" style="658" customWidth="1"/>
    <col min="13581" max="13582" width="7.85546875" style="658" customWidth="1"/>
    <col min="13583" max="13583" width="14.7109375" style="658" customWidth="1"/>
    <col min="13584" max="13817" width="9" style="658"/>
    <col min="13818" max="13818" width="2.85546875" style="658" customWidth="1"/>
    <col min="13819" max="13819" width="21.5703125" style="658" customWidth="1"/>
    <col min="13820" max="13820" width="2.140625" style="658" customWidth="1"/>
    <col min="13821" max="13821" width="7.85546875" style="658" customWidth="1"/>
    <col min="13822" max="13822" width="2.140625" style="658" customWidth="1"/>
    <col min="13823" max="13823" width="12.7109375" style="658" customWidth="1"/>
    <col min="13824" max="13824" width="2.140625" style="658" customWidth="1"/>
    <col min="13825" max="13825" width="12.7109375" style="658" customWidth="1"/>
    <col min="13826" max="13826" width="2.140625" style="658" customWidth="1"/>
    <col min="13827" max="13827" width="23.5703125" style="658" customWidth="1"/>
    <col min="13828" max="13828" width="2.140625" style="658" customWidth="1"/>
    <col min="13829" max="13829" width="7.140625" style="658" customWidth="1"/>
    <col min="13830" max="13830" width="2.140625" style="658" customWidth="1"/>
    <col min="13831" max="13831" width="12.7109375" style="658" customWidth="1"/>
    <col min="13832" max="13832" width="2.140625" style="658" customWidth="1"/>
    <col min="13833" max="13833" width="12.7109375" style="658" customWidth="1"/>
    <col min="13834" max="13834" width="1.85546875" style="658" customWidth="1"/>
    <col min="13835" max="13836" width="5.85546875" style="658" customWidth="1"/>
    <col min="13837" max="13838" width="7.85546875" style="658" customWidth="1"/>
    <col min="13839" max="13839" width="14.7109375" style="658" customWidth="1"/>
    <col min="13840" max="14073" width="9" style="658"/>
    <col min="14074" max="14074" width="2.85546875" style="658" customWidth="1"/>
    <col min="14075" max="14075" width="21.5703125" style="658" customWidth="1"/>
    <col min="14076" max="14076" width="2.140625" style="658" customWidth="1"/>
    <col min="14077" max="14077" width="7.85546875" style="658" customWidth="1"/>
    <col min="14078" max="14078" width="2.140625" style="658" customWidth="1"/>
    <col min="14079" max="14079" width="12.7109375" style="658" customWidth="1"/>
    <col min="14080" max="14080" width="2.140625" style="658" customWidth="1"/>
    <col min="14081" max="14081" width="12.7109375" style="658" customWidth="1"/>
    <col min="14082" max="14082" width="2.140625" style="658" customWidth="1"/>
    <col min="14083" max="14083" width="23.5703125" style="658" customWidth="1"/>
    <col min="14084" max="14084" width="2.140625" style="658" customWidth="1"/>
    <col min="14085" max="14085" width="7.140625" style="658" customWidth="1"/>
    <col min="14086" max="14086" width="2.140625" style="658" customWidth="1"/>
    <col min="14087" max="14087" width="12.7109375" style="658" customWidth="1"/>
    <col min="14088" max="14088" width="2.140625" style="658" customWidth="1"/>
    <col min="14089" max="14089" width="12.7109375" style="658" customWidth="1"/>
    <col min="14090" max="14090" width="1.85546875" style="658" customWidth="1"/>
    <col min="14091" max="14092" width="5.85546875" style="658" customWidth="1"/>
    <col min="14093" max="14094" width="7.85546875" style="658" customWidth="1"/>
    <col min="14095" max="14095" width="14.7109375" style="658" customWidth="1"/>
    <col min="14096" max="14329" width="9" style="658"/>
    <col min="14330" max="14330" width="2.85546875" style="658" customWidth="1"/>
    <col min="14331" max="14331" width="21.5703125" style="658" customWidth="1"/>
    <col min="14332" max="14332" width="2.140625" style="658" customWidth="1"/>
    <col min="14333" max="14333" width="7.85546875" style="658" customWidth="1"/>
    <col min="14334" max="14334" width="2.140625" style="658" customWidth="1"/>
    <col min="14335" max="14335" width="12.7109375" style="658" customWidth="1"/>
    <col min="14336" max="14336" width="2.140625" style="658" customWidth="1"/>
    <col min="14337" max="14337" width="12.7109375" style="658" customWidth="1"/>
    <col min="14338" max="14338" width="2.140625" style="658" customWidth="1"/>
    <col min="14339" max="14339" width="23.5703125" style="658" customWidth="1"/>
    <col min="14340" max="14340" width="2.140625" style="658" customWidth="1"/>
    <col min="14341" max="14341" width="7.140625" style="658" customWidth="1"/>
    <col min="14342" max="14342" width="2.140625" style="658" customWidth="1"/>
    <col min="14343" max="14343" width="12.7109375" style="658" customWidth="1"/>
    <col min="14344" max="14344" width="2.140625" style="658" customWidth="1"/>
    <col min="14345" max="14345" width="12.7109375" style="658" customWidth="1"/>
    <col min="14346" max="14346" width="1.85546875" style="658" customWidth="1"/>
    <col min="14347" max="14348" width="5.85546875" style="658" customWidth="1"/>
    <col min="14349" max="14350" width="7.85546875" style="658" customWidth="1"/>
    <col min="14351" max="14351" width="14.7109375" style="658" customWidth="1"/>
    <col min="14352" max="14585" width="9" style="658"/>
    <col min="14586" max="14586" width="2.85546875" style="658" customWidth="1"/>
    <col min="14587" max="14587" width="21.5703125" style="658" customWidth="1"/>
    <col min="14588" max="14588" width="2.140625" style="658" customWidth="1"/>
    <col min="14589" max="14589" width="7.85546875" style="658" customWidth="1"/>
    <col min="14590" max="14590" width="2.140625" style="658" customWidth="1"/>
    <col min="14591" max="14591" width="12.7109375" style="658" customWidth="1"/>
    <col min="14592" max="14592" width="2.140625" style="658" customWidth="1"/>
    <col min="14593" max="14593" width="12.7109375" style="658" customWidth="1"/>
    <col min="14594" max="14594" width="2.140625" style="658" customWidth="1"/>
    <col min="14595" max="14595" width="23.5703125" style="658" customWidth="1"/>
    <col min="14596" max="14596" width="2.140625" style="658" customWidth="1"/>
    <col min="14597" max="14597" width="7.140625" style="658" customWidth="1"/>
    <col min="14598" max="14598" width="2.140625" style="658" customWidth="1"/>
    <col min="14599" max="14599" width="12.7109375" style="658" customWidth="1"/>
    <col min="14600" max="14600" width="2.140625" style="658" customWidth="1"/>
    <col min="14601" max="14601" width="12.7109375" style="658" customWidth="1"/>
    <col min="14602" max="14602" width="1.85546875" style="658" customWidth="1"/>
    <col min="14603" max="14604" width="5.85546875" style="658" customWidth="1"/>
    <col min="14605" max="14606" width="7.85546875" style="658" customWidth="1"/>
    <col min="14607" max="14607" width="14.7109375" style="658" customWidth="1"/>
    <col min="14608" max="14841" width="9" style="658"/>
    <col min="14842" max="14842" width="2.85546875" style="658" customWidth="1"/>
    <col min="14843" max="14843" width="21.5703125" style="658" customWidth="1"/>
    <col min="14844" max="14844" width="2.140625" style="658" customWidth="1"/>
    <col min="14845" max="14845" width="7.85546875" style="658" customWidth="1"/>
    <col min="14846" max="14846" width="2.140625" style="658" customWidth="1"/>
    <col min="14847" max="14847" width="12.7109375" style="658" customWidth="1"/>
    <col min="14848" max="14848" width="2.140625" style="658" customWidth="1"/>
    <col min="14849" max="14849" width="12.7109375" style="658" customWidth="1"/>
    <col min="14850" max="14850" width="2.140625" style="658" customWidth="1"/>
    <col min="14851" max="14851" width="23.5703125" style="658" customWidth="1"/>
    <col min="14852" max="14852" width="2.140625" style="658" customWidth="1"/>
    <col min="14853" max="14853" width="7.140625" style="658" customWidth="1"/>
    <col min="14854" max="14854" width="2.140625" style="658" customWidth="1"/>
    <col min="14855" max="14855" width="12.7109375" style="658" customWidth="1"/>
    <col min="14856" max="14856" width="2.140625" style="658" customWidth="1"/>
    <col min="14857" max="14857" width="12.7109375" style="658" customWidth="1"/>
    <col min="14858" max="14858" width="1.85546875" style="658" customWidth="1"/>
    <col min="14859" max="14860" width="5.85546875" style="658" customWidth="1"/>
    <col min="14861" max="14862" width="7.85546875" style="658" customWidth="1"/>
    <col min="14863" max="14863" width="14.7109375" style="658" customWidth="1"/>
    <col min="14864" max="15097" width="9" style="658"/>
    <col min="15098" max="15098" width="2.85546875" style="658" customWidth="1"/>
    <col min="15099" max="15099" width="21.5703125" style="658" customWidth="1"/>
    <col min="15100" max="15100" width="2.140625" style="658" customWidth="1"/>
    <col min="15101" max="15101" width="7.85546875" style="658" customWidth="1"/>
    <col min="15102" max="15102" width="2.140625" style="658" customWidth="1"/>
    <col min="15103" max="15103" width="12.7109375" style="658" customWidth="1"/>
    <col min="15104" max="15104" width="2.140625" style="658" customWidth="1"/>
    <col min="15105" max="15105" width="12.7109375" style="658" customWidth="1"/>
    <col min="15106" max="15106" width="2.140625" style="658" customWidth="1"/>
    <col min="15107" max="15107" width="23.5703125" style="658" customWidth="1"/>
    <col min="15108" max="15108" width="2.140625" style="658" customWidth="1"/>
    <col min="15109" max="15109" width="7.140625" style="658" customWidth="1"/>
    <col min="15110" max="15110" width="2.140625" style="658" customWidth="1"/>
    <col min="15111" max="15111" width="12.7109375" style="658" customWidth="1"/>
    <col min="15112" max="15112" width="2.140625" style="658" customWidth="1"/>
    <col min="15113" max="15113" width="12.7109375" style="658" customWidth="1"/>
    <col min="15114" max="15114" width="1.85546875" style="658" customWidth="1"/>
    <col min="15115" max="15116" width="5.85546875" style="658" customWidth="1"/>
    <col min="15117" max="15118" width="7.85546875" style="658" customWidth="1"/>
    <col min="15119" max="15119" width="14.7109375" style="658" customWidth="1"/>
    <col min="15120" max="15353" width="9" style="658"/>
    <col min="15354" max="15354" width="2.85546875" style="658" customWidth="1"/>
    <col min="15355" max="15355" width="21.5703125" style="658" customWidth="1"/>
    <col min="15356" max="15356" width="2.140625" style="658" customWidth="1"/>
    <col min="15357" max="15357" width="7.85546875" style="658" customWidth="1"/>
    <col min="15358" max="15358" width="2.140625" style="658" customWidth="1"/>
    <col min="15359" max="15359" width="12.7109375" style="658" customWidth="1"/>
    <col min="15360" max="15360" width="2.140625" style="658" customWidth="1"/>
    <col min="15361" max="15361" width="12.7109375" style="658" customWidth="1"/>
    <col min="15362" max="15362" width="2.140625" style="658" customWidth="1"/>
    <col min="15363" max="15363" width="23.5703125" style="658" customWidth="1"/>
    <col min="15364" max="15364" width="2.140625" style="658" customWidth="1"/>
    <col min="15365" max="15365" width="7.140625" style="658" customWidth="1"/>
    <col min="15366" max="15366" width="2.140625" style="658" customWidth="1"/>
    <col min="15367" max="15367" width="12.7109375" style="658" customWidth="1"/>
    <col min="15368" max="15368" width="2.140625" style="658" customWidth="1"/>
    <col min="15369" max="15369" width="12.7109375" style="658" customWidth="1"/>
    <col min="15370" max="15370" width="1.85546875" style="658" customWidth="1"/>
    <col min="15371" max="15372" width="5.85546875" style="658" customWidth="1"/>
    <col min="15373" max="15374" width="7.85546875" style="658" customWidth="1"/>
    <col min="15375" max="15375" width="14.7109375" style="658" customWidth="1"/>
    <col min="15376" max="15609" width="9" style="658"/>
    <col min="15610" max="15610" width="2.85546875" style="658" customWidth="1"/>
    <col min="15611" max="15611" width="21.5703125" style="658" customWidth="1"/>
    <col min="15612" max="15612" width="2.140625" style="658" customWidth="1"/>
    <col min="15613" max="15613" width="7.85546875" style="658" customWidth="1"/>
    <col min="15614" max="15614" width="2.140625" style="658" customWidth="1"/>
    <col min="15615" max="15615" width="12.7109375" style="658" customWidth="1"/>
    <col min="15616" max="15616" width="2.140625" style="658" customWidth="1"/>
    <col min="15617" max="15617" width="12.7109375" style="658" customWidth="1"/>
    <col min="15618" max="15618" width="2.140625" style="658" customWidth="1"/>
    <col min="15619" max="15619" width="23.5703125" style="658" customWidth="1"/>
    <col min="15620" max="15620" width="2.140625" style="658" customWidth="1"/>
    <col min="15621" max="15621" width="7.140625" style="658" customWidth="1"/>
    <col min="15622" max="15622" width="2.140625" style="658" customWidth="1"/>
    <col min="15623" max="15623" width="12.7109375" style="658" customWidth="1"/>
    <col min="15624" max="15624" width="2.140625" style="658" customWidth="1"/>
    <col min="15625" max="15625" width="12.7109375" style="658" customWidth="1"/>
    <col min="15626" max="15626" width="1.85546875" style="658" customWidth="1"/>
    <col min="15627" max="15628" width="5.85546875" style="658" customWidth="1"/>
    <col min="15629" max="15630" width="7.85546875" style="658" customWidth="1"/>
    <col min="15631" max="15631" width="14.7109375" style="658" customWidth="1"/>
    <col min="15632" max="15865" width="9" style="658"/>
    <col min="15866" max="15866" width="2.85546875" style="658" customWidth="1"/>
    <col min="15867" max="15867" width="21.5703125" style="658" customWidth="1"/>
    <col min="15868" max="15868" width="2.140625" style="658" customWidth="1"/>
    <col min="15869" max="15869" width="7.85546875" style="658" customWidth="1"/>
    <col min="15870" max="15870" width="2.140625" style="658" customWidth="1"/>
    <col min="15871" max="15871" width="12.7109375" style="658" customWidth="1"/>
    <col min="15872" max="15872" width="2.140625" style="658" customWidth="1"/>
    <col min="15873" max="15873" width="12.7109375" style="658" customWidth="1"/>
    <col min="15874" max="15874" width="2.140625" style="658" customWidth="1"/>
    <col min="15875" max="15875" width="23.5703125" style="658" customWidth="1"/>
    <col min="15876" max="15876" width="2.140625" style="658" customWidth="1"/>
    <col min="15877" max="15877" width="7.140625" style="658" customWidth="1"/>
    <col min="15878" max="15878" width="2.140625" style="658" customWidth="1"/>
    <col min="15879" max="15879" width="12.7109375" style="658" customWidth="1"/>
    <col min="15880" max="15880" width="2.140625" style="658" customWidth="1"/>
    <col min="15881" max="15881" width="12.7109375" style="658" customWidth="1"/>
    <col min="15882" max="15882" width="1.85546875" style="658" customWidth="1"/>
    <col min="15883" max="15884" width="5.85546875" style="658" customWidth="1"/>
    <col min="15885" max="15886" width="7.85546875" style="658" customWidth="1"/>
    <col min="15887" max="15887" width="14.7109375" style="658" customWidth="1"/>
    <col min="15888" max="16121" width="9" style="658"/>
    <col min="16122" max="16122" width="2.85546875" style="658" customWidth="1"/>
    <col min="16123" max="16123" width="21.5703125" style="658" customWidth="1"/>
    <col min="16124" max="16124" width="2.140625" style="658" customWidth="1"/>
    <col min="16125" max="16125" width="7.85546875" style="658" customWidth="1"/>
    <col min="16126" max="16126" width="2.140625" style="658" customWidth="1"/>
    <col min="16127" max="16127" width="12.7109375" style="658" customWidth="1"/>
    <col min="16128" max="16128" width="2.140625" style="658" customWidth="1"/>
    <col min="16129" max="16129" width="12.7109375" style="658" customWidth="1"/>
    <col min="16130" max="16130" width="2.140625" style="658" customWidth="1"/>
    <col min="16131" max="16131" width="23.5703125" style="658" customWidth="1"/>
    <col min="16132" max="16132" width="2.140625" style="658" customWidth="1"/>
    <col min="16133" max="16133" width="7.140625" style="658" customWidth="1"/>
    <col min="16134" max="16134" width="2.140625" style="658" customWidth="1"/>
    <col min="16135" max="16135" width="12.7109375" style="658" customWidth="1"/>
    <col min="16136" max="16136" width="2.140625" style="658" customWidth="1"/>
    <col min="16137" max="16137" width="12.7109375" style="658" customWidth="1"/>
    <col min="16138" max="16138" width="1.85546875" style="658" customWidth="1"/>
    <col min="16139" max="16140" width="5.85546875" style="658" customWidth="1"/>
    <col min="16141" max="16142" width="7.85546875" style="658" customWidth="1"/>
    <col min="16143" max="16143" width="14.7109375" style="658" customWidth="1"/>
    <col min="16144" max="16377" width="9" style="658"/>
    <col min="16378" max="16381" width="9" style="658" customWidth="1"/>
    <col min="16382" max="16384" width="9" style="658"/>
  </cols>
  <sheetData>
    <row r="1" spans="1:21" s="744" customFormat="1" ht="26.25">
      <c r="B1" s="2004" t="s">
        <v>0</v>
      </c>
      <c r="C1" s="2004"/>
      <c r="D1" s="2004"/>
      <c r="E1" s="2004"/>
      <c r="F1" s="2004"/>
      <c r="G1" s="2004"/>
      <c r="H1" s="2004"/>
      <c r="I1" s="2004"/>
      <c r="J1" s="2004"/>
      <c r="K1" s="2004"/>
      <c r="L1" s="2004"/>
      <c r="M1" s="2004"/>
      <c r="N1" s="2004"/>
      <c r="O1" s="2004"/>
      <c r="P1" s="2004"/>
    </row>
    <row r="2" spans="1:21" s="744" customFormat="1" ht="26.25">
      <c r="B2" s="2004" t="s">
        <v>733</v>
      </c>
      <c r="C2" s="2004"/>
      <c r="D2" s="2004"/>
      <c r="E2" s="2004"/>
      <c r="F2" s="2004"/>
      <c r="G2" s="2004"/>
      <c r="H2" s="2004"/>
      <c r="I2" s="2004"/>
      <c r="J2" s="2004"/>
      <c r="K2" s="2004"/>
      <c r="L2" s="2004"/>
      <c r="M2" s="2004"/>
      <c r="N2" s="2004"/>
      <c r="O2" s="2004"/>
      <c r="P2" s="2004"/>
    </row>
    <row r="3" spans="1:21" s="744" customFormat="1" ht="26.25">
      <c r="B3" s="2004" t="s">
        <v>929</v>
      </c>
      <c r="C3" s="2004"/>
      <c r="D3" s="2004"/>
      <c r="E3" s="2004"/>
      <c r="F3" s="2004"/>
      <c r="G3" s="2004"/>
      <c r="H3" s="2004"/>
      <c r="I3" s="2004"/>
      <c r="J3" s="2004"/>
      <c r="K3" s="2004"/>
      <c r="L3" s="2004"/>
      <c r="M3" s="2004"/>
      <c r="N3" s="2004"/>
      <c r="O3" s="2004"/>
      <c r="P3" s="2004"/>
    </row>
    <row r="4" spans="1:21" s="744" customFormat="1" ht="26.25">
      <c r="B4" s="881"/>
      <c r="C4" s="881"/>
      <c r="D4" s="667"/>
      <c r="E4" s="881"/>
      <c r="F4" s="881"/>
      <c r="G4" s="881"/>
      <c r="H4" s="881"/>
      <c r="I4" s="881"/>
      <c r="J4" s="881"/>
      <c r="K4" s="881"/>
      <c r="L4" s="881"/>
      <c r="M4" s="881"/>
      <c r="N4" s="881"/>
      <c r="O4" s="881"/>
      <c r="P4" s="881"/>
    </row>
    <row r="5" spans="1:21" s="654" customFormat="1" ht="39">
      <c r="B5" s="766"/>
      <c r="C5" s="653"/>
      <c r="D5" s="667"/>
      <c r="E5" s="765"/>
      <c r="F5" s="753" t="s">
        <v>755</v>
      </c>
      <c r="G5" s="764"/>
      <c r="H5" s="753" t="s">
        <v>561</v>
      </c>
      <c r="I5" s="764"/>
      <c r="J5" s="1892" t="s">
        <v>1242</v>
      </c>
      <c r="K5" s="764"/>
      <c r="L5" s="753" t="s">
        <v>757</v>
      </c>
      <c r="M5" s="764"/>
      <c r="N5" s="753" t="s">
        <v>789</v>
      </c>
      <c r="O5" s="764"/>
      <c r="P5" s="753" t="s">
        <v>478</v>
      </c>
    </row>
    <row r="6" spans="1:21" s="655" customFormat="1" ht="30" customHeight="1">
      <c r="C6" s="746"/>
      <c r="D6" s="667"/>
      <c r="E6" s="747"/>
      <c r="F6" s="774" t="s">
        <v>958</v>
      </c>
      <c r="G6" s="775"/>
      <c r="H6" s="774" t="s">
        <v>958</v>
      </c>
      <c r="I6" s="775"/>
      <c r="J6" s="774" t="s">
        <v>958</v>
      </c>
      <c r="K6" s="775"/>
      <c r="L6" s="774" t="s">
        <v>958</v>
      </c>
      <c r="M6" s="775"/>
      <c r="N6" s="774" t="s">
        <v>958</v>
      </c>
      <c r="O6" s="775"/>
      <c r="P6" s="774" t="s">
        <v>958</v>
      </c>
    </row>
    <row r="7" spans="1:21" ht="30" customHeight="1">
      <c r="B7" s="752" t="s">
        <v>1354</v>
      </c>
      <c r="C7" s="748"/>
      <c r="D7" s="754"/>
      <c r="E7" s="755"/>
      <c r="F7" s="807">
        <f>'صورت وضعیت مالی'!J25</f>
        <v>7671699.3899999997</v>
      </c>
      <c r="G7" s="807"/>
      <c r="H7" s="808">
        <f>'صورت وضعیت مالی'!J26</f>
        <v>-1846470.3904019999</v>
      </c>
      <c r="I7" s="807"/>
      <c r="J7" s="807">
        <f>'صورت وضعیت مالی'!J27</f>
        <v>1796094.657289</v>
      </c>
      <c r="K7" s="807"/>
      <c r="L7" s="807">
        <f>'صورت وضعیت مالی'!J28</f>
        <v>10</v>
      </c>
      <c r="M7" s="807"/>
      <c r="N7" s="808">
        <f>-3468513-275000</f>
        <v>-3743513</v>
      </c>
      <c r="O7" s="807"/>
      <c r="P7" s="807">
        <f>SUM(F7:O7)</f>
        <v>3877820.6568870004</v>
      </c>
      <c r="Q7" s="656"/>
      <c r="S7" s="658">
        <f>1698563+932</f>
        <v>1699495</v>
      </c>
    </row>
    <row r="8" spans="1:21" ht="30" customHeight="1">
      <c r="B8" s="2008" t="s">
        <v>1411</v>
      </c>
      <c r="C8" s="2008"/>
      <c r="D8" s="2008"/>
      <c r="E8" s="755"/>
      <c r="F8" s="1546">
        <v>0</v>
      </c>
      <c r="G8" s="807"/>
      <c r="H8" s="1546">
        <v>0</v>
      </c>
      <c r="I8" s="807"/>
      <c r="J8" s="1546">
        <v>96600</v>
      </c>
      <c r="K8" s="807"/>
      <c r="L8" s="1546">
        <v>0</v>
      </c>
      <c r="M8" s="807"/>
      <c r="N8" s="1546">
        <v>0</v>
      </c>
      <c r="O8" s="807"/>
      <c r="P8" s="1546">
        <f>SUM(F8:O8)</f>
        <v>96600</v>
      </c>
      <c r="Q8" s="656"/>
    </row>
    <row r="9" spans="1:21" s="1693" customFormat="1" ht="30" customHeight="1">
      <c r="B9" s="2006" t="s">
        <v>1329</v>
      </c>
      <c r="C9" s="2006"/>
      <c r="D9" s="2006"/>
      <c r="E9" s="807"/>
      <c r="F9" s="1939">
        <v>0</v>
      </c>
      <c r="G9" s="810"/>
      <c r="H9" s="1939">
        <v>0</v>
      </c>
      <c r="I9" s="810"/>
      <c r="J9" s="1940">
        <v>0</v>
      </c>
      <c r="K9" s="810"/>
      <c r="L9" s="1939">
        <v>0</v>
      </c>
      <c r="M9" s="810"/>
      <c r="N9" s="1940">
        <f>'27-28'!K40</f>
        <v>275000</v>
      </c>
      <c r="O9" s="810"/>
      <c r="P9" s="811">
        <f>SUM(F9:O9)</f>
        <v>275000</v>
      </c>
      <c r="Q9" s="807"/>
    </row>
    <row r="10" spans="1:21" ht="30" customHeight="1">
      <c r="B10" s="752" t="s">
        <v>923</v>
      </c>
      <c r="C10" s="748"/>
      <c r="D10" s="754"/>
      <c r="E10" s="755"/>
      <c r="F10" s="807">
        <f>'صورت وضعیت مالی'!H25</f>
        <v>7671699</v>
      </c>
      <c r="G10" s="807"/>
      <c r="H10" s="808">
        <f>'صورت وضعیت مالی'!H26</f>
        <v>-1846470</v>
      </c>
      <c r="I10" s="807"/>
      <c r="J10" s="807">
        <f>'صورت وضعیت مالی'!H27-235394</f>
        <v>1796095.4228749999</v>
      </c>
      <c r="K10" s="807"/>
      <c r="L10" s="807">
        <f>'صورت وضعیت مالی'!H28</f>
        <v>10</v>
      </c>
      <c r="M10" s="807"/>
      <c r="N10" s="808">
        <f>SUM(N7:N9)</f>
        <v>-3468513</v>
      </c>
      <c r="O10" s="807"/>
      <c r="P10" s="807">
        <f>SUM(F10:O10)</f>
        <v>4152821.4228750002</v>
      </c>
      <c r="Q10" s="656"/>
    </row>
    <row r="11" spans="1:21" s="660" customFormat="1" ht="30" customHeight="1">
      <c r="A11" s="658"/>
      <c r="B11" s="766" t="s">
        <v>1329</v>
      </c>
      <c r="C11" s="751"/>
      <c r="D11" s="754"/>
      <c r="E11" s="755"/>
      <c r="F11" s="809">
        <v>0</v>
      </c>
      <c r="G11" s="810"/>
      <c r="H11" s="809">
        <v>0</v>
      </c>
      <c r="I11" s="810"/>
      <c r="J11" s="809">
        <v>0</v>
      </c>
      <c r="K11" s="810"/>
      <c r="L11" s="809">
        <v>0</v>
      </c>
      <c r="M11" s="810"/>
      <c r="N11" s="1940">
        <f>153460+24202</f>
        <v>177662</v>
      </c>
      <c r="O11" s="810"/>
      <c r="P11" s="811">
        <f>SUM(N11:O11)</f>
        <v>177662</v>
      </c>
      <c r="Q11" s="818"/>
      <c r="R11" s="818"/>
    </row>
    <row r="12" spans="1:21" ht="30" customHeight="1">
      <c r="B12" s="766" t="s">
        <v>924</v>
      </c>
      <c r="C12" s="749"/>
      <c r="D12" s="663"/>
      <c r="E12" s="755"/>
      <c r="F12" s="810">
        <f>SUM(F10:F11)</f>
        <v>7671699</v>
      </c>
      <c r="G12" s="807"/>
      <c r="H12" s="812">
        <f>SUM(H10:H11)</f>
        <v>-1846470</v>
      </c>
      <c r="I12" s="807"/>
      <c r="J12" s="810">
        <f>SUM(J10:J11)</f>
        <v>1796095.4228749999</v>
      </c>
      <c r="K12" s="807"/>
      <c r="L12" s="810">
        <f>SUM(L10:L11)</f>
        <v>10</v>
      </c>
      <c r="M12" s="807"/>
      <c r="N12" s="812">
        <f>SUM(N10:N11)</f>
        <v>-3290851</v>
      </c>
      <c r="O12" s="807"/>
      <c r="P12" s="810">
        <f>SUM(P10:P11)</f>
        <v>4330483.4228750002</v>
      </c>
      <c r="Q12" s="656"/>
    </row>
    <row r="13" spans="1:21" ht="30" customHeight="1">
      <c r="B13" s="767" t="s">
        <v>995</v>
      </c>
      <c r="C13" s="748"/>
      <c r="D13" s="754"/>
      <c r="E13" s="755"/>
      <c r="F13" s="810"/>
      <c r="G13" s="810"/>
      <c r="H13" s="812"/>
      <c r="I13" s="810"/>
      <c r="J13" s="810"/>
      <c r="K13" s="810"/>
      <c r="L13" s="810"/>
      <c r="M13" s="810"/>
      <c r="N13" s="810"/>
      <c r="O13" s="810"/>
      <c r="P13" s="810"/>
      <c r="Q13" s="656"/>
    </row>
    <row r="14" spans="1:21" ht="30" customHeight="1">
      <c r="B14" s="2006" t="s">
        <v>1240</v>
      </c>
      <c r="C14" s="2006"/>
      <c r="D14" s="2006"/>
      <c r="E14" s="755"/>
      <c r="F14" s="813">
        <v>0</v>
      </c>
      <c r="G14" s="810"/>
      <c r="H14" s="813">
        <v>0</v>
      </c>
      <c r="I14" s="810"/>
      <c r="J14" s="813">
        <v>0</v>
      </c>
      <c r="K14" s="810"/>
      <c r="L14" s="813">
        <v>0</v>
      </c>
      <c r="M14" s="810"/>
      <c r="N14" s="812">
        <v>-46320</v>
      </c>
      <c r="O14" s="810"/>
      <c r="P14" s="812">
        <f>SUM(N14:O14)</f>
        <v>-46320</v>
      </c>
      <c r="Q14" s="656"/>
    </row>
    <row r="15" spans="1:21" s="660" customFormat="1" ht="30" customHeight="1">
      <c r="A15" s="658"/>
      <c r="B15" s="766" t="s">
        <v>1329</v>
      </c>
      <c r="C15" s="751"/>
      <c r="D15" s="754"/>
      <c r="E15" s="755"/>
      <c r="F15" s="813">
        <v>0</v>
      </c>
      <c r="G15" s="810"/>
      <c r="H15" s="813">
        <v>0</v>
      </c>
      <c r="I15" s="810"/>
      <c r="J15" s="813">
        <v>0</v>
      </c>
      <c r="K15" s="810"/>
      <c r="L15" s="813">
        <v>0</v>
      </c>
      <c r="M15" s="810"/>
      <c r="N15" s="812">
        <f>'27-28'!O12</f>
        <v>25069</v>
      </c>
      <c r="O15" s="810"/>
      <c r="P15" s="810">
        <f>SUM(N15:O15)</f>
        <v>25069</v>
      </c>
      <c r="Q15" s="818"/>
      <c r="R15" s="818"/>
    </row>
    <row r="16" spans="1:21" ht="30" customHeight="1">
      <c r="B16" s="2007" t="s">
        <v>1060</v>
      </c>
      <c r="C16" s="2007"/>
      <c r="D16" s="2007"/>
      <c r="E16" s="755"/>
      <c r="F16" s="809">
        <v>0</v>
      </c>
      <c r="G16" s="810"/>
      <c r="H16" s="809">
        <v>0</v>
      </c>
      <c r="I16" s="810"/>
      <c r="J16" s="811">
        <v>235394</v>
      </c>
      <c r="K16" s="810"/>
      <c r="L16" s="809">
        <v>0</v>
      </c>
      <c r="M16" s="807"/>
      <c r="N16" s="809">
        <v>0</v>
      </c>
      <c r="O16" s="807"/>
      <c r="P16" s="811">
        <f>SUM(F16:O16)</f>
        <v>235394</v>
      </c>
      <c r="Q16" s="656"/>
      <c r="U16" s="663"/>
    </row>
    <row r="17" spans="2:21" ht="30" customHeight="1">
      <c r="B17" s="752" t="s">
        <v>925</v>
      </c>
      <c r="C17" s="752"/>
      <c r="D17" s="752"/>
      <c r="E17" s="755"/>
      <c r="F17" s="810">
        <f>SUM(F12:F16)</f>
        <v>7671699</v>
      </c>
      <c r="G17" s="807"/>
      <c r="H17" s="812">
        <f>SUM(H12:H16)</f>
        <v>-1846470</v>
      </c>
      <c r="I17" s="807"/>
      <c r="J17" s="810">
        <f>SUM(J12:J16)</f>
        <v>2031489.4228749999</v>
      </c>
      <c r="K17" s="807"/>
      <c r="L17" s="810">
        <f>SUM(L12:L16)</f>
        <v>10</v>
      </c>
      <c r="M17" s="807"/>
      <c r="N17" s="812">
        <f>SUM(N12:N16)</f>
        <v>-3312102</v>
      </c>
      <c r="O17" s="807"/>
      <c r="P17" s="810">
        <f>SUM(P12:P16)</f>
        <v>4544626.4228750002</v>
      </c>
      <c r="Q17" s="656"/>
    </row>
    <row r="18" spans="2:21" ht="30" customHeight="1">
      <c r="B18" s="767" t="s">
        <v>970</v>
      </c>
      <c r="C18" s="751"/>
      <c r="D18" s="754"/>
      <c r="E18" s="755"/>
      <c r="F18" s="814"/>
      <c r="G18" s="807"/>
      <c r="H18" s="808"/>
      <c r="I18" s="807"/>
      <c r="J18" s="807"/>
      <c r="K18" s="807"/>
      <c r="L18" s="807"/>
      <c r="M18" s="807"/>
      <c r="N18" s="807"/>
      <c r="O18" s="807"/>
      <c r="P18" s="807"/>
      <c r="Q18" s="656"/>
      <c r="U18" s="663"/>
    </row>
    <row r="19" spans="2:21" ht="30" customHeight="1">
      <c r="B19" s="882" t="s">
        <v>926</v>
      </c>
      <c r="C19" s="750"/>
      <c r="D19" s="663"/>
      <c r="E19" s="755"/>
      <c r="F19" s="814">
        <v>0</v>
      </c>
      <c r="G19" s="807"/>
      <c r="H19" s="814">
        <v>0</v>
      </c>
      <c r="I19" s="807"/>
      <c r="J19" s="814">
        <v>0</v>
      </c>
      <c r="K19" s="807"/>
      <c r="L19" s="814">
        <v>0</v>
      </c>
      <c r="M19" s="807"/>
      <c r="N19" s="808">
        <f>'صورت سود و زيان'!E17</f>
        <v>-145491.39390399971</v>
      </c>
      <c r="O19" s="808"/>
      <c r="P19" s="808">
        <f>SUM(N19:O19)</f>
        <v>-145491.39390399971</v>
      </c>
      <c r="Q19" s="656"/>
      <c r="U19" s="663"/>
    </row>
    <row r="20" spans="2:21" ht="30" customHeight="1">
      <c r="B20" s="2007" t="s">
        <v>1060</v>
      </c>
      <c r="C20" s="2007"/>
      <c r="D20" s="2007"/>
      <c r="E20" s="755"/>
      <c r="F20" s="814">
        <v>0</v>
      </c>
      <c r="G20" s="807"/>
      <c r="H20" s="814">
        <v>0</v>
      </c>
      <c r="I20" s="807"/>
      <c r="J20" s="810">
        <v>2406000</v>
      </c>
      <c r="K20" s="807"/>
      <c r="L20" s="814">
        <v>0</v>
      </c>
      <c r="M20" s="807"/>
      <c r="N20" s="813">
        <v>0</v>
      </c>
      <c r="O20" s="813"/>
      <c r="P20" s="807">
        <f>SUM(F20:O20)</f>
        <v>2406000</v>
      </c>
      <c r="Q20" s="656"/>
      <c r="U20" s="663"/>
    </row>
    <row r="21" spans="2:21" ht="30" customHeight="1">
      <c r="B21" s="882" t="s">
        <v>1241</v>
      </c>
      <c r="C21" s="750"/>
      <c r="D21" s="663"/>
      <c r="E21" s="755"/>
      <c r="F21" s="814">
        <v>0</v>
      </c>
      <c r="G21" s="807"/>
      <c r="H21" s="814">
        <v>0</v>
      </c>
      <c r="I21" s="807"/>
      <c r="J21" s="807">
        <v>30184</v>
      </c>
      <c r="K21" s="807"/>
      <c r="L21" s="814">
        <v>0</v>
      </c>
      <c r="M21" s="807"/>
      <c r="N21" s="814">
        <v>0</v>
      </c>
      <c r="O21" s="807"/>
      <c r="P21" s="807">
        <f>SUM(F21:O21)</f>
        <v>30184</v>
      </c>
      <c r="Q21" s="656"/>
      <c r="U21" s="663"/>
    </row>
    <row r="22" spans="2:21" s="660" customFormat="1" ht="30" hidden="1" customHeight="1">
      <c r="B22" s="766" t="s">
        <v>818</v>
      </c>
      <c r="C22" s="749"/>
      <c r="D22" s="663">
        <v>28</v>
      </c>
      <c r="E22" s="756"/>
      <c r="F22" s="809">
        <v>0</v>
      </c>
      <c r="G22" s="810"/>
      <c r="H22" s="809">
        <v>0</v>
      </c>
      <c r="I22" s="810"/>
      <c r="J22" s="809">
        <v>0</v>
      </c>
      <c r="K22" s="810"/>
      <c r="L22" s="809">
        <v>0</v>
      </c>
      <c r="M22" s="810"/>
      <c r="N22" s="809">
        <v>0</v>
      </c>
      <c r="O22" s="810"/>
      <c r="P22" s="809">
        <f>SUM(N22:O22)</f>
        <v>0</v>
      </c>
    </row>
    <row r="23" spans="2:21" ht="30" customHeight="1" thickBot="1">
      <c r="B23" s="752" t="s">
        <v>1164</v>
      </c>
      <c r="C23" s="751"/>
      <c r="D23" s="754"/>
      <c r="E23" s="755"/>
      <c r="F23" s="815">
        <f>SUM(F17:F22)</f>
        <v>7671699</v>
      </c>
      <c r="G23" s="807"/>
      <c r="H23" s="816">
        <f>SUM(H17:H22)</f>
        <v>-1846470</v>
      </c>
      <c r="I23" s="807"/>
      <c r="J23" s="815">
        <f>SUM(J17:J22)</f>
        <v>4467673.4228750002</v>
      </c>
      <c r="K23" s="807"/>
      <c r="L23" s="815">
        <f>SUM(L17:L22)</f>
        <v>10</v>
      </c>
      <c r="M23" s="807"/>
      <c r="N23" s="816">
        <f>SUM(N17:N22)</f>
        <v>-3457593.3939039996</v>
      </c>
      <c r="O23" s="807"/>
      <c r="P23" s="815">
        <f>SUM(P17:P22)</f>
        <v>6835319.0289710006</v>
      </c>
      <c r="Q23" s="656"/>
      <c r="U23" s="663"/>
    </row>
    <row r="24" spans="2:21" ht="24.75" thickTop="1">
      <c r="B24" s="661"/>
      <c r="C24" s="661"/>
      <c r="D24" s="669"/>
      <c r="E24" s="656"/>
      <c r="F24" s="662"/>
      <c r="G24" s="657"/>
      <c r="H24" s="662"/>
      <c r="I24" s="657"/>
      <c r="J24" s="657"/>
      <c r="K24" s="657"/>
      <c r="L24" s="662"/>
      <c r="M24" s="657"/>
      <c r="N24" s="662"/>
      <c r="O24" s="657"/>
      <c r="P24" s="662"/>
      <c r="Q24" s="656"/>
    </row>
    <row r="25" spans="2:21" ht="24">
      <c r="B25" s="661"/>
      <c r="C25" s="661"/>
      <c r="D25" s="669"/>
      <c r="E25" s="656"/>
      <c r="F25" s="662"/>
      <c r="G25" s="657"/>
      <c r="H25" s="662"/>
      <c r="I25" s="657"/>
      <c r="J25" s="657"/>
      <c r="K25" s="657"/>
      <c r="L25" s="662"/>
      <c r="M25" s="657"/>
      <c r="N25" s="662"/>
      <c r="O25" s="657"/>
      <c r="P25" s="662"/>
      <c r="Q25" s="656"/>
    </row>
    <row r="26" spans="2:21" ht="13.5" customHeight="1">
      <c r="B26" s="661"/>
      <c r="C26" s="661"/>
      <c r="D26" s="669"/>
      <c r="E26" s="656"/>
      <c r="F26" s="662"/>
      <c r="G26" s="657"/>
      <c r="H26" s="662"/>
      <c r="I26" s="657"/>
      <c r="J26" s="657"/>
      <c r="K26" s="657"/>
      <c r="L26" s="662"/>
      <c r="M26" s="657"/>
      <c r="O26" s="657"/>
      <c r="P26" s="662"/>
      <c r="Q26" s="656"/>
      <c r="S26" s="662">
        <v>3457596</v>
      </c>
    </row>
    <row r="27" spans="2:21" ht="30">
      <c r="B27" s="1994" t="s">
        <v>1052</v>
      </c>
      <c r="C27" s="1994"/>
      <c r="D27" s="1994"/>
      <c r="E27" s="1994"/>
      <c r="F27" s="1994"/>
      <c r="G27" s="1994"/>
      <c r="H27" s="1994"/>
      <c r="I27" s="1994"/>
      <c r="J27" s="1994"/>
      <c r="K27" s="1994"/>
      <c r="L27" s="1994"/>
      <c r="M27" s="1994"/>
      <c r="N27" s="1994"/>
      <c r="O27" s="1994"/>
      <c r="P27" s="1994"/>
      <c r="Q27" s="656"/>
    </row>
    <row r="28" spans="2:21" ht="21" customHeight="1">
      <c r="B28" s="817"/>
      <c r="C28" s="817"/>
      <c r="D28" s="817"/>
      <c r="E28" s="817"/>
      <c r="F28" s="817"/>
      <c r="G28" s="817"/>
      <c r="H28" s="817"/>
      <c r="I28" s="817"/>
      <c r="J28" s="817"/>
      <c r="K28" s="817"/>
      <c r="L28" s="817"/>
      <c r="M28" s="817"/>
      <c r="N28" s="817"/>
      <c r="O28" s="817"/>
      <c r="P28" s="817"/>
      <c r="Q28" s="745"/>
    </row>
    <row r="29" spans="2:21" ht="21" hidden="1" customHeight="1">
      <c r="B29" s="817"/>
      <c r="C29" s="817"/>
      <c r="D29" s="817"/>
      <c r="E29" s="817"/>
      <c r="F29" s="817"/>
      <c r="G29" s="817"/>
      <c r="H29" s="817"/>
      <c r="I29" s="817"/>
      <c r="J29" s="817"/>
      <c r="K29" s="817"/>
      <c r="L29" s="817"/>
      <c r="M29" s="817"/>
      <c r="N29" s="817"/>
      <c r="O29" s="817"/>
      <c r="P29" s="817"/>
      <c r="Q29" s="745"/>
    </row>
    <row r="30" spans="2:21" ht="21" customHeight="1">
      <c r="B30" s="817"/>
      <c r="C30" s="817"/>
      <c r="D30" s="817"/>
      <c r="E30" s="817"/>
      <c r="F30" s="817"/>
      <c r="G30" s="817"/>
      <c r="H30" s="817"/>
      <c r="I30" s="817"/>
      <c r="J30" s="817"/>
      <c r="K30" s="817"/>
      <c r="L30" s="817"/>
      <c r="M30" s="817"/>
      <c r="N30" s="817"/>
      <c r="O30" s="817"/>
      <c r="P30" s="817"/>
      <c r="Q30" s="745"/>
      <c r="S30" s="817">
        <f>N23+S26</f>
        <v>2.6060960004106164</v>
      </c>
    </row>
    <row r="31" spans="2:21" ht="21" customHeight="1">
      <c r="B31" s="817"/>
      <c r="C31" s="817"/>
      <c r="D31" s="817"/>
      <c r="E31" s="817"/>
      <c r="F31" s="817"/>
      <c r="G31" s="817"/>
      <c r="H31" s="817"/>
      <c r="I31" s="817"/>
      <c r="J31" s="817"/>
      <c r="K31" s="817"/>
      <c r="L31" s="817"/>
      <c r="M31" s="817"/>
      <c r="O31" s="817"/>
      <c r="P31" s="817"/>
      <c r="Q31" s="745"/>
    </row>
    <row r="32" spans="2:21" ht="23.25" customHeight="1">
      <c r="B32" s="2005">
        <v>4</v>
      </c>
      <c r="C32" s="2005"/>
      <c r="D32" s="2005"/>
      <c r="E32" s="2005"/>
      <c r="F32" s="2005"/>
      <c r="G32" s="2005"/>
      <c r="H32" s="2005"/>
      <c r="I32" s="2005"/>
      <c r="J32" s="2005"/>
      <c r="K32" s="2005"/>
      <c r="L32" s="2005"/>
      <c r="M32" s="2005"/>
      <c r="N32" s="2005"/>
      <c r="O32" s="2005"/>
      <c r="P32" s="2005"/>
      <c r="Q32" s="745"/>
    </row>
    <row r="33" spans="2:17">
      <c r="B33" s="664"/>
      <c r="C33" s="664"/>
      <c r="D33" s="670"/>
      <c r="E33" s="656"/>
      <c r="F33" s="657"/>
      <c r="G33" s="657"/>
      <c r="H33" s="657"/>
      <c r="I33" s="657"/>
      <c r="J33" s="657"/>
      <c r="K33" s="657"/>
      <c r="L33" s="657"/>
      <c r="M33" s="657"/>
      <c r="N33" s="657"/>
      <c r="O33" s="657"/>
      <c r="P33" s="657"/>
      <c r="Q33" s="656"/>
    </row>
    <row r="34" spans="2:17">
      <c r="B34" s="664"/>
      <c r="C34" s="664"/>
      <c r="D34" s="670"/>
      <c r="E34" s="656"/>
      <c r="F34" s="657"/>
      <c r="G34" s="657"/>
      <c r="H34" s="657"/>
      <c r="I34" s="657"/>
      <c r="J34" s="657">
        <v>2297389</v>
      </c>
      <c r="K34" s="657"/>
      <c r="L34" s="657"/>
      <c r="M34" s="657"/>
      <c r="N34" s="657"/>
      <c r="O34" s="657"/>
      <c r="P34" s="657"/>
      <c r="Q34" s="656"/>
    </row>
    <row r="35" spans="2:17" ht="24">
      <c r="B35" s="664"/>
      <c r="C35" s="664"/>
      <c r="D35" s="670"/>
      <c r="E35" s="656"/>
      <c r="F35" s="657"/>
      <c r="G35" s="657"/>
      <c r="H35" s="657"/>
      <c r="I35" s="657"/>
      <c r="J35" s="754">
        <f>J21-J34</f>
        <v>-2267205</v>
      </c>
      <c r="K35" s="657"/>
      <c r="L35" s="657"/>
      <c r="M35" s="657"/>
      <c r="N35" s="657"/>
      <c r="O35" s="657"/>
      <c r="P35" s="657"/>
      <c r="Q35" s="656"/>
    </row>
    <row r="36" spans="2:17">
      <c r="B36" s="664"/>
      <c r="C36" s="664"/>
      <c r="D36" s="670"/>
      <c r="E36" s="656"/>
      <c r="F36" s="657"/>
      <c r="G36" s="657"/>
      <c r="H36" s="657"/>
      <c r="I36" s="657"/>
      <c r="J36" s="657"/>
      <c r="K36" s="657"/>
      <c r="L36" s="657"/>
      <c r="M36" s="657"/>
      <c r="N36" s="657"/>
      <c r="O36" s="657"/>
      <c r="P36" s="657"/>
      <c r="Q36" s="656"/>
    </row>
    <row r="37" spans="2:17">
      <c r="B37" s="664"/>
      <c r="C37" s="664"/>
      <c r="D37" s="670"/>
      <c r="E37" s="656"/>
      <c r="F37" s="657"/>
      <c r="G37" s="657"/>
      <c r="H37" s="657"/>
      <c r="I37" s="657"/>
      <c r="J37" s="657"/>
      <c r="K37" s="657"/>
      <c r="L37" s="657"/>
      <c r="M37" s="657"/>
      <c r="N37" s="657"/>
      <c r="O37" s="657"/>
      <c r="P37" s="657"/>
      <c r="Q37" s="656"/>
    </row>
    <row r="38" spans="2:17">
      <c r="B38" s="664"/>
      <c r="C38" s="664"/>
      <c r="D38" s="670"/>
      <c r="E38" s="656"/>
      <c r="F38" s="657"/>
      <c r="G38" s="657"/>
      <c r="H38" s="657"/>
      <c r="I38" s="657"/>
      <c r="J38" s="657"/>
      <c r="K38" s="657"/>
      <c r="L38" s="657"/>
      <c r="M38" s="657"/>
      <c r="N38" s="657"/>
      <c r="O38" s="657"/>
      <c r="P38" s="657"/>
      <c r="Q38" s="656"/>
    </row>
    <row r="39" spans="2:17">
      <c r="B39" s="664"/>
      <c r="C39" s="664"/>
      <c r="D39" s="670"/>
      <c r="E39" s="656"/>
      <c r="F39" s="657"/>
      <c r="G39" s="657"/>
      <c r="H39" s="657"/>
      <c r="I39" s="657"/>
      <c r="J39" s="657"/>
      <c r="K39" s="657"/>
      <c r="L39" s="657"/>
      <c r="M39" s="657"/>
      <c r="N39" s="657"/>
      <c r="O39" s="657"/>
      <c r="P39" s="657"/>
      <c r="Q39" s="656"/>
    </row>
    <row r="40" spans="2:17">
      <c r="B40" s="664"/>
      <c r="C40" s="664"/>
      <c r="D40" s="670"/>
      <c r="E40" s="656"/>
      <c r="F40" s="657"/>
      <c r="G40" s="657"/>
      <c r="H40" s="657"/>
      <c r="I40" s="657"/>
      <c r="J40" s="657"/>
      <c r="K40" s="657"/>
      <c r="L40" s="657"/>
      <c r="M40" s="657"/>
      <c r="N40" s="657"/>
      <c r="O40" s="657"/>
      <c r="P40" s="657"/>
      <c r="Q40" s="656"/>
    </row>
    <row r="41" spans="2:17">
      <c r="B41" s="664"/>
      <c r="C41" s="664"/>
      <c r="D41" s="670"/>
      <c r="E41" s="656"/>
      <c r="F41" s="657"/>
      <c r="G41" s="657"/>
      <c r="H41" s="657"/>
      <c r="I41" s="657"/>
      <c r="J41" s="657"/>
      <c r="K41" s="657"/>
      <c r="L41" s="657"/>
      <c r="M41" s="657"/>
      <c r="N41" s="657"/>
      <c r="O41" s="657"/>
      <c r="P41" s="657"/>
      <c r="Q41" s="656"/>
    </row>
    <row r="42" spans="2:17">
      <c r="B42" s="664"/>
      <c r="C42" s="664"/>
      <c r="D42" s="670"/>
      <c r="E42" s="656"/>
      <c r="F42" s="657"/>
      <c r="G42" s="657"/>
      <c r="H42" s="657"/>
      <c r="I42" s="657"/>
      <c r="J42" s="657"/>
      <c r="K42" s="657"/>
      <c r="L42" s="657"/>
      <c r="M42" s="657"/>
      <c r="N42" s="657"/>
      <c r="O42" s="657"/>
      <c r="P42" s="657"/>
      <c r="Q42" s="656"/>
    </row>
    <row r="43" spans="2:17">
      <c r="B43" s="664"/>
      <c r="C43" s="664"/>
      <c r="D43" s="670"/>
      <c r="E43" s="656"/>
      <c r="F43" s="657"/>
      <c r="G43" s="657"/>
      <c r="H43" s="657"/>
      <c r="I43" s="657"/>
      <c r="J43" s="657"/>
      <c r="K43" s="657"/>
      <c r="L43" s="657"/>
      <c r="M43" s="657"/>
      <c r="N43" s="657"/>
      <c r="O43" s="657"/>
      <c r="P43" s="657"/>
      <c r="Q43" s="656"/>
    </row>
    <row r="44" spans="2:17">
      <c r="B44" s="664"/>
      <c r="C44" s="664"/>
      <c r="D44" s="670"/>
      <c r="E44" s="656"/>
      <c r="F44" s="657"/>
      <c r="G44" s="657"/>
      <c r="H44" s="657"/>
      <c r="I44" s="657"/>
      <c r="J44" s="657"/>
      <c r="K44" s="657"/>
      <c r="L44" s="657"/>
      <c r="M44" s="657"/>
      <c r="N44" s="657"/>
      <c r="O44" s="657"/>
      <c r="P44" s="657"/>
      <c r="Q44" s="656"/>
    </row>
    <row r="45" spans="2:17">
      <c r="B45" s="664"/>
      <c r="C45" s="664"/>
      <c r="D45" s="670"/>
      <c r="E45" s="656"/>
      <c r="F45" s="657"/>
      <c r="G45" s="657"/>
      <c r="H45" s="657"/>
      <c r="I45" s="657"/>
      <c r="J45" s="657"/>
      <c r="K45" s="657"/>
      <c r="L45" s="657"/>
      <c r="M45" s="657"/>
      <c r="N45" s="657"/>
      <c r="O45" s="657"/>
      <c r="P45" s="657"/>
      <c r="Q45" s="656"/>
    </row>
    <row r="46" spans="2:17">
      <c r="B46" s="664"/>
      <c r="C46" s="664"/>
      <c r="D46" s="670"/>
      <c r="E46" s="656"/>
      <c r="F46" s="657"/>
      <c r="G46" s="657"/>
      <c r="H46" s="657"/>
      <c r="I46" s="657"/>
      <c r="J46" s="657"/>
      <c r="K46" s="657"/>
      <c r="L46" s="657"/>
      <c r="M46" s="657"/>
      <c r="N46" s="657"/>
      <c r="O46" s="657"/>
      <c r="P46" s="657"/>
      <c r="Q46" s="656"/>
    </row>
    <row r="47" spans="2:17">
      <c r="B47" s="664"/>
      <c r="C47" s="664"/>
      <c r="D47" s="670"/>
      <c r="E47" s="656"/>
      <c r="F47" s="657"/>
      <c r="G47" s="657"/>
      <c r="H47" s="657"/>
      <c r="I47" s="657"/>
      <c r="J47" s="657"/>
      <c r="K47" s="657"/>
      <c r="L47" s="657"/>
      <c r="M47" s="657"/>
      <c r="N47" s="657"/>
      <c r="O47" s="657"/>
      <c r="P47" s="657"/>
      <c r="Q47" s="656"/>
    </row>
    <row r="48" spans="2:17">
      <c r="B48" s="664"/>
      <c r="C48" s="664"/>
      <c r="D48" s="670"/>
      <c r="E48" s="656"/>
      <c r="F48" s="657"/>
      <c r="G48" s="657"/>
      <c r="H48" s="657"/>
      <c r="I48" s="657"/>
      <c r="J48" s="657"/>
      <c r="K48" s="657"/>
      <c r="L48" s="657"/>
      <c r="M48" s="657"/>
      <c r="N48" s="657"/>
      <c r="O48" s="657"/>
      <c r="P48" s="657"/>
      <c r="Q48" s="656"/>
    </row>
  </sheetData>
  <mergeCells count="10">
    <mergeCell ref="B2:P2"/>
    <mergeCell ref="B3:P3"/>
    <mergeCell ref="B1:P1"/>
    <mergeCell ref="B32:P32"/>
    <mergeCell ref="B14:D14"/>
    <mergeCell ref="B16:D16"/>
    <mergeCell ref="B20:D20"/>
    <mergeCell ref="B27:P27"/>
    <mergeCell ref="B8:D8"/>
    <mergeCell ref="B9:D9"/>
  </mergeCells>
  <printOptions horizontalCentered="1"/>
  <pageMargins left="0" right="0" top="0.35433070866141736" bottom="0.35433070866141736" header="0.11811023622047245" footer="0.11811023622047245"/>
  <pageSetup scale="7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O68"/>
  <sheetViews>
    <sheetView rightToLeft="1" view="pageBreakPreview" topLeftCell="A16" zoomScaleSheetLayoutView="100" workbookViewId="0">
      <selection activeCell="B25" sqref="B25"/>
    </sheetView>
  </sheetViews>
  <sheetFormatPr defaultColWidth="9" defaultRowHeight="30"/>
  <cols>
    <col min="1" max="1" width="3" style="692" customWidth="1"/>
    <col min="2" max="2" width="72.5703125" style="1818" customWidth="1"/>
    <col min="3" max="3" width="11" style="1819" bestFit="1" customWidth="1"/>
    <col min="4" max="4" width="1.42578125" style="692" customWidth="1"/>
    <col min="5" max="5" width="14.5703125" style="692" bestFit="1" customWidth="1"/>
    <col min="6" max="6" width="1.5703125" style="692" customWidth="1"/>
    <col min="7" max="7" width="14.5703125" style="692" bestFit="1" customWidth="1"/>
    <col min="8" max="8" width="1.7109375" style="692" customWidth="1"/>
    <col min="9" max="9" width="12.5703125" style="692" bestFit="1" customWidth="1"/>
    <col min="10" max="10" width="1.7109375" style="692" customWidth="1"/>
    <col min="11" max="11" width="9" style="692"/>
    <col min="12" max="12" width="12.42578125" style="692" customWidth="1"/>
    <col min="13" max="13" width="9.85546875" style="692" bestFit="1" customWidth="1"/>
    <col min="14" max="16384" width="9" style="692"/>
  </cols>
  <sheetData>
    <row r="1" spans="2:11" s="1791" customFormat="1" ht="27.75" customHeight="1">
      <c r="B1" s="2011" t="s">
        <v>0</v>
      </c>
      <c r="C1" s="2011"/>
      <c r="D1" s="2011"/>
      <c r="E1" s="2011"/>
      <c r="F1" s="2011"/>
      <c r="G1" s="2011"/>
      <c r="H1" s="2011"/>
      <c r="I1" s="2011"/>
      <c r="J1" s="909"/>
      <c r="K1" s="1790"/>
    </row>
    <row r="2" spans="2:11" s="1791" customFormat="1" ht="27.75" customHeight="1">
      <c r="B2" s="2011" t="s">
        <v>1061</v>
      </c>
      <c r="C2" s="2011"/>
      <c r="D2" s="2011"/>
      <c r="E2" s="2011"/>
      <c r="F2" s="2011"/>
      <c r="G2" s="2011"/>
      <c r="H2" s="2011"/>
      <c r="I2" s="2011"/>
      <c r="J2" s="909"/>
      <c r="K2" s="1790"/>
    </row>
    <row r="3" spans="2:11" s="1791" customFormat="1" ht="27.75" customHeight="1">
      <c r="B3" s="2011" t="s">
        <v>929</v>
      </c>
      <c r="C3" s="2011"/>
      <c r="D3" s="2011"/>
      <c r="E3" s="2011"/>
      <c r="F3" s="2011"/>
      <c r="G3" s="2011"/>
      <c r="H3" s="2011"/>
      <c r="I3" s="2011"/>
      <c r="J3" s="909"/>
      <c r="K3" s="1790"/>
    </row>
    <row r="4" spans="2:11" ht="22.5" customHeight="1">
      <c r="B4" s="1792"/>
      <c r="C4" s="1792"/>
      <c r="D4" s="1792"/>
      <c r="E4" s="1792"/>
      <c r="F4" s="1792"/>
      <c r="G4" s="1792"/>
      <c r="H4" s="1792"/>
      <c r="I4" s="732"/>
      <c r="J4" s="732"/>
      <c r="K4" s="1793"/>
    </row>
    <row r="5" spans="2:11" ht="26.25" customHeight="1">
      <c r="B5" s="1794"/>
      <c r="C5" s="1795" t="s">
        <v>65</v>
      </c>
      <c r="D5" s="1796"/>
      <c r="E5" s="2012" t="s">
        <v>936</v>
      </c>
      <c r="F5" s="2012"/>
      <c r="G5" s="2012"/>
      <c r="H5" s="1797"/>
      <c r="I5" s="1795" t="s">
        <v>750</v>
      </c>
      <c r="J5" s="1797"/>
    </row>
    <row r="6" spans="2:11" ht="34.5" customHeight="1">
      <c r="B6" s="1798"/>
      <c r="C6" s="1799"/>
      <c r="D6" s="1800"/>
      <c r="E6" s="1801" t="s">
        <v>957</v>
      </c>
      <c r="F6" s="1801"/>
      <c r="G6" s="1801" t="s">
        <v>957</v>
      </c>
      <c r="H6" s="1801"/>
      <c r="I6" s="1801" t="s">
        <v>957</v>
      </c>
      <c r="J6" s="1802"/>
    </row>
    <row r="7" spans="2:11" ht="27.75" customHeight="1">
      <c r="B7" s="1794" t="s">
        <v>1062</v>
      </c>
      <c r="C7" s="1799"/>
      <c r="D7" s="1800"/>
      <c r="E7" s="1800"/>
      <c r="F7" s="1800"/>
      <c r="G7" s="1800"/>
      <c r="H7" s="1800"/>
      <c r="I7" s="1800"/>
      <c r="J7" s="1800"/>
    </row>
    <row r="8" spans="2:11" ht="36" customHeight="1">
      <c r="B8" s="1803" t="s">
        <v>1238</v>
      </c>
      <c r="C8" s="794">
        <v>28</v>
      </c>
      <c r="D8" s="717"/>
      <c r="E8" s="717"/>
      <c r="F8" s="717"/>
      <c r="G8" s="504">
        <f>'27-28'!O66</f>
        <v>122501.17549600033</v>
      </c>
      <c r="H8" s="504"/>
      <c r="I8" s="504">
        <f>'27-28'!Q66</f>
        <v>46288.053030999792</v>
      </c>
      <c r="J8" s="504"/>
    </row>
    <row r="9" spans="2:11" ht="36" customHeight="1">
      <c r="B9" s="895" t="s">
        <v>550</v>
      </c>
      <c r="C9" s="794">
        <v>11</v>
      </c>
      <c r="D9" s="1216"/>
      <c r="E9" s="1294"/>
      <c r="F9" s="1294"/>
      <c r="G9" s="1200">
        <f>'صورت سود و زيان'!E16</f>
        <v>15500</v>
      </c>
      <c r="H9" s="1200"/>
      <c r="I9" s="1200">
        <v>13750</v>
      </c>
      <c r="J9" s="1200"/>
    </row>
    <row r="10" spans="2:11" ht="9" customHeight="1">
      <c r="B10" s="1804"/>
      <c r="C10" s="714"/>
      <c r="D10" s="717"/>
      <c r="E10" s="717"/>
      <c r="F10" s="717"/>
      <c r="G10" s="502"/>
      <c r="H10" s="1200"/>
      <c r="I10" s="502"/>
      <c r="J10" s="502"/>
    </row>
    <row r="11" spans="2:11" ht="36" hidden="1" customHeight="1">
      <c r="B11" s="2014" t="s">
        <v>653</v>
      </c>
      <c r="C11" s="2014"/>
      <c r="D11" s="717"/>
      <c r="E11" s="717"/>
      <c r="F11" s="717"/>
      <c r="G11" s="502"/>
      <c r="H11" s="1200"/>
      <c r="I11" s="502"/>
      <c r="J11" s="502"/>
    </row>
    <row r="12" spans="2:11" ht="36" hidden="1" customHeight="1">
      <c r="B12" s="2015" t="s">
        <v>656</v>
      </c>
      <c r="C12" s="2015"/>
      <c r="D12" s="2015"/>
      <c r="E12" s="2015"/>
      <c r="F12" s="1805"/>
      <c r="G12" s="502">
        <v>0</v>
      </c>
      <c r="H12" s="1200"/>
      <c r="I12" s="502">
        <v>0</v>
      </c>
      <c r="J12" s="502"/>
    </row>
    <row r="13" spans="2:11" ht="17.25" hidden="1" customHeight="1">
      <c r="B13" s="1806"/>
      <c r="C13" s="1806"/>
      <c r="D13" s="1806"/>
      <c r="E13" s="1806"/>
      <c r="F13" s="1806"/>
      <c r="G13" s="502"/>
      <c r="H13" s="1200"/>
      <c r="I13" s="502"/>
      <c r="J13" s="502"/>
    </row>
    <row r="14" spans="2:11" ht="36" hidden="1" customHeight="1">
      <c r="B14" s="2014" t="s">
        <v>654</v>
      </c>
      <c r="C14" s="2014"/>
      <c r="D14" s="1806"/>
      <c r="E14" s="1806"/>
      <c r="F14" s="1806"/>
      <c r="G14" s="502"/>
      <c r="H14" s="1200"/>
      <c r="I14" s="502"/>
      <c r="J14" s="502"/>
    </row>
    <row r="15" spans="2:11" ht="36" hidden="1" customHeight="1">
      <c r="B15" s="1807" t="s">
        <v>655</v>
      </c>
      <c r="C15" s="1807"/>
      <c r="D15" s="1807"/>
      <c r="E15" s="1807"/>
      <c r="F15" s="1807"/>
      <c r="G15" s="502">
        <v>0</v>
      </c>
      <c r="H15" s="1200"/>
      <c r="I15" s="502">
        <v>0</v>
      </c>
      <c r="J15" s="502"/>
    </row>
    <row r="16" spans="2:11" ht="10.5" customHeight="1">
      <c r="B16" s="1807"/>
      <c r="C16" s="1807"/>
      <c r="D16" s="1807"/>
      <c r="E16" s="1807"/>
      <c r="F16" s="1807"/>
      <c r="G16" s="502"/>
      <c r="H16" s="1200"/>
      <c r="I16" s="502"/>
      <c r="J16" s="502"/>
    </row>
    <row r="17" spans="2:15" ht="36" customHeight="1">
      <c r="B17" s="1794" t="s">
        <v>1064</v>
      </c>
      <c r="C17" s="1808"/>
      <c r="D17" s="1796"/>
      <c r="E17" s="717"/>
      <c r="F17" s="717"/>
      <c r="G17" s="717"/>
      <c r="H17" s="717"/>
      <c r="I17" s="717"/>
      <c r="J17" s="717"/>
    </row>
    <row r="18" spans="2:15" ht="41.25" customHeight="1">
      <c r="B18" s="1796" t="s">
        <v>1063</v>
      </c>
      <c r="C18" s="1808">
        <v>12</v>
      </c>
      <c r="D18" s="1796"/>
      <c r="E18" s="504">
        <f>(-'دارایی ثابت 1'!W17)</f>
        <v>-123982</v>
      </c>
      <c r="F18" s="504"/>
      <c r="G18" s="503"/>
      <c r="H18" s="504"/>
      <c r="I18" s="1809">
        <v>-55661</v>
      </c>
      <c r="J18" s="502"/>
    </row>
    <row r="19" spans="2:15" ht="41.25" customHeight="1">
      <c r="B19" s="504" t="s">
        <v>551</v>
      </c>
      <c r="C19" s="1810"/>
      <c r="D19" s="1796"/>
      <c r="E19" s="502">
        <v>1753</v>
      </c>
      <c r="F19" s="502"/>
      <c r="G19" s="503"/>
      <c r="H19" s="504"/>
      <c r="I19" s="1811">
        <v>2258</v>
      </c>
      <c r="J19" s="502"/>
    </row>
    <row r="20" spans="2:15" ht="41.25" customHeight="1">
      <c r="B20" s="1796" t="s">
        <v>1065</v>
      </c>
      <c r="C20" s="1808">
        <v>13</v>
      </c>
      <c r="D20" s="1796"/>
      <c r="E20" s="776">
        <f>-'13'!G24</f>
        <v>-36</v>
      </c>
      <c r="F20" s="502"/>
      <c r="G20" s="503"/>
      <c r="H20" s="504"/>
      <c r="I20" s="777">
        <v>-139</v>
      </c>
      <c r="J20" s="502"/>
    </row>
    <row r="21" spans="2:15" ht="41.25" customHeight="1">
      <c r="B21" s="2013" t="s">
        <v>996</v>
      </c>
      <c r="C21" s="2013"/>
      <c r="D21" s="1796"/>
      <c r="E21" s="1794"/>
      <c r="F21" s="1794"/>
      <c r="G21" s="776">
        <f>SUM(E18:E20)</f>
        <v>-122265</v>
      </c>
      <c r="H21" s="502"/>
      <c r="I21" s="776">
        <f>SUM(I18:I20)</f>
        <v>-53542</v>
      </c>
      <c r="J21" s="502"/>
    </row>
    <row r="22" spans="2:15" ht="41.25" hidden="1" customHeight="1">
      <c r="B22" s="1812" t="s">
        <v>997</v>
      </c>
      <c r="C22" s="1813"/>
      <c r="D22" s="1796"/>
      <c r="E22" s="1794"/>
      <c r="F22" s="1794"/>
      <c r="G22" s="502">
        <f>G21+G15+G12+G9+G8</f>
        <v>15736.175496000331</v>
      </c>
      <c r="H22" s="502"/>
      <c r="I22" s="502">
        <f>I21+I15+I12+I9+I8</f>
        <v>6496.0530309997921</v>
      </c>
      <c r="J22" s="502"/>
    </row>
    <row r="23" spans="2:15" ht="41.25" hidden="1" customHeight="1">
      <c r="B23" s="1794" t="s">
        <v>1002</v>
      </c>
      <c r="C23" s="1813"/>
      <c r="D23" s="1796"/>
      <c r="E23" s="1794"/>
      <c r="F23" s="1794"/>
      <c r="G23" s="502"/>
      <c r="H23" s="502"/>
      <c r="I23" s="502"/>
      <c r="J23" s="502"/>
    </row>
    <row r="24" spans="2:15" ht="41.25" hidden="1" customHeight="1">
      <c r="B24" s="2013" t="s">
        <v>998</v>
      </c>
      <c r="C24" s="2013"/>
      <c r="D24" s="1796"/>
      <c r="E24" s="1794"/>
      <c r="F24" s="1794"/>
      <c r="G24" s="776">
        <v>0</v>
      </c>
      <c r="H24" s="502"/>
      <c r="I24" s="776">
        <v>0</v>
      </c>
      <c r="J24" s="502"/>
    </row>
    <row r="25" spans="2:15" ht="41.25" customHeight="1">
      <c r="B25" s="1796" t="s">
        <v>999</v>
      </c>
      <c r="C25" s="1802"/>
      <c r="D25" s="1796"/>
      <c r="E25" s="1814"/>
      <c r="F25" s="1814"/>
      <c r="G25" s="502">
        <f>SUM(G22:G24)</f>
        <v>15736.175496000331</v>
      </c>
      <c r="H25" s="502"/>
      <c r="I25" s="502">
        <f>SUM(I22:I24)</f>
        <v>6496.0530309997921</v>
      </c>
      <c r="J25" s="502"/>
    </row>
    <row r="26" spans="2:15" ht="41.25" customHeight="1">
      <c r="B26" s="1796" t="s">
        <v>1001</v>
      </c>
      <c r="C26" s="1802"/>
      <c r="D26" s="1796"/>
      <c r="E26" s="717"/>
      <c r="F26" s="717"/>
      <c r="G26" s="776">
        <f>I27</f>
        <v>33467.053030999792</v>
      </c>
      <c r="H26" s="502"/>
      <c r="I26" s="776">
        <v>26971</v>
      </c>
      <c r="J26" s="502"/>
    </row>
    <row r="27" spans="2:15" ht="41.25" customHeight="1" thickBot="1">
      <c r="B27" s="1796" t="s">
        <v>1000</v>
      </c>
      <c r="C27" s="1802"/>
      <c r="D27" s="1796"/>
      <c r="E27" s="1814"/>
      <c r="F27" s="1814"/>
      <c r="G27" s="1519">
        <f>SUM(G25:G26)</f>
        <v>49203.228527000123</v>
      </c>
      <c r="H27" s="502"/>
      <c r="I27" s="1519">
        <f>SUM(I25:I26)</f>
        <v>33467.053030999792</v>
      </c>
      <c r="J27" s="502"/>
      <c r="L27" s="1519">
        <f>'صورت وضعیت مالی'!F18</f>
        <v>49203</v>
      </c>
      <c r="M27" s="1815">
        <f>G27-L27+0.4</f>
        <v>0.62852700012299467</v>
      </c>
      <c r="N27" s="692">
        <v>67242</v>
      </c>
      <c r="O27" s="1815">
        <f>I27-N27</f>
        <v>-33774.946969000208</v>
      </c>
    </row>
    <row r="28" spans="2:15" ht="41.25" customHeight="1" thickTop="1" thickBot="1">
      <c r="B28" s="2016" t="s">
        <v>1239</v>
      </c>
      <c r="C28" s="2016"/>
      <c r="D28" s="1796"/>
      <c r="E28" s="1794"/>
      <c r="F28" s="1794"/>
      <c r="G28" s="1816">
        <v>57233</v>
      </c>
      <c r="H28" s="502"/>
      <c r="I28" s="1816">
        <v>901986</v>
      </c>
      <c r="J28" s="502"/>
    </row>
    <row r="29" spans="2:15" ht="21.75" customHeight="1" thickTop="1">
      <c r="B29" s="1794"/>
      <c r="C29" s="1802"/>
      <c r="D29" s="1796"/>
      <c r="E29" s="1796"/>
      <c r="F29" s="1796"/>
      <c r="G29" s="1817"/>
      <c r="H29" s="1817"/>
      <c r="I29" s="1817"/>
      <c r="J29" s="1817"/>
    </row>
    <row r="30" spans="2:15" ht="15.75" customHeight="1">
      <c r="B30" s="1794"/>
      <c r="C30" s="1802"/>
      <c r="D30" s="1796"/>
      <c r="E30" s="1796"/>
      <c r="F30" s="1796"/>
      <c r="G30" s="1817"/>
      <c r="H30" s="1817"/>
      <c r="I30" s="1817"/>
      <c r="J30" s="1817"/>
    </row>
    <row r="31" spans="2:15" ht="32.25" customHeight="1">
      <c r="B31" s="2009" t="s">
        <v>1051</v>
      </c>
      <c r="C31" s="2009"/>
      <c r="D31" s="2009"/>
      <c r="E31" s="2009"/>
      <c r="F31" s="2009"/>
      <c r="G31" s="2009"/>
      <c r="H31" s="2009"/>
      <c r="I31" s="2009"/>
      <c r="J31" s="1802"/>
    </row>
    <row r="32" spans="2:15" ht="30" customHeight="1">
      <c r="B32" s="1802"/>
      <c r="C32" s="1802"/>
      <c r="D32" s="1802"/>
      <c r="E32" s="1802"/>
      <c r="F32" s="1802"/>
      <c r="G32" s="1802"/>
      <c r="H32" s="1802"/>
      <c r="I32" s="1802"/>
      <c r="J32" s="1802"/>
    </row>
    <row r="33" spans="2:10" ht="45" customHeight="1">
      <c r="B33" s="1802"/>
      <c r="C33" s="1802"/>
      <c r="D33" s="1802"/>
      <c r="E33" s="1802"/>
      <c r="F33" s="1802"/>
      <c r="G33" s="1802"/>
      <c r="H33" s="1802"/>
      <c r="I33" s="1802"/>
      <c r="J33" s="1802"/>
    </row>
    <row r="34" spans="2:10" ht="51.75" customHeight="1">
      <c r="B34" s="1802"/>
      <c r="C34" s="1802"/>
      <c r="D34" s="1802"/>
      <c r="E34" s="1802"/>
      <c r="F34" s="1802"/>
      <c r="G34" s="1802"/>
      <c r="H34" s="1802"/>
      <c r="I34" s="1802"/>
      <c r="J34" s="1802"/>
    </row>
    <row r="35" spans="2:10" ht="51.75" customHeight="1">
      <c r="B35" s="1802"/>
      <c r="C35" s="1802"/>
      <c r="D35" s="1802"/>
      <c r="E35" s="1802"/>
      <c r="F35" s="1802"/>
      <c r="G35" s="1802"/>
      <c r="H35" s="1802"/>
      <c r="I35" s="1802"/>
      <c r="J35" s="1802"/>
    </row>
    <row r="36" spans="2:10" ht="51.75" customHeight="1">
      <c r="B36" s="1802"/>
      <c r="C36" s="1802"/>
      <c r="D36" s="1802"/>
      <c r="E36" s="1802"/>
      <c r="F36" s="1802"/>
      <c r="G36" s="1802"/>
      <c r="H36" s="1802"/>
      <c r="I36" s="1802"/>
      <c r="J36" s="1802"/>
    </row>
    <row r="37" spans="2:10" ht="51.75" customHeight="1"/>
    <row r="38" spans="2:10" ht="22.5" customHeight="1">
      <c r="B38" s="2010">
        <v>5</v>
      </c>
      <c r="C38" s="2010"/>
      <c r="D38" s="2010"/>
      <c r="E38" s="2010"/>
      <c r="F38" s="2010"/>
      <c r="G38" s="2010"/>
      <c r="H38" s="2010"/>
      <c r="I38" s="2010"/>
      <c r="J38" s="714"/>
    </row>
    <row r="39" spans="2:10" ht="27.75">
      <c r="B39" s="1802"/>
      <c r="C39" s="1802"/>
      <c r="D39" s="1802"/>
      <c r="E39" s="1802"/>
      <c r="F39" s="1802"/>
      <c r="G39" s="1802"/>
      <c r="H39" s="1802"/>
      <c r="I39" s="1802"/>
      <c r="J39" s="1802"/>
    </row>
    <row r="41" spans="2:10" ht="27.75">
      <c r="B41" s="1802"/>
      <c r="C41" s="1802"/>
      <c r="D41" s="1802"/>
      <c r="E41" s="1802"/>
      <c r="F41" s="1802"/>
      <c r="G41" s="1802"/>
      <c r="H41" s="1802"/>
      <c r="I41" s="1802"/>
      <c r="J41" s="1802"/>
    </row>
    <row r="42" spans="2:10" ht="27.75">
      <c r="B42" s="1802"/>
      <c r="C42" s="1802"/>
      <c r="D42" s="1802"/>
      <c r="E42" s="1802"/>
      <c r="F42" s="1802"/>
      <c r="G42" s="1802"/>
      <c r="H42" s="1802"/>
      <c r="I42" s="1802"/>
      <c r="J42" s="1802"/>
    </row>
    <row r="43" spans="2:10" ht="27.75">
      <c r="B43" s="1802"/>
      <c r="C43" s="1802"/>
      <c r="D43" s="1802"/>
      <c r="E43" s="1802"/>
      <c r="F43" s="1802"/>
      <c r="G43" s="1802"/>
      <c r="H43" s="1802"/>
      <c r="I43" s="1802"/>
      <c r="J43" s="1802"/>
    </row>
    <row r="44" spans="2:10" ht="27.75">
      <c r="B44" s="1802"/>
      <c r="C44" s="1802"/>
      <c r="D44" s="1802"/>
      <c r="E44" s="1802"/>
      <c r="F44" s="1802"/>
      <c r="G44" s="1802"/>
      <c r="H44" s="1802"/>
      <c r="I44" s="1802"/>
      <c r="J44" s="1802"/>
    </row>
    <row r="45" spans="2:10" ht="27.75">
      <c r="B45" s="1802"/>
      <c r="C45" s="1802"/>
      <c r="D45" s="1802"/>
      <c r="E45" s="1802"/>
      <c r="F45" s="1802"/>
      <c r="G45" s="1802"/>
      <c r="H45" s="1802"/>
      <c r="I45" s="1802"/>
      <c r="J45" s="1802"/>
    </row>
    <row r="47" spans="2:10" ht="27.75">
      <c r="B47" s="1802"/>
      <c r="C47" s="1802"/>
      <c r="D47" s="1802"/>
      <c r="E47" s="1802"/>
      <c r="F47" s="1802"/>
      <c r="G47" s="1802"/>
      <c r="H47" s="1802"/>
      <c r="I47" s="1802"/>
      <c r="J47" s="1802"/>
    </row>
    <row r="48" spans="2:10" ht="27.75">
      <c r="B48" s="1802"/>
      <c r="C48" s="1802"/>
      <c r="D48" s="1802"/>
      <c r="E48" s="1802"/>
      <c r="F48" s="1802"/>
      <c r="G48" s="1802"/>
      <c r="H48" s="1802"/>
      <c r="I48" s="1802"/>
      <c r="J48" s="1802"/>
    </row>
    <row r="49" spans="2:10" ht="27.75">
      <c r="B49" s="1802"/>
      <c r="C49" s="1802"/>
      <c r="D49" s="1802"/>
      <c r="E49" s="1802"/>
      <c r="F49" s="1802"/>
      <c r="G49" s="1802"/>
      <c r="H49" s="1802"/>
      <c r="I49" s="1802"/>
      <c r="J49" s="1802"/>
    </row>
    <row r="50" spans="2:10" ht="27.75">
      <c r="B50" s="1802"/>
      <c r="C50" s="1802"/>
      <c r="D50" s="1802"/>
      <c r="E50" s="1802"/>
      <c r="F50" s="1802"/>
      <c r="G50" s="1802"/>
      <c r="H50" s="1802"/>
      <c r="I50" s="1802"/>
      <c r="J50" s="1802"/>
    </row>
    <row r="51" spans="2:10" ht="27.75">
      <c r="B51" s="1802"/>
      <c r="C51" s="1802"/>
      <c r="D51" s="1802"/>
      <c r="E51" s="1802"/>
      <c r="F51" s="1802"/>
      <c r="G51" s="1802"/>
      <c r="H51" s="1802"/>
      <c r="I51" s="1802"/>
      <c r="J51" s="1802"/>
    </row>
    <row r="52" spans="2:10" ht="27.75">
      <c r="B52" s="1802"/>
      <c r="C52" s="1802"/>
      <c r="D52" s="1802"/>
      <c r="E52" s="1802"/>
      <c r="F52" s="1802"/>
      <c r="G52" s="1802"/>
      <c r="H52" s="1802"/>
      <c r="I52" s="1802"/>
      <c r="J52" s="1802"/>
    </row>
    <row r="53" spans="2:10" ht="27.75">
      <c r="B53" s="1802"/>
      <c r="C53" s="1802"/>
      <c r="D53" s="1802"/>
      <c r="E53" s="1802"/>
      <c r="F53" s="1802"/>
      <c r="G53" s="1802"/>
      <c r="H53" s="1802"/>
      <c r="I53" s="1802"/>
      <c r="J53" s="1802"/>
    </row>
    <row r="54" spans="2:10" ht="27.75">
      <c r="B54" s="1802"/>
      <c r="C54" s="1802"/>
      <c r="D54" s="1802"/>
      <c r="E54" s="1802"/>
      <c r="F54" s="1802"/>
      <c r="G54" s="1802"/>
      <c r="H54" s="1802"/>
      <c r="I54" s="1802"/>
      <c r="J54" s="1802"/>
    </row>
    <row r="55" spans="2:10" ht="27.75">
      <c r="B55" s="1802"/>
      <c r="C55" s="1802"/>
      <c r="D55" s="1802"/>
      <c r="E55" s="1802"/>
      <c r="F55" s="1802"/>
      <c r="G55" s="1802"/>
      <c r="H55" s="1802"/>
      <c r="I55" s="1802"/>
      <c r="J55" s="1802"/>
    </row>
    <row r="56" spans="2:10" ht="27.75">
      <c r="B56" s="1802"/>
      <c r="C56" s="1802"/>
      <c r="D56" s="1802"/>
      <c r="E56" s="1802"/>
      <c r="F56" s="1802"/>
      <c r="G56" s="1802"/>
      <c r="H56" s="1802"/>
      <c r="I56" s="1802"/>
      <c r="J56" s="1802"/>
    </row>
    <row r="57" spans="2:10" ht="27.75">
      <c r="B57" s="1802"/>
      <c r="C57" s="1802"/>
      <c r="D57" s="1802"/>
      <c r="E57" s="1802"/>
      <c r="F57" s="1802"/>
      <c r="G57" s="1802"/>
      <c r="H57" s="1802"/>
      <c r="I57" s="1802"/>
      <c r="J57" s="1802"/>
    </row>
    <row r="58" spans="2:10" ht="27.75">
      <c r="B58" s="1802"/>
      <c r="C58" s="1802"/>
      <c r="D58" s="1802"/>
      <c r="E58" s="1802"/>
      <c r="F58" s="1802"/>
      <c r="G58" s="1802"/>
      <c r="H58" s="1802"/>
      <c r="I58" s="1802"/>
      <c r="J58" s="1802"/>
    </row>
    <row r="59" spans="2:10" ht="28.5" customHeight="1">
      <c r="B59" s="1802"/>
      <c r="C59" s="1802"/>
      <c r="D59" s="1802"/>
      <c r="E59" s="1802"/>
      <c r="F59" s="1802"/>
      <c r="G59" s="1802"/>
      <c r="H59" s="1802"/>
      <c r="I59" s="1802"/>
      <c r="J59" s="1802"/>
    </row>
    <row r="60" spans="2:10" s="1800" customFormat="1" ht="27.75"/>
    <row r="61" spans="2:10" s="1800" customFormat="1">
      <c r="B61" s="789"/>
      <c r="C61" s="1796"/>
      <c r="D61" s="1796"/>
      <c r="E61" s="1796"/>
      <c r="F61" s="1796"/>
      <c r="G61" s="1796"/>
      <c r="H61" s="1796"/>
      <c r="I61" s="1796"/>
      <c r="J61" s="1796"/>
    </row>
    <row r="62" spans="2:10" ht="27.75">
      <c r="B62" s="1796"/>
      <c r="C62" s="1583"/>
      <c r="D62" s="503"/>
      <c r="E62" s="503"/>
      <c r="F62" s="503"/>
      <c r="G62" s="503"/>
      <c r="H62" s="503"/>
      <c r="I62" s="503"/>
      <c r="J62" s="503"/>
    </row>
    <row r="63" spans="2:10" ht="27.75">
      <c r="B63" s="1796"/>
      <c r="C63" s="1583"/>
      <c r="D63" s="503"/>
      <c r="E63" s="503"/>
      <c r="F63" s="503"/>
      <c r="G63" s="503"/>
      <c r="H63" s="503"/>
      <c r="I63" s="503"/>
      <c r="J63" s="503"/>
    </row>
    <row r="67" spans="2:13" s="1800" customFormat="1">
      <c r="B67" s="1818"/>
      <c r="C67" s="1799"/>
      <c r="K67" s="1820"/>
      <c r="L67" s="1820"/>
      <c r="M67" s="1820"/>
    </row>
    <row r="68" spans="2:13" s="1800" customFormat="1">
      <c r="B68" s="1818"/>
      <c r="C68" s="1799"/>
    </row>
  </sheetData>
  <mergeCells count="12">
    <mergeCell ref="B31:I31"/>
    <mergeCell ref="B38:I38"/>
    <mergeCell ref="B1:I1"/>
    <mergeCell ref="B2:I2"/>
    <mergeCell ref="B3:I3"/>
    <mergeCell ref="E5:G5"/>
    <mergeCell ref="B21:C21"/>
    <mergeCell ref="B11:C11"/>
    <mergeCell ref="B14:C14"/>
    <mergeCell ref="B12:E12"/>
    <mergeCell ref="B24:C24"/>
    <mergeCell ref="B28:C28"/>
  </mergeCells>
  <printOptions horizontalCentered="1" verticalCentered="1"/>
  <pageMargins left="0" right="3.937007874015748E-2" top="0" bottom="3.937007874015748E-2" header="0" footer="3.937007874015748E-2"/>
  <pageSetup paperSize="9" scale="66"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47"/>
  <sheetViews>
    <sheetView rightToLeft="1" view="pageBreakPreview" topLeftCell="A13" zoomScale="62" zoomScaleSheetLayoutView="62" workbookViewId="0">
      <selection activeCell="B15" sqref="B15:L15"/>
    </sheetView>
  </sheetViews>
  <sheetFormatPr defaultColWidth="9" defaultRowHeight="24.95" customHeight="1"/>
  <cols>
    <col min="1" max="1" width="3.7109375" style="1761" customWidth="1"/>
    <col min="2" max="2" width="38.42578125" style="1761" customWidth="1"/>
    <col min="3" max="3" width="47.28515625" style="1761" customWidth="1"/>
    <col min="4" max="4" width="12.140625" style="1761" customWidth="1"/>
    <col min="5" max="5" width="11.28515625" style="1761" customWidth="1"/>
    <col min="6" max="6" width="25" style="1761" customWidth="1"/>
    <col min="7" max="7" width="10.85546875" style="1761" customWidth="1"/>
    <col min="8" max="8" width="8.28515625" style="1761" customWidth="1"/>
    <col min="9" max="9" width="19.28515625" style="1761" bestFit="1" customWidth="1"/>
    <col min="10" max="10" width="3.140625" style="1761" customWidth="1"/>
    <col min="11" max="11" width="14" style="1761" customWidth="1"/>
    <col min="12" max="12" width="10" style="1761" customWidth="1"/>
    <col min="13" max="13" width="2.140625" style="1761" customWidth="1"/>
    <col min="14" max="16384" width="9" style="1761"/>
  </cols>
  <sheetData>
    <row r="1" spans="2:12" s="1760" customFormat="1" ht="33.75" customHeight="1">
      <c r="B1" s="2020" t="s">
        <v>0</v>
      </c>
      <c r="C1" s="2020"/>
      <c r="D1" s="2020"/>
      <c r="E1" s="2020"/>
      <c r="F1" s="2020"/>
      <c r="G1" s="2020"/>
      <c r="H1" s="2020"/>
      <c r="I1" s="2020"/>
      <c r="J1" s="2020"/>
      <c r="K1" s="2020"/>
      <c r="L1" s="2020"/>
    </row>
    <row r="2" spans="2:12" s="1760" customFormat="1" ht="33.75" customHeight="1">
      <c r="B2" s="2020" t="s">
        <v>573</v>
      </c>
      <c r="C2" s="2020"/>
      <c r="D2" s="2020"/>
      <c r="E2" s="2020"/>
      <c r="F2" s="2020"/>
      <c r="G2" s="2020"/>
      <c r="H2" s="2020"/>
      <c r="I2" s="2020"/>
      <c r="J2" s="2020"/>
      <c r="K2" s="2020"/>
      <c r="L2" s="2020"/>
    </row>
    <row r="3" spans="2:12" s="1760" customFormat="1" ht="33.75" customHeight="1">
      <c r="B3" s="2020" t="s">
        <v>929</v>
      </c>
      <c r="C3" s="2020"/>
      <c r="D3" s="2020"/>
      <c r="E3" s="2020"/>
      <c r="F3" s="2020"/>
      <c r="G3" s="2020"/>
      <c r="H3" s="2020"/>
      <c r="I3" s="2020"/>
      <c r="J3" s="2020"/>
      <c r="K3" s="2020"/>
      <c r="L3" s="2020"/>
    </row>
    <row r="4" spans="2:12" s="1760" customFormat="1" ht="21" customHeight="1">
      <c r="B4" s="1763"/>
      <c r="C4" s="1763"/>
      <c r="D4" s="1763"/>
      <c r="E4" s="1763"/>
      <c r="F4" s="1763"/>
      <c r="G4" s="1763"/>
      <c r="H4" s="1763"/>
      <c r="I4" s="1763"/>
      <c r="J4" s="1763"/>
      <c r="K4" s="1763"/>
      <c r="L4" s="1763"/>
    </row>
    <row r="5" spans="2:12" s="1760" customFormat="1" ht="27.75" customHeight="1">
      <c r="B5" s="2022" t="s">
        <v>288</v>
      </c>
      <c r="C5" s="2022"/>
      <c r="D5" s="1772"/>
    </row>
    <row r="6" spans="2:12" s="1760" customFormat="1" ht="12" customHeight="1">
      <c r="B6" s="1764"/>
      <c r="C6" s="1764"/>
      <c r="D6" s="1772"/>
    </row>
    <row r="7" spans="2:12" s="1760" customFormat="1" ht="27" customHeight="1">
      <c r="B7" s="1764" t="s">
        <v>258</v>
      </c>
      <c r="C7" s="1772"/>
    </row>
    <row r="8" spans="2:12" s="1760" customFormat="1" ht="11.25" customHeight="1">
      <c r="B8" s="1764"/>
      <c r="C8" s="1772"/>
    </row>
    <row r="9" spans="2:12" s="1760" customFormat="1" ht="263.25" customHeight="1">
      <c r="B9" s="2021" t="s">
        <v>1165</v>
      </c>
      <c r="C9" s="2021"/>
      <c r="D9" s="2021"/>
      <c r="E9" s="2021"/>
      <c r="F9" s="2021"/>
      <c r="G9" s="2021"/>
      <c r="H9" s="2021"/>
      <c r="I9" s="2021"/>
      <c r="J9" s="2021"/>
      <c r="K9" s="2021"/>
      <c r="L9" s="2021"/>
    </row>
    <row r="10" spans="2:12" s="1760" customFormat="1" ht="13.5" customHeight="1">
      <c r="B10" s="1762"/>
      <c r="C10" s="1762"/>
      <c r="D10" s="1762"/>
      <c r="E10" s="1762"/>
      <c r="F10" s="1762"/>
      <c r="G10" s="1762"/>
      <c r="H10" s="1762"/>
      <c r="I10" s="1762"/>
      <c r="J10" s="1762"/>
      <c r="K10" s="1762"/>
      <c r="L10" s="1762"/>
    </row>
    <row r="11" spans="2:12" s="1760" customFormat="1" ht="298.5" customHeight="1">
      <c r="B11" s="2021" t="s">
        <v>1066</v>
      </c>
      <c r="C11" s="2021"/>
      <c r="D11" s="2021"/>
      <c r="E11" s="2021"/>
      <c r="F11" s="2021"/>
      <c r="G11" s="2021"/>
      <c r="H11" s="2021"/>
      <c r="I11" s="2021"/>
      <c r="J11" s="2021"/>
      <c r="K11" s="2021"/>
      <c r="L11" s="2021"/>
    </row>
    <row r="12" spans="2:12" s="1760" customFormat="1" ht="18" customHeight="1">
      <c r="B12" s="1769"/>
      <c r="C12" s="1769"/>
      <c r="D12" s="1769"/>
      <c r="E12" s="1769"/>
      <c r="F12" s="1769"/>
      <c r="G12" s="1769"/>
      <c r="H12" s="1769"/>
      <c r="I12" s="1769"/>
      <c r="J12" s="1769"/>
      <c r="K12" s="1769"/>
      <c r="L12" s="1769"/>
    </row>
    <row r="13" spans="2:12" s="1760" customFormat="1" ht="39.75">
      <c r="B13" s="2022" t="s">
        <v>259</v>
      </c>
      <c r="C13" s="2022"/>
      <c r="D13" s="1772"/>
    </row>
    <row r="14" spans="2:12" s="1760" customFormat="1" ht="8.25" customHeight="1">
      <c r="B14" s="1764"/>
      <c r="C14" s="1764"/>
      <c r="D14" s="1772"/>
    </row>
    <row r="15" spans="2:12" s="1760" customFormat="1" ht="238.5" customHeight="1">
      <c r="B15" s="2021" t="s">
        <v>1216</v>
      </c>
      <c r="C15" s="2021"/>
      <c r="D15" s="2021"/>
      <c r="E15" s="2021"/>
      <c r="F15" s="2021"/>
      <c r="G15" s="2021"/>
      <c r="H15" s="2021"/>
      <c r="I15" s="2021"/>
      <c r="J15" s="2021"/>
      <c r="K15" s="2021"/>
      <c r="L15" s="2021"/>
    </row>
    <row r="16" spans="2:12" s="1760" customFormat="1" ht="27.75" customHeight="1">
      <c r="B16" s="1762"/>
      <c r="C16" s="1762"/>
      <c r="D16" s="1762"/>
      <c r="E16" s="1762"/>
      <c r="F16" s="1762"/>
      <c r="G16" s="1762"/>
      <c r="H16" s="1762"/>
      <c r="I16" s="1762"/>
      <c r="J16" s="1762"/>
      <c r="K16" s="1762"/>
      <c r="L16" s="1762"/>
    </row>
    <row r="17" spans="2:25" s="1766" customFormat="1" ht="29.25" customHeight="1">
      <c r="B17" s="2022" t="s">
        <v>54</v>
      </c>
      <c r="C17" s="2022"/>
    </row>
    <row r="18" spans="2:25" s="1766" customFormat="1" ht="11.25" customHeight="1">
      <c r="B18" s="1764"/>
      <c r="C18" s="1764"/>
    </row>
    <row r="19" spans="2:25" s="1760" customFormat="1" ht="83.25" customHeight="1">
      <c r="B19" s="2021" t="s">
        <v>1014</v>
      </c>
      <c r="C19" s="2021"/>
      <c r="D19" s="2021"/>
      <c r="E19" s="2021"/>
      <c r="F19" s="2021"/>
      <c r="G19" s="2021"/>
      <c r="H19" s="2021"/>
      <c r="I19" s="2021"/>
      <c r="J19" s="2021"/>
      <c r="K19" s="2021"/>
      <c r="L19" s="2021"/>
    </row>
    <row r="20" spans="2:25" s="1760" customFormat="1" ht="6" customHeight="1">
      <c r="B20" s="1765"/>
      <c r="C20" s="1765"/>
      <c r="D20" s="1765"/>
      <c r="E20" s="1765"/>
      <c r="F20" s="1765"/>
      <c r="G20" s="1765"/>
      <c r="H20" s="1765"/>
      <c r="I20" s="1765"/>
      <c r="J20" s="1765"/>
      <c r="K20" s="1765"/>
      <c r="L20" s="1765"/>
    </row>
    <row r="21" spans="2:25" s="1760" customFormat="1" ht="36" customHeight="1">
      <c r="D21" s="2018"/>
      <c r="E21" s="2018"/>
      <c r="F21" s="2018"/>
      <c r="H21" s="1771"/>
      <c r="I21" s="1783">
        <v>1399</v>
      </c>
      <c r="J21" s="1765"/>
      <c r="K21" s="1783">
        <v>1398</v>
      </c>
    </row>
    <row r="22" spans="2:25" s="1760" customFormat="1" ht="39.75">
      <c r="D22" s="1784"/>
      <c r="E22" s="1784"/>
      <c r="F22" s="1784"/>
      <c r="H22" s="1771"/>
      <c r="I22" s="1785" t="s">
        <v>313</v>
      </c>
      <c r="J22" s="1765"/>
      <c r="K22" s="1785" t="s">
        <v>313</v>
      </c>
    </row>
    <row r="23" spans="2:25" s="1760" customFormat="1" ht="39.75">
      <c r="C23" s="2019" t="s">
        <v>1009</v>
      </c>
      <c r="D23" s="2019"/>
      <c r="E23" s="2019"/>
      <c r="F23" s="2019"/>
      <c r="H23" s="1771"/>
      <c r="I23" s="1786">
        <v>164</v>
      </c>
      <c r="J23" s="1765"/>
      <c r="K23" s="1786">
        <v>190</v>
      </c>
    </row>
    <row r="24" spans="2:25" s="1760" customFormat="1" ht="39.75">
      <c r="C24" s="2019" t="s">
        <v>1010</v>
      </c>
      <c r="D24" s="2019"/>
      <c r="E24" s="2019"/>
      <c r="F24" s="2019"/>
      <c r="H24" s="1771"/>
      <c r="I24" s="1787">
        <v>59</v>
      </c>
      <c r="J24" s="1765"/>
      <c r="K24" s="1787">
        <v>59</v>
      </c>
    </row>
    <row r="25" spans="2:25" s="1760" customFormat="1" ht="39.75">
      <c r="C25" s="2019" t="s">
        <v>1011</v>
      </c>
      <c r="D25" s="2019"/>
      <c r="E25" s="2019"/>
      <c r="F25" s="2019"/>
      <c r="I25" s="1788">
        <v>27</v>
      </c>
      <c r="J25" s="1765"/>
      <c r="K25" s="1788">
        <v>23</v>
      </c>
      <c r="O25" s="2019" t="s">
        <v>1013</v>
      </c>
      <c r="P25" s="2019"/>
      <c r="Q25" s="2019"/>
      <c r="R25" s="2019"/>
      <c r="S25" s="2019"/>
      <c r="T25" s="2019"/>
      <c r="U25" s="2019"/>
      <c r="V25" s="2019"/>
      <c r="W25" s="2019"/>
      <c r="X25" s="2019"/>
      <c r="Y25" s="2019"/>
    </row>
    <row r="26" spans="2:25" s="1760" customFormat="1" ht="39.75">
      <c r="C26" s="2018"/>
      <c r="D26" s="2018"/>
      <c r="E26" s="2018"/>
      <c r="F26" s="2018"/>
      <c r="H26" s="1771"/>
      <c r="I26" s="1787">
        <f>SUM(I23:I25)</f>
        <v>250</v>
      </c>
      <c r="J26" s="1765"/>
      <c r="K26" s="1787">
        <f>SUM(K23:K25)</f>
        <v>272</v>
      </c>
    </row>
    <row r="27" spans="2:25" s="1760" customFormat="1" ht="39.75">
      <c r="C27" s="2019" t="s">
        <v>1012</v>
      </c>
      <c r="D27" s="2019"/>
      <c r="E27" s="2019"/>
      <c r="F27" s="2019"/>
      <c r="H27" s="1771"/>
      <c r="I27" s="1786">
        <v>351</v>
      </c>
      <c r="J27" s="1765"/>
      <c r="K27" s="1786">
        <v>280</v>
      </c>
    </row>
    <row r="28" spans="2:25" s="1760" customFormat="1" ht="40.5" thickBot="1">
      <c r="C28" s="2018"/>
      <c r="D28" s="2018"/>
      <c r="E28" s="2018"/>
      <c r="F28" s="2018"/>
      <c r="H28" s="1771"/>
      <c r="I28" s="1789">
        <f>SUM(I26:I27)</f>
        <v>601</v>
      </c>
      <c r="J28" s="1765"/>
      <c r="K28" s="1789">
        <f>SUM(K26:K27)</f>
        <v>552</v>
      </c>
    </row>
    <row r="29" spans="2:25" s="1760" customFormat="1" ht="17.25" customHeight="1" thickTop="1">
      <c r="D29" s="1784"/>
      <c r="E29" s="1784"/>
      <c r="F29" s="1784"/>
      <c r="G29" s="1787"/>
      <c r="H29" s="1771"/>
      <c r="I29" s="1785"/>
    </row>
    <row r="30" spans="2:25" s="1760" customFormat="1" ht="39.75">
      <c r="B30" s="2019" t="s">
        <v>1215</v>
      </c>
      <c r="C30" s="2019"/>
      <c r="D30" s="2019"/>
      <c r="E30" s="2019"/>
      <c r="F30" s="2019"/>
      <c r="G30" s="2019"/>
      <c r="H30" s="2019"/>
      <c r="I30" s="2019"/>
      <c r="J30" s="2019"/>
      <c r="K30" s="2019"/>
      <c r="L30" s="2019"/>
    </row>
    <row r="31" spans="2:25" s="1760" customFormat="1" ht="19.5" customHeight="1">
      <c r="B31" s="1762"/>
      <c r="C31" s="1762"/>
      <c r="D31" s="1762"/>
      <c r="E31" s="1762"/>
      <c r="F31" s="1762"/>
      <c r="G31" s="1762"/>
      <c r="H31" s="1762"/>
      <c r="I31" s="1762"/>
      <c r="J31" s="1762"/>
      <c r="K31" s="1762"/>
      <c r="L31" s="1762"/>
    </row>
    <row r="32" spans="2:25" s="1760" customFormat="1" ht="45" customHeight="1">
      <c r="B32" s="1762"/>
      <c r="C32" s="1762"/>
      <c r="D32" s="1762"/>
      <c r="E32" s="1762"/>
      <c r="F32" s="1762"/>
      <c r="G32" s="1762"/>
      <c r="H32" s="1762"/>
      <c r="I32" s="1762"/>
      <c r="J32" s="1762"/>
      <c r="K32" s="1762"/>
      <c r="L32" s="1762"/>
    </row>
    <row r="33" spans="2:12" s="1760" customFormat="1" ht="45" customHeight="1">
      <c r="B33" s="1762"/>
      <c r="C33" s="1762"/>
      <c r="D33" s="1762"/>
      <c r="E33" s="1762"/>
      <c r="F33" s="1762"/>
      <c r="G33" s="1762"/>
      <c r="H33" s="1762"/>
      <c r="I33" s="1762"/>
      <c r="J33" s="1762"/>
      <c r="K33" s="1762"/>
      <c r="L33" s="1762"/>
    </row>
    <row r="34" spans="2:12" s="1760" customFormat="1" ht="33" customHeight="1">
      <c r="B34" s="1762"/>
      <c r="C34" s="1762"/>
      <c r="D34" s="1762"/>
      <c r="E34" s="1762"/>
      <c r="F34" s="1762"/>
      <c r="G34" s="1762"/>
      <c r="H34" s="1762"/>
      <c r="I34" s="1762"/>
      <c r="J34" s="1762"/>
      <c r="K34" s="1762"/>
      <c r="L34" s="1762"/>
    </row>
    <row r="35" spans="2:12" s="1760" customFormat="1" ht="30" customHeight="1">
      <c r="B35" s="2017">
        <v>6</v>
      </c>
      <c r="C35" s="2017"/>
      <c r="D35" s="2017"/>
      <c r="E35" s="2017"/>
      <c r="F35" s="2017"/>
      <c r="G35" s="2017"/>
      <c r="H35" s="2017"/>
      <c r="I35" s="2017"/>
      <c r="J35" s="2017"/>
      <c r="K35" s="2017"/>
      <c r="L35" s="2017"/>
    </row>
    <row r="36" spans="2:12" s="1780" customFormat="1" ht="39.75"/>
    <row r="37" spans="2:12" s="1780" customFormat="1" ht="39.75">
      <c r="B37" s="1769"/>
      <c r="C37" s="1769"/>
      <c r="D37" s="1769"/>
      <c r="E37" s="1769"/>
      <c r="F37" s="1769"/>
      <c r="G37" s="1769"/>
      <c r="H37" s="1769"/>
      <c r="I37" s="1769"/>
      <c r="J37" s="1769"/>
      <c r="K37" s="1769"/>
      <c r="L37" s="1769"/>
    </row>
    <row r="38" spans="2:12" s="1780" customFormat="1" ht="39.75">
      <c r="B38" s="1769"/>
      <c r="C38" s="1769"/>
      <c r="D38" s="1769"/>
      <c r="E38" s="1769"/>
      <c r="F38" s="1769"/>
      <c r="G38" s="1769"/>
      <c r="H38" s="1769"/>
      <c r="I38" s="1769"/>
      <c r="J38" s="1769"/>
      <c r="K38" s="1769"/>
      <c r="L38" s="1769"/>
    </row>
    <row r="39" spans="2:12" s="1781" customFormat="1" ht="39.75"/>
    <row r="40" spans="2:12" s="1780" customFormat="1" ht="39.75">
      <c r="B40" s="1769"/>
      <c r="C40" s="1769"/>
      <c r="D40" s="1769"/>
      <c r="E40" s="1769"/>
      <c r="F40" s="1769"/>
      <c r="G40" s="1769"/>
      <c r="H40" s="1769"/>
      <c r="I40" s="1769"/>
      <c r="J40" s="1769"/>
      <c r="K40" s="1769"/>
      <c r="L40" s="1769"/>
    </row>
    <row r="41" spans="2:12" s="1780" customFormat="1" ht="39.75">
      <c r="B41" s="1769"/>
      <c r="C41" s="1769"/>
      <c r="D41" s="1769"/>
      <c r="E41" s="1769"/>
      <c r="F41" s="1769"/>
      <c r="G41" s="1769"/>
      <c r="H41" s="1769"/>
      <c r="I41" s="1769"/>
      <c r="J41" s="1769"/>
      <c r="K41" s="1769"/>
      <c r="L41" s="1769"/>
    </row>
    <row r="42" spans="2:12" s="1780" customFormat="1" ht="39.75">
      <c r="B42" s="1769"/>
      <c r="C42" s="1769"/>
      <c r="D42" s="1769"/>
      <c r="E42" s="1769"/>
      <c r="F42" s="1769"/>
      <c r="G42" s="1769"/>
      <c r="H42" s="1769"/>
      <c r="I42" s="1769"/>
      <c r="J42" s="1769"/>
      <c r="K42" s="1769"/>
      <c r="L42" s="1769"/>
    </row>
    <row r="44" spans="2:12" s="1781" customFormat="1" ht="39.75"/>
    <row r="45" spans="2:12" s="1781" customFormat="1" ht="25.5" customHeight="1"/>
    <row r="46" spans="2:12" s="1781" customFormat="1" ht="25.5" customHeight="1"/>
    <row r="47" spans="2:12" s="1782" customFormat="1" ht="24.95" customHeight="1"/>
  </sheetData>
  <mergeCells count="20">
    <mergeCell ref="O25:Y25"/>
    <mergeCell ref="B17:C17"/>
    <mergeCell ref="B13:C13"/>
    <mergeCell ref="B5:C5"/>
    <mergeCell ref="B19:L19"/>
    <mergeCell ref="D21:F21"/>
    <mergeCell ref="B1:L1"/>
    <mergeCell ref="B2:L2"/>
    <mergeCell ref="B3:L3"/>
    <mergeCell ref="B9:L9"/>
    <mergeCell ref="B15:L15"/>
    <mergeCell ref="B11:L11"/>
    <mergeCell ref="B35:L35"/>
    <mergeCell ref="C28:F28"/>
    <mergeCell ref="C23:F23"/>
    <mergeCell ref="C24:F24"/>
    <mergeCell ref="C26:F26"/>
    <mergeCell ref="C27:F27"/>
    <mergeCell ref="C25:F25"/>
    <mergeCell ref="B30:L30"/>
  </mergeCells>
  <printOptions horizontalCentered="1"/>
  <pageMargins left="0.6692913385826772" right="0.23622047244094491" top="0.35433070866141736" bottom="0.35433070866141736" header="0.11811023622047245" footer="0.11811023622047245"/>
  <pageSetup scale="4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1"/>
  <sheetViews>
    <sheetView rightToLeft="1" workbookViewId="0">
      <selection activeCell="B4" sqref="B4"/>
    </sheetView>
  </sheetViews>
  <sheetFormatPr defaultRowHeight="36.75"/>
  <cols>
    <col min="1" max="1" width="2.42578125" style="201" customWidth="1"/>
    <col min="2" max="2" width="27.42578125" style="201" customWidth="1"/>
    <col min="3" max="3" width="16.7109375" style="201" customWidth="1"/>
    <col min="4" max="4" width="9.42578125" style="201" customWidth="1"/>
    <col min="5" max="5" width="7.85546875" style="201" customWidth="1"/>
    <col min="6" max="6" width="22.7109375" style="201" customWidth="1"/>
    <col min="7" max="7" width="31.42578125" style="201" customWidth="1"/>
    <col min="8" max="8" width="10.28515625" style="201" customWidth="1"/>
    <col min="9" max="9" width="15.42578125" style="201" customWidth="1"/>
    <col min="10" max="10" width="14.42578125" style="201" customWidth="1"/>
    <col min="11" max="11" width="17.28515625" style="201" customWidth="1"/>
    <col min="12" max="12" width="14.42578125" style="201" customWidth="1"/>
  </cols>
  <sheetData>
    <row r="1" spans="1:12" ht="39.75">
      <c r="A1" s="197"/>
      <c r="B1" s="2025" t="s">
        <v>0</v>
      </c>
      <c r="C1" s="2025"/>
      <c r="D1" s="2025"/>
      <c r="E1" s="2025"/>
      <c r="F1" s="2025"/>
      <c r="G1" s="2025"/>
      <c r="H1" s="2025"/>
      <c r="I1" s="2025"/>
      <c r="J1" s="2025"/>
      <c r="K1" s="2025"/>
      <c r="L1" s="2025"/>
    </row>
    <row r="2" spans="1:12" ht="39.75">
      <c r="A2" s="197"/>
      <c r="B2" s="2025" t="s">
        <v>573</v>
      </c>
      <c r="C2" s="2025"/>
      <c r="D2" s="2025"/>
      <c r="E2" s="2025"/>
      <c r="F2" s="2025"/>
      <c r="G2" s="2025"/>
      <c r="H2" s="2025"/>
      <c r="I2" s="2025"/>
      <c r="J2" s="2025"/>
      <c r="K2" s="2025"/>
      <c r="L2" s="2025"/>
    </row>
    <row r="3" spans="1:12" ht="39.75">
      <c r="A3" s="197"/>
      <c r="B3" s="2025" t="s">
        <v>557</v>
      </c>
      <c r="C3" s="2025"/>
      <c r="D3" s="2025"/>
      <c r="E3" s="2025"/>
      <c r="F3" s="2025"/>
      <c r="G3" s="2025"/>
      <c r="H3" s="2025"/>
      <c r="I3" s="2025"/>
      <c r="J3" s="2025"/>
      <c r="K3" s="2025"/>
      <c r="L3" s="2025"/>
    </row>
    <row r="4" spans="1:12" ht="39.75">
      <c r="A4" s="197"/>
      <c r="B4" s="290"/>
      <c r="C4" s="290"/>
      <c r="D4" s="290"/>
      <c r="E4" s="290"/>
      <c r="F4" s="290"/>
      <c r="G4" s="290"/>
      <c r="H4" s="290"/>
      <c r="I4" s="290"/>
      <c r="J4" s="290"/>
      <c r="K4" s="290"/>
      <c r="L4" s="290"/>
    </row>
    <row r="5" spans="1:12" ht="39.75">
      <c r="A5" s="197"/>
      <c r="B5" s="542" t="s">
        <v>288</v>
      </c>
      <c r="C5" s="324"/>
      <c r="D5" s="324"/>
      <c r="E5" s="197"/>
      <c r="F5" s="197"/>
      <c r="G5" s="197"/>
      <c r="H5" s="197"/>
      <c r="I5" s="197"/>
      <c r="J5" s="197"/>
      <c r="K5" s="197"/>
      <c r="L5" s="197"/>
    </row>
    <row r="6" spans="1:12" ht="39.75">
      <c r="A6" s="197"/>
      <c r="B6" s="542" t="s">
        <v>258</v>
      </c>
      <c r="C6" s="324"/>
      <c r="D6" s="197"/>
      <c r="E6" s="197"/>
      <c r="F6" s="197"/>
      <c r="G6" s="197"/>
      <c r="H6" s="197"/>
      <c r="I6" s="197"/>
      <c r="J6" s="197"/>
      <c r="K6" s="197"/>
      <c r="L6" s="197"/>
    </row>
    <row r="7" spans="1:12">
      <c r="A7" s="197"/>
      <c r="B7" s="2026" t="s">
        <v>595</v>
      </c>
      <c r="C7" s="2026"/>
      <c r="D7" s="2026"/>
      <c r="E7" s="2026"/>
      <c r="F7" s="2026"/>
      <c r="G7" s="2026"/>
      <c r="H7" s="2026"/>
      <c r="I7" s="2026"/>
      <c r="J7" s="2026"/>
      <c r="K7" s="2026"/>
      <c r="L7" s="2026"/>
    </row>
    <row r="8" spans="1:12">
      <c r="A8" s="197"/>
      <c r="B8" s="2027" t="s">
        <v>651</v>
      </c>
      <c r="C8" s="2027"/>
      <c r="D8" s="2027"/>
      <c r="E8" s="2027"/>
      <c r="F8" s="2027"/>
      <c r="G8" s="2027"/>
      <c r="H8" s="2027"/>
      <c r="I8" s="2027"/>
      <c r="J8" s="2027"/>
      <c r="K8" s="2027"/>
      <c r="L8" s="2027"/>
    </row>
    <row r="9" spans="1:12" ht="39.75">
      <c r="A9" s="197"/>
      <c r="B9" s="487"/>
      <c r="C9" s="487"/>
      <c r="D9" s="487"/>
      <c r="E9" s="487"/>
      <c r="F9" s="487"/>
      <c r="G9" s="487"/>
      <c r="H9" s="487"/>
      <c r="I9" s="487"/>
      <c r="J9" s="487"/>
      <c r="K9" s="487"/>
      <c r="L9" s="487"/>
    </row>
    <row r="10" spans="1:12" ht="39.75">
      <c r="A10" s="197"/>
      <c r="B10" s="542" t="s">
        <v>259</v>
      </c>
      <c r="C10" s="324"/>
      <c r="D10" s="324"/>
      <c r="E10" s="197"/>
      <c r="F10" s="197"/>
      <c r="G10" s="197"/>
      <c r="H10" s="197"/>
      <c r="I10" s="197"/>
      <c r="J10" s="197"/>
      <c r="K10" s="197"/>
      <c r="L10" s="197"/>
    </row>
    <row r="11" spans="1:12">
      <c r="A11" s="197"/>
      <c r="B11" s="2026" t="s">
        <v>661</v>
      </c>
      <c r="C11" s="2026"/>
      <c r="D11" s="2026"/>
      <c r="E11" s="2026"/>
      <c r="F11" s="2026"/>
      <c r="G11" s="2026"/>
      <c r="H11" s="2026"/>
      <c r="I11" s="2026"/>
      <c r="J11" s="2026"/>
      <c r="K11" s="2026"/>
      <c r="L11" s="2026"/>
    </row>
    <row r="12" spans="1:12">
      <c r="A12" s="197"/>
      <c r="B12" s="540"/>
      <c r="C12" s="540"/>
      <c r="D12" s="540"/>
      <c r="E12" s="540"/>
      <c r="F12" s="540"/>
      <c r="G12" s="540"/>
      <c r="H12" s="540"/>
      <c r="I12" s="540"/>
      <c r="J12" s="540"/>
      <c r="K12" s="540"/>
      <c r="L12" s="540"/>
    </row>
    <row r="13" spans="1:12" ht="39.75">
      <c r="A13" s="507"/>
      <c r="B13" s="542" t="s">
        <v>54</v>
      </c>
      <c r="C13" s="325"/>
      <c r="D13" s="507"/>
      <c r="E13" s="507"/>
      <c r="F13" s="507"/>
      <c r="G13" s="507"/>
      <c r="H13" s="507"/>
      <c r="I13" s="507"/>
      <c r="J13" s="507"/>
      <c r="K13" s="507"/>
      <c r="L13" s="507"/>
    </row>
    <row r="14" spans="1:12">
      <c r="A14" s="197"/>
      <c r="B14" s="2026" t="s">
        <v>596</v>
      </c>
      <c r="C14" s="2026"/>
      <c r="D14" s="2026"/>
      <c r="E14" s="2026"/>
      <c r="F14" s="2026"/>
      <c r="G14" s="2026"/>
      <c r="H14" s="2026"/>
      <c r="I14" s="2026"/>
      <c r="J14" s="2026"/>
      <c r="K14" s="2026"/>
      <c r="L14" s="2026"/>
    </row>
    <row r="15" spans="1:12">
      <c r="A15" s="197"/>
      <c r="B15" s="2026"/>
      <c r="C15" s="2026"/>
      <c r="D15" s="2026"/>
      <c r="E15" s="2026"/>
      <c r="F15" s="2026"/>
      <c r="G15" s="2026"/>
      <c r="H15" s="2026"/>
      <c r="I15" s="2026"/>
      <c r="J15" s="2026"/>
      <c r="K15" s="2026"/>
      <c r="L15" s="2026"/>
    </row>
    <row r="16" spans="1:12" ht="39.75">
      <c r="A16" s="197"/>
      <c r="B16" s="197"/>
      <c r="C16" s="197"/>
      <c r="D16" s="2028"/>
      <c r="E16" s="2028"/>
      <c r="F16" s="2028"/>
      <c r="G16" s="544">
        <v>1397</v>
      </c>
      <c r="H16" s="326"/>
      <c r="I16" s="2029">
        <v>1396</v>
      </c>
      <c r="J16" s="2029"/>
      <c r="K16" s="197"/>
      <c r="L16" s="197"/>
    </row>
    <row r="17" spans="1:12" ht="39.75">
      <c r="A17" s="197"/>
      <c r="B17" s="197"/>
      <c r="C17" s="197"/>
      <c r="D17" s="541"/>
      <c r="E17" s="541"/>
      <c r="F17" s="541"/>
      <c r="G17" s="327" t="s">
        <v>313</v>
      </c>
      <c r="H17" s="326"/>
      <c r="I17" s="2030" t="s">
        <v>313</v>
      </c>
      <c r="J17" s="2030"/>
      <c r="K17" s="197"/>
      <c r="L17" s="197"/>
    </row>
    <row r="18" spans="1:12">
      <c r="A18" s="197"/>
      <c r="B18" s="197"/>
      <c r="C18" s="2023" t="s">
        <v>552</v>
      </c>
      <c r="D18" s="2023"/>
      <c r="E18" s="2023"/>
      <c r="F18" s="2023"/>
      <c r="G18" s="545">
        <v>209</v>
      </c>
      <c r="H18" s="328"/>
      <c r="I18" s="2024">
        <v>224</v>
      </c>
      <c r="J18" s="2024"/>
      <c r="K18" s="197"/>
      <c r="L18" s="197"/>
    </row>
    <row r="19" spans="1:12">
      <c r="A19" s="197"/>
      <c r="B19" s="197"/>
      <c r="C19" s="2023" t="s">
        <v>260</v>
      </c>
      <c r="D19" s="2023"/>
      <c r="E19" s="2023"/>
      <c r="F19" s="2023"/>
      <c r="G19" s="546">
        <v>59</v>
      </c>
      <c r="H19" s="328"/>
      <c r="I19" s="2031">
        <v>59</v>
      </c>
      <c r="J19" s="2031"/>
      <c r="K19" s="197"/>
      <c r="L19" s="197"/>
    </row>
    <row r="20" spans="1:12">
      <c r="A20" s="197"/>
      <c r="B20" s="197"/>
      <c r="C20" s="2032" t="s">
        <v>55</v>
      </c>
      <c r="D20" s="2032"/>
      <c r="E20" s="2032"/>
      <c r="F20" s="2032"/>
      <c r="G20" s="329">
        <f>SUM(G18:G19)</f>
        <v>268</v>
      </c>
      <c r="H20" s="328"/>
      <c r="I20" s="2033">
        <f t="shared" ref="I20" si="0">SUM(I18:I19)</f>
        <v>283</v>
      </c>
      <c r="J20" s="2033"/>
      <c r="K20" s="197"/>
      <c r="L20" s="197"/>
    </row>
    <row r="21" spans="1:12">
      <c r="A21" s="197"/>
      <c r="B21" s="197"/>
      <c r="C21" s="2023" t="s">
        <v>261</v>
      </c>
      <c r="D21" s="2023"/>
      <c r="E21" s="2023"/>
      <c r="F21" s="2023"/>
      <c r="G21" s="545">
        <v>280</v>
      </c>
      <c r="H21" s="328"/>
      <c r="I21" s="2024">
        <v>283</v>
      </c>
      <c r="J21" s="2024"/>
      <c r="K21" s="197"/>
      <c r="L21" s="197"/>
    </row>
    <row r="22" spans="1:12">
      <c r="A22" s="197"/>
      <c r="B22" s="197"/>
      <c r="C22" s="2023" t="s">
        <v>314</v>
      </c>
      <c r="D22" s="2023"/>
      <c r="E22" s="2023"/>
      <c r="F22" s="2023"/>
      <c r="G22" s="541">
        <v>24</v>
      </c>
      <c r="H22" s="197"/>
      <c r="I22" s="2034">
        <v>24</v>
      </c>
      <c r="J22" s="2034"/>
      <c r="K22" s="197"/>
      <c r="L22" s="197"/>
    </row>
    <row r="23" spans="1:12" ht="37.5" thickBot="1">
      <c r="A23" s="197"/>
      <c r="B23" s="197"/>
      <c r="C23" s="2032" t="s">
        <v>508</v>
      </c>
      <c r="D23" s="2032"/>
      <c r="E23" s="2032"/>
      <c r="F23" s="2032"/>
      <c r="G23" s="547">
        <f>SUM(G20:G22)</f>
        <v>572</v>
      </c>
      <c r="H23" s="328"/>
      <c r="I23" s="2035">
        <f t="shared" ref="I23" si="1">SUM(I20:I22)</f>
        <v>590</v>
      </c>
      <c r="J23" s="2035"/>
      <c r="K23" s="197"/>
      <c r="L23" s="197"/>
    </row>
    <row r="24" spans="1:12" ht="40.5" thickTop="1">
      <c r="A24" s="197"/>
      <c r="B24" s="330"/>
      <c r="C24" s="197"/>
      <c r="D24" s="541"/>
      <c r="E24" s="541"/>
      <c r="F24" s="541"/>
      <c r="G24" s="329"/>
      <c r="H24" s="328"/>
      <c r="I24" s="331"/>
      <c r="J24" s="197"/>
      <c r="K24" s="197"/>
      <c r="L24" s="197"/>
    </row>
    <row r="25" spans="1:12">
      <c r="A25" s="197"/>
      <c r="B25" s="2026" t="s">
        <v>633</v>
      </c>
      <c r="C25" s="2026"/>
      <c r="D25" s="2026"/>
      <c r="E25" s="2026"/>
      <c r="F25" s="2026"/>
      <c r="G25" s="2026"/>
      <c r="H25" s="2026"/>
      <c r="I25" s="2026"/>
      <c r="J25" s="2026"/>
      <c r="K25" s="2026"/>
      <c r="L25" s="2026"/>
    </row>
    <row r="26" spans="1:12">
      <c r="A26" s="197"/>
      <c r="B26" s="540"/>
      <c r="C26" s="540"/>
      <c r="D26" s="540"/>
      <c r="E26" s="540"/>
      <c r="F26" s="540"/>
      <c r="G26" s="540"/>
      <c r="H26" s="540"/>
      <c r="I26" s="540"/>
      <c r="J26" s="540"/>
      <c r="K26" s="540"/>
      <c r="L26" s="540"/>
    </row>
    <row r="27" spans="1:12">
      <c r="A27" s="197"/>
      <c r="B27" s="540"/>
      <c r="C27" s="540"/>
      <c r="D27" s="540"/>
      <c r="E27" s="540"/>
      <c r="F27" s="540"/>
      <c r="G27" s="540"/>
      <c r="H27" s="540"/>
      <c r="I27" s="540"/>
      <c r="J27" s="540"/>
      <c r="K27" s="540"/>
      <c r="L27" s="540"/>
    </row>
    <row r="28" spans="1:12">
      <c r="A28" s="197"/>
      <c r="B28" s="537"/>
      <c r="C28" s="537"/>
      <c r="D28" s="537"/>
      <c r="E28" s="537"/>
      <c r="F28" s="537"/>
      <c r="G28" s="537"/>
      <c r="H28" s="537"/>
      <c r="I28" s="537"/>
      <c r="J28" s="537"/>
      <c r="K28" s="537"/>
      <c r="L28" s="537"/>
    </row>
    <row r="29" spans="1:12" ht="42.75">
      <c r="A29" s="197"/>
      <c r="B29" s="2036">
        <v>5</v>
      </c>
      <c r="C29" s="2036"/>
      <c r="D29" s="2036"/>
      <c r="E29" s="2036"/>
      <c r="F29" s="2036"/>
      <c r="G29" s="2036"/>
      <c r="H29" s="2036"/>
      <c r="I29" s="2036"/>
      <c r="J29" s="2036"/>
      <c r="K29" s="2036"/>
      <c r="L29" s="2036"/>
    </row>
    <row r="30" spans="1:12" ht="39.75">
      <c r="A30" s="197"/>
      <c r="B30" s="2037" t="s">
        <v>262</v>
      </c>
      <c r="C30" s="2037"/>
      <c r="D30" s="2037"/>
      <c r="E30" s="197"/>
      <c r="F30" s="197"/>
      <c r="G30" s="197"/>
      <c r="H30" s="197"/>
      <c r="I30" s="197"/>
      <c r="J30" s="197"/>
      <c r="K30" s="197"/>
      <c r="L30" s="197"/>
    </row>
    <row r="31" spans="1:12" ht="39.75">
      <c r="A31" s="197"/>
      <c r="B31" s="2037" t="s">
        <v>600</v>
      </c>
      <c r="C31" s="2037"/>
      <c r="D31" s="2037"/>
      <c r="E31" s="2037"/>
      <c r="F31" s="2037"/>
      <c r="G31" s="197"/>
      <c r="H31" s="197"/>
      <c r="I31" s="197"/>
      <c r="J31" s="197"/>
      <c r="K31" s="197"/>
      <c r="L31" s="197"/>
    </row>
    <row r="32" spans="1:12">
      <c r="A32" s="332"/>
      <c r="B32" s="2026" t="s">
        <v>599</v>
      </c>
      <c r="C32" s="2026"/>
      <c r="D32" s="2026"/>
      <c r="E32" s="2026"/>
      <c r="F32" s="2026"/>
      <c r="G32" s="2026"/>
      <c r="H32" s="2026"/>
      <c r="I32" s="2026"/>
      <c r="J32" s="2026"/>
      <c r="K32" s="2026"/>
      <c r="L32" s="2026"/>
    </row>
    <row r="33" spans="1:12">
      <c r="A33" s="332"/>
      <c r="B33" s="540"/>
      <c r="C33" s="540"/>
      <c r="D33" s="540"/>
      <c r="E33" s="540"/>
      <c r="F33" s="540"/>
      <c r="G33" s="540"/>
      <c r="H33" s="540"/>
      <c r="I33" s="540"/>
      <c r="J33" s="540"/>
      <c r="K33" s="540"/>
      <c r="L33" s="540"/>
    </row>
    <row r="34" spans="1:12" ht="39.75">
      <c r="A34" s="197"/>
      <c r="B34" s="2037" t="s">
        <v>263</v>
      </c>
      <c r="C34" s="2037"/>
      <c r="D34" s="2037"/>
      <c r="E34" s="197"/>
      <c r="F34" s="197"/>
      <c r="G34" s="197"/>
      <c r="H34" s="197"/>
      <c r="I34" s="197"/>
      <c r="J34" s="197"/>
      <c r="K34" s="197"/>
      <c r="L34" s="197"/>
    </row>
    <row r="35" spans="1:12">
      <c r="A35" s="197"/>
      <c r="B35" s="2026" t="s">
        <v>638</v>
      </c>
      <c r="C35" s="2026"/>
      <c r="D35" s="2026"/>
      <c r="E35" s="2026"/>
      <c r="F35" s="2026"/>
      <c r="G35" s="2026"/>
      <c r="H35" s="2026"/>
      <c r="I35" s="2026"/>
      <c r="J35" s="2026"/>
      <c r="K35" s="2026"/>
      <c r="L35" s="2026"/>
    </row>
    <row r="36" spans="1:12">
      <c r="A36" s="197"/>
      <c r="B36" s="540"/>
      <c r="C36" s="540"/>
      <c r="D36" s="540"/>
      <c r="E36" s="540"/>
      <c r="F36" s="540"/>
      <c r="G36" s="540"/>
      <c r="H36" s="540"/>
      <c r="I36" s="540"/>
      <c r="J36" s="540"/>
      <c r="K36" s="540"/>
      <c r="L36" s="540"/>
    </row>
    <row r="37" spans="1:12" ht="39.75">
      <c r="A37" s="197"/>
      <c r="B37" s="2037" t="s">
        <v>264</v>
      </c>
      <c r="C37" s="2037"/>
      <c r="D37" s="2037"/>
      <c r="E37" s="197"/>
      <c r="F37" s="197"/>
      <c r="G37" s="197"/>
      <c r="H37" s="197"/>
      <c r="I37" s="197"/>
      <c r="J37" s="197"/>
      <c r="K37" s="197"/>
      <c r="L37" s="197"/>
    </row>
    <row r="38" spans="1:12" ht="39.75">
      <c r="A38" s="197"/>
      <c r="B38" s="542"/>
      <c r="C38" s="324"/>
      <c r="D38" s="324"/>
      <c r="E38" s="197"/>
      <c r="F38" s="197"/>
      <c r="G38" s="197"/>
      <c r="H38" s="197"/>
      <c r="I38" s="197"/>
      <c r="J38" s="197"/>
      <c r="K38" s="197"/>
      <c r="L38" s="197"/>
    </row>
    <row r="39" spans="1:12">
      <c r="A39" s="197"/>
      <c r="B39" s="2026" t="s">
        <v>652</v>
      </c>
      <c r="C39" s="2026"/>
      <c r="D39" s="2026"/>
      <c r="E39" s="2026"/>
      <c r="F39" s="2026"/>
      <c r="G39" s="2026"/>
      <c r="H39" s="2026"/>
      <c r="I39" s="2026"/>
      <c r="J39" s="2026"/>
      <c r="K39" s="2026"/>
      <c r="L39" s="2026"/>
    </row>
    <row r="40" spans="1:12">
      <c r="A40" s="197"/>
      <c r="B40" s="540"/>
      <c r="C40" s="540"/>
      <c r="D40" s="540"/>
      <c r="E40" s="540"/>
      <c r="F40" s="540"/>
      <c r="G40" s="540"/>
      <c r="H40" s="540"/>
      <c r="I40" s="540"/>
      <c r="J40" s="540"/>
      <c r="K40" s="540"/>
      <c r="L40" s="540"/>
    </row>
    <row r="41" spans="1:12" ht="39.75">
      <c r="A41" s="197"/>
      <c r="B41" s="2037" t="s">
        <v>265</v>
      </c>
      <c r="C41" s="2037"/>
      <c r="D41" s="2037"/>
      <c r="E41" s="197"/>
      <c r="F41" s="197"/>
      <c r="G41" s="197"/>
      <c r="H41" s="197"/>
      <c r="I41" s="197"/>
      <c r="J41" s="197"/>
      <c r="K41" s="197"/>
      <c r="L41" s="197"/>
    </row>
    <row r="42" spans="1:12">
      <c r="A42" s="197"/>
      <c r="B42" s="2039" t="s">
        <v>602</v>
      </c>
      <c r="C42" s="2039"/>
      <c r="D42" s="2039"/>
      <c r="E42" s="2039"/>
      <c r="F42" s="2039"/>
      <c r="G42" s="2039"/>
      <c r="H42" s="2039"/>
      <c r="I42" s="2039"/>
      <c r="J42" s="2039"/>
      <c r="K42" s="2039"/>
      <c r="L42" s="2039"/>
    </row>
    <row r="43" spans="1:12">
      <c r="A43" s="197"/>
      <c r="B43" s="2039" t="s">
        <v>650</v>
      </c>
      <c r="C43" s="2039"/>
      <c r="D43" s="2039"/>
      <c r="E43" s="2039"/>
      <c r="F43" s="2039"/>
      <c r="G43" s="2039"/>
      <c r="H43" s="2039"/>
      <c r="I43" s="2039"/>
      <c r="J43" s="2039"/>
      <c r="K43" s="2039"/>
      <c r="L43" s="2039"/>
    </row>
    <row r="44" spans="1:12">
      <c r="A44" s="197"/>
      <c r="B44" s="537"/>
      <c r="C44" s="537"/>
      <c r="D44" s="537"/>
      <c r="E44" s="537"/>
      <c r="F44" s="537"/>
      <c r="G44" s="537"/>
      <c r="H44" s="537"/>
      <c r="I44" s="537"/>
      <c r="J44" s="537"/>
      <c r="K44" s="537"/>
      <c r="L44" s="537"/>
    </row>
    <row r="45" spans="1:12">
      <c r="A45" s="197"/>
      <c r="B45" s="2039" t="s">
        <v>529</v>
      </c>
      <c r="C45" s="2039"/>
      <c r="D45" s="2039"/>
      <c r="E45" s="2039"/>
      <c r="F45" s="2039"/>
      <c r="G45" s="2039"/>
      <c r="H45" s="2039"/>
      <c r="I45" s="2039"/>
      <c r="J45" s="2039"/>
      <c r="K45" s="2039"/>
      <c r="L45" s="2039"/>
    </row>
    <row r="46" spans="1:12">
      <c r="A46" s="197"/>
      <c r="B46" s="537"/>
      <c r="C46" s="537"/>
      <c r="D46" s="537"/>
      <c r="E46" s="537"/>
      <c r="F46" s="537"/>
      <c r="G46" s="537"/>
      <c r="H46" s="537"/>
      <c r="I46" s="537"/>
      <c r="J46" s="537"/>
      <c r="K46" s="537"/>
      <c r="L46" s="537"/>
    </row>
    <row r="47" spans="1:12">
      <c r="A47" s="197"/>
      <c r="B47" s="2034" t="s">
        <v>56</v>
      </c>
      <c r="C47" s="2034"/>
      <c r="D47" s="2034"/>
      <c r="E47" s="2034"/>
      <c r="F47" s="197"/>
      <c r="G47" s="2034" t="s">
        <v>57</v>
      </c>
      <c r="H47" s="2034"/>
      <c r="I47" s="197"/>
      <c r="J47" s="2034" t="s">
        <v>58</v>
      </c>
      <c r="K47" s="2034"/>
      <c r="L47" s="2034"/>
    </row>
    <row r="48" spans="1:12">
      <c r="A48" s="197"/>
      <c r="B48" s="543" t="s">
        <v>657</v>
      </c>
      <c r="C48" s="197"/>
      <c r="D48" s="197"/>
      <c r="E48" s="197"/>
      <c r="F48" s="197"/>
      <c r="G48" s="493" t="s">
        <v>637</v>
      </c>
      <c r="H48" s="197" t="s">
        <v>59</v>
      </c>
      <c r="I48" s="197"/>
      <c r="J48" s="2028" t="s">
        <v>60</v>
      </c>
      <c r="K48" s="2028"/>
      <c r="L48" s="2028"/>
    </row>
    <row r="49" spans="1:12">
      <c r="A49" s="197"/>
      <c r="B49" s="543" t="s">
        <v>61</v>
      </c>
      <c r="C49" s="197"/>
      <c r="D49" s="197"/>
      <c r="E49" s="197"/>
      <c r="F49" s="197"/>
      <c r="G49" s="328" t="s">
        <v>607</v>
      </c>
      <c r="H49" s="197" t="s">
        <v>59</v>
      </c>
      <c r="I49" s="197"/>
      <c r="J49" s="2028" t="s">
        <v>60</v>
      </c>
      <c r="K49" s="2028"/>
      <c r="L49" s="2028"/>
    </row>
    <row r="50" spans="1:12">
      <c r="A50" s="197"/>
      <c r="B50" s="2038" t="s">
        <v>601</v>
      </c>
      <c r="C50" s="2038"/>
      <c r="D50" s="197"/>
      <c r="E50" s="197"/>
      <c r="F50" s="197"/>
      <c r="G50" s="328">
        <v>8</v>
      </c>
      <c r="H50" s="197" t="s">
        <v>59</v>
      </c>
      <c r="I50" s="197"/>
      <c r="J50" s="2028" t="s">
        <v>60</v>
      </c>
      <c r="K50" s="2028"/>
      <c r="L50" s="2028"/>
    </row>
    <row r="51" spans="1:12">
      <c r="A51" s="197"/>
      <c r="B51" s="2038" t="s">
        <v>62</v>
      </c>
      <c r="C51" s="2038"/>
      <c r="D51" s="197"/>
      <c r="E51" s="197"/>
      <c r="F51" s="197"/>
      <c r="G51" s="328" t="s">
        <v>606</v>
      </c>
      <c r="H51" s="197" t="s">
        <v>59</v>
      </c>
      <c r="I51" s="197"/>
      <c r="J51" s="2028" t="s">
        <v>60</v>
      </c>
      <c r="K51" s="2028"/>
      <c r="L51" s="2028"/>
    </row>
    <row r="52" spans="1:12">
      <c r="A52" s="197"/>
      <c r="B52" s="2038" t="s">
        <v>474</v>
      </c>
      <c r="C52" s="2038"/>
      <c r="D52" s="197"/>
      <c r="E52" s="197"/>
      <c r="F52" s="197"/>
      <c r="G52" s="328" t="s">
        <v>605</v>
      </c>
      <c r="H52" s="197" t="s">
        <v>59</v>
      </c>
      <c r="I52" s="197"/>
      <c r="J52" s="2028" t="s">
        <v>60</v>
      </c>
      <c r="K52" s="2028"/>
      <c r="L52" s="2028"/>
    </row>
    <row r="53" spans="1:12">
      <c r="A53" s="197"/>
      <c r="B53" s="2038" t="s">
        <v>658</v>
      </c>
      <c r="C53" s="2038"/>
      <c r="D53" s="197"/>
      <c r="E53" s="197"/>
      <c r="F53" s="197"/>
      <c r="G53" s="328" t="s">
        <v>659</v>
      </c>
      <c r="H53" s="197" t="s">
        <v>59</v>
      </c>
      <c r="I53" s="197"/>
      <c r="J53" s="2028" t="s">
        <v>60</v>
      </c>
      <c r="K53" s="2028"/>
      <c r="L53" s="2028"/>
    </row>
    <row r="54" spans="1:12">
      <c r="A54" s="197"/>
      <c r="B54" s="2038" t="s">
        <v>63</v>
      </c>
      <c r="C54" s="2038"/>
      <c r="D54" s="197"/>
      <c r="E54" s="197"/>
      <c r="F54" s="197"/>
      <c r="G54" s="328">
        <v>6</v>
      </c>
      <c r="H54" s="197" t="s">
        <v>59</v>
      </c>
      <c r="I54" s="197"/>
      <c r="J54" s="2028" t="s">
        <v>60</v>
      </c>
      <c r="K54" s="2028"/>
      <c r="L54" s="2028"/>
    </row>
    <row r="55" spans="1:12">
      <c r="A55" s="197"/>
      <c r="B55" s="2038" t="s">
        <v>64</v>
      </c>
      <c r="C55" s="2038"/>
      <c r="D55" s="197"/>
      <c r="E55" s="197"/>
      <c r="F55" s="197"/>
      <c r="G55" s="328" t="s">
        <v>604</v>
      </c>
      <c r="H55" s="197" t="s">
        <v>59</v>
      </c>
      <c r="I55" s="197"/>
      <c r="J55" s="2028" t="s">
        <v>60</v>
      </c>
      <c r="K55" s="2028"/>
      <c r="L55" s="2028"/>
    </row>
    <row r="56" spans="1:12">
      <c r="A56" s="197"/>
      <c r="B56" s="2038" t="s">
        <v>475</v>
      </c>
      <c r="C56" s="2038"/>
      <c r="D56" s="333"/>
      <c r="E56" s="197"/>
      <c r="F56" s="197"/>
      <c r="G56" s="328" t="s">
        <v>604</v>
      </c>
      <c r="H56" s="197" t="s">
        <v>59</v>
      </c>
      <c r="I56" s="197"/>
      <c r="J56" s="2028" t="s">
        <v>60</v>
      </c>
      <c r="K56" s="2028"/>
      <c r="L56" s="2028"/>
    </row>
    <row r="57" spans="1:12">
      <c r="A57" s="197"/>
      <c r="B57" s="333"/>
      <c r="C57" s="333"/>
      <c r="D57" s="333"/>
      <c r="E57" s="197"/>
      <c r="F57" s="197"/>
      <c r="G57" s="328"/>
      <c r="H57" s="197"/>
      <c r="I57" s="197"/>
      <c r="J57" s="197"/>
      <c r="K57" s="197"/>
      <c r="L57" s="197"/>
    </row>
    <row r="58" spans="1:12">
      <c r="A58" s="198"/>
      <c r="B58" s="537"/>
      <c r="C58" s="537"/>
      <c r="D58" s="537"/>
      <c r="E58" s="537"/>
      <c r="F58" s="537"/>
      <c r="G58" s="537"/>
      <c r="H58" s="537"/>
      <c r="I58" s="537"/>
      <c r="J58" s="537"/>
      <c r="K58" s="537"/>
      <c r="L58" s="537"/>
    </row>
    <row r="59" spans="1:12">
      <c r="A59" s="198"/>
      <c r="B59" s="537"/>
      <c r="C59" s="537"/>
      <c r="D59" s="537"/>
      <c r="E59" s="537"/>
      <c r="F59" s="537"/>
      <c r="G59" s="537"/>
      <c r="H59" s="537"/>
      <c r="I59" s="537"/>
      <c r="J59" s="537"/>
      <c r="K59" s="537"/>
      <c r="L59" s="537"/>
    </row>
    <row r="60" spans="1:12">
      <c r="A60" s="198"/>
      <c r="B60" s="537"/>
      <c r="C60" s="537"/>
      <c r="D60" s="537"/>
      <c r="E60" s="537"/>
      <c r="F60" s="537"/>
      <c r="G60" s="537"/>
      <c r="H60" s="537"/>
      <c r="I60" s="537"/>
      <c r="J60" s="537"/>
      <c r="K60" s="537"/>
      <c r="L60" s="537"/>
    </row>
    <row r="61" spans="1:12">
      <c r="A61" s="198"/>
      <c r="B61" s="537"/>
      <c r="C61" s="537"/>
      <c r="D61" s="537"/>
      <c r="E61" s="537"/>
      <c r="F61" s="537"/>
      <c r="G61" s="537"/>
      <c r="H61" s="537"/>
      <c r="I61" s="537"/>
      <c r="J61" s="537"/>
      <c r="K61" s="537"/>
      <c r="L61" s="537"/>
    </row>
    <row r="62" spans="1:12" ht="42.75">
      <c r="A62" s="197"/>
      <c r="B62" s="2036">
        <v>6</v>
      </c>
      <c r="C62" s="2036"/>
      <c r="D62" s="2036"/>
      <c r="E62" s="2036"/>
      <c r="F62" s="2036"/>
      <c r="G62" s="2036"/>
      <c r="H62" s="2036"/>
      <c r="I62" s="2036"/>
      <c r="J62" s="2036"/>
      <c r="K62" s="2036"/>
      <c r="L62" s="2036"/>
    </row>
    <row r="63" spans="1:12">
      <c r="A63" s="197"/>
      <c r="B63" s="2039" t="s">
        <v>641</v>
      </c>
      <c r="C63" s="2039"/>
      <c r="D63" s="2039"/>
      <c r="E63" s="2039"/>
      <c r="F63" s="2039"/>
      <c r="G63" s="2039"/>
      <c r="H63" s="2039"/>
      <c r="I63" s="2039"/>
      <c r="J63" s="2039"/>
      <c r="K63" s="2039"/>
      <c r="L63" s="2039"/>
    </row>
    <row r="64" spans="1:12">
      <c r="A64" s="197"/>
      <c r="B64" s="2039" t="s">
        <v>640</v>
      </c>
      <c r="C64" s="2039"/>
      <c r="D64" s="2039"/>
      <c r="E64" s="2039"/>
      <c r="F64" s="2039"/>
      <c r="G64" s="2039"/>
      <c r="H64" s="2039"/>
      <c r="I64" s="2039"/>
      <c r="J64" s="2039"/>
      <c r="K64" s="2039"/>
      <c r="L64" s="2039"/>
    </row>
    <row r="65" spans="1:12">
      <c r="A65" s="197"/>
      <c r="B65" s="537"/>
      <c r="C65" s="537"/>
      <c r="D65" s="537"/>
      <c r="E65" s="537"/>
      <c r="F65" s="537"/>
      <c r="G65" s="537"/>
      <c r="H65" s="537"/>
      <c r="I65" s="537"/>
      <c r="J65" s="537"/>
      <c r="K65" s="537"/>
      <c r="L65" s="537"/>
    </row>
    <row r="66" spans="1:12" ht="39.75">
      <c r="A66" s="507"/>
      <c r="B66" s="536" t="s">
        <v>266</v>
      </c>
      <c r="C66" s="334"/>
      <c r="D66" s="325"/>
      <c r="E66" s="325"/>
      <c r="F66" s="507"/>
      <c r="G66" s="507"/>
      <c r="H66" s="507"/>
      <c r="I66" s="507"/>
      <c r="J66" s="507"/>
      <c r="K66" s="507"/>
      <c r="L66" s="507"/>
    </row>
    <row r="67" spans="1:12">
      <c r="A67" s="507"/>
      <c r="B67" s="2039" t="s">
        <v>639</v>
      </c>
      <c r="C67" s="2039"/>
      <c r="D67" s="2039"/>
      <c r="E67" s="2039"/>
      <c r="F67" s="2039"/>
      <c r="G67" s="2039"/>
      <c r="H67" s="2039"/>
      <c r="I67" s="2039"/>
      <c r="J67" s="2039"/>
      <c r="K67" s="2039"/>
      <c r="L67" s="2039"/>
    </row>
    <row r="68" spans="1:12">
      <c r="A68" s="507"/>
      <c r="B68" s="537"/>
      <c r="C68" s="537"/>
      <c r="D68" s="537"/>
      <c r="E68" s="537"/>
      <c r="F68" s="537"/>
      <c r="G68" s="537"/>
      <c r="H68" s="537"/>
      <c r="I68" s="537"/>
      <c r="J68" s="537"/>
      <c r="K68" s="537"/>
      <c r="L68" s="537"/>
    </row>
    <row r="69" spans="1:12" ht="39.75">
      <c r="A69" s="507"/>
      <c r="B69" s="2042" t="s">
        <v>267</v>
      </c>
      <c r="C69" s="2042"/>
      <c r="D69" s="2042"/>
      <c r="E69" s="2042"/>
      <c r="F69" s="2042"/>
      <c r="G69" s="2042"/>
      <c r="H69" s="2042"/>
      <c r="I69" s="2042"/>
      <c r="J69" s="2042"/>
      <c r="K69" s="2042"/>
      <c r="L69" s="2042"/>
    </row>
    <row r="70" spans="1:12" ht="39.75">
      <c r="A70" s="507"/>
      <c r="B70" s="536"/>
      <c r="C70" s="536"/>
      <c r="D70" s="536"/>
      <c r="E70" s="536"/>
      <c r="F70" s="536"/>
      <c r="G70" s="536"/>
      <c r="H70" s="536"/>
      <c r="I70" s="536"/>
      <c r="J70" s="536"/>
      <c r="K70" s="536"/>
      <c r="L70" s="536"/>
    </row>
    <row r="71" spans="1:12" ht="38.25">
      <c r="A71" s="507"/>
      <c r="B71" s="2043" t="s">
        <v>553</v>
      </c>
      <c r="C71" s="2043"/>
      <c r="D71" s="2043"/>
      <c r="E71" s="2043"/>
      <c r="F71" s="2043"/>
      <c r="G71" s="2043"/>
      <c r="H71" s="2043"/>
      <c r="I71" s="2043"/>
      <c r="J71" s="2043"/>
      <c r="K71" s="2043"/>
      <c r="L71" s="2043"/>
    </row>
    <row r="72" spans="1:12">
      <c r="A72" s="507"/>
      <c r="B72" s="507"/>
      <c r="C72" s="507"/>
      <c r="D72" s="507"/>
      <c r="E72" s="507"/>
      <c r="F72" s="507"/>
      <c r="G72" s="507"/>
      <c r="H72" s="507"/>
      <c r="I72" s="507"/>
      <c r="J72" s="507"/>
      <c r="K72" s="507"/>
      <c r="L72" s="507"/>
    </row>
    <row r="73" spans="1:12" ht="39.75">
      <c r="A73" s="507"/>
      <c r="B73" s="2042" t="s">
        <v>268</v>
      </c>
      <c r="C73" s="2042"/>
      <c r="D73" s="2042"/>
      <c r="E73" s="2042"/>
      <c r="F73" s="2042"/>
      <c r="G73" s="2042"/>
      <c r="H73" s="2042"/>
      <c r="I73" s="2042"/>
      <c r="J73" s="2042"/>
      <c r="K73" s="2042"/>
      <c r="L73" s="2042"/>
    </row>
    <row r="74" spans="1:12" ht="39.75">
      <c r="A74" s="507"/>
      <c r="B74" s="536"/>
      <c r="C74" s="536"/>
      <c r="D74" s="536"/>
      <c r="E74" s="536"/>
      <c r="F74" s="536"/>
      <c r="G74" s="536"/>
      <c r="H74" s="536"/>
      <c r="I74" s="536"/>
      <c r="J74" s="536"/>
      <c r="K74" s="536"/>
      <c r="L74" s="536"/>
    </row>
    <row r="75" spans="1:12">
      <c r="A75" s="276"/>
      <c r="B75" s="2039" t="s">
        <v>476</v>
      </c>
      <c r="C75" s="2039"/>
      <c r="D75" s="2039"/>
      <c r="E75" s="2039"/>
      <c r="F75" s="2039"/>
      <c r="G75" s="2039"/>
      <c r="H75" s="2039"/>
      <c r="I75" s="2039"/>
      <c r="J75" s="2039"/>
      <c r="K75" s="2039"/>
      <c r="L75" s="2039"/>
    </row>
    <row r="76" spans="1:12">
      <c r="A76" s="197"/>
      <c r="B76" s="2038" t="s">
        <v>290</v>
      </c>
      <c r="C76" s="2038"/>
      <c r="D76" s="2038"/>
      <c r="E76" s="2038"/>
      <c r="F76" s="2038"/>
      <c r="G76" s="2038"/>
      <c r="H76" s="2038"/>
      <c r="I76" s="2038"/>
      <c r="J76" s="2038"/>
      <c r="K76" s="2038"/>
      <c r="L76" s="2038"/>
    </row>
    <row r="77" spans="1:12">
      <c r="A77" s="197"/>
      <c r="B77" s="537"/>
      <c r="C77" s="537"/>
      <c r="D77" s="537"/>
      <c r="E77" s="537"/>
      <c r="F77" s="537"/>
      <c r="G77" s="537"/>
      <c r="H77" s="537"/>
      <c r="I77" s="537"/>
      <c r="J77" s="537"/>
      <c r="K77" s="537"/>
      <c r="L77" s="537"/>
    </row>
    <row r="78" spans="1:12" ht="39.75">
      <c r="A78" s="277"/>
      <c r="B78" s="2044" t="s">
        <v>208</v>
      </c>
      <c r="C78" s="2044"/>
      <c r="D78" s="2044"/>
      <c r="E78" s="2044"/>
      <c r="F78" s="2044"/>
      <c r="G78" s="2044"/>
      <c r="H78" s="335"/>
      <c r="I78" s="335"/>
      <c r="J78" s="2045" t="s">
        <v>209</v>
      </c>
      <c r="K78" s="2045"/>
      <c r="L78" s="277"/>
    </row>
    <row r="79" spans="1:12" ht="39.75">
      <c r="A79" s="277"/>
      <c r="B79" s="336"/>
      <c r="C79" s="336"/>
      <c r="D79" s="336"/>
      <c r="E79" s="336"/>
      <c r="F79" s="336"/>
      <c r="G79" s="336"/>
      <c r="H79" s="336"/>
      <c r="I79" s="336"/>
      <c r="J79" s="337"/>
      <c r="K79" s="337"/>
      <c r="L79" s="277"/>
    </row>
    <row r="80" spans="1:12">
      <c r="A80" s="277"/>
      <c r="B80" s="2040" t="s">
        <v>531</v>
      </c>
      <c r="C80" s="2040"/>
      <c r="D80" s="2040"/>
      <c r="E80" s="2040"/>
      <c r="F80" s="2040"/>
      <c r="G80" s="2040"/>
      <c r="H80" s="2040"/>
      <c r="I80" s="2040"/>
      <c r="J80" s="2041" t="s">
        <v>210</v>
      </c>
      <c r="K80" s="2041"/>
      <c r="L80" s="277"/>
    </row>
    <row r="81" spans="1:12">
      <c r="A81" s="277"/>
      <c r="B81" s="2046" t="s">
        <v>532</v>
      </c>
      <c r="C81" s="2046"/>
      <c r="D81" s="2046"/>
      <c r="E81" s="2046"/>
      <c r="F81" s="2046"/>
      <c r="G81" s="2046"/>
      <c r="H81" s="2046"/>
      <c r="I81" s="2046"/>
      <c r="J81" s="2041" t="s">
        <v>382</v>
      </c>
      <c r="K81" s="2041"/>
      <c r="L81" s="277"/>
    </row>
    <row r="82" spans="1:12">
      <c r="A82" s="277"/>
      <c r="B82" s="2046" t="s">
        <v>533</v>
      </c>
      <c r="C82" s="2046"/>
      <c r="D82" s="2046"/>
      <c r="E82" s="2046"/>
      <c r="F82" s="2046"/>
      <c r="G82" s="2046"/>
      <c r="H82" s="2046"/>
      <c r="I82" s="2046"/>
      <c r="J82" s="2041" t="s">
        <v>210</v>
      </c>
      <c r="K82" s="2041"/>
      <c r="L82" s="277"/>
    </row>
    <row r="83" spans="1:12">
      <c r="A83" s="277"/>
      <c r="B83" s="2046" t="s">
        <v>629</v>
      </c>
      <c r="C83" s="2046"/>
      <c r="D83" s="2046"/>
      <c r="E83" s="2046"/>
      <c r="F83" s="2046"/>
      <c r="G83" s="2046"/>
      <c r="H83" s="2046"/>
      <c r="I83" s="2046"/>
      <c r="J83" s="2041" t="s">
        <v>210</v>
      </c>
      <c r="K83" s="2041"/>
      <c r="L83" s="277"/>
    </row>
    <row r="84" spans="1:12">
      <c r="A84" s="277"/>
      <c r="B84" s="2046" t="s">
        <v>630</v>
      </c>
      <c r="C84" s="2046"/>
      <c r="D84" s="2046"/>
      <c r="E84" s="2046"/>
      <c r="F84" s="2046"/>
      <c r="G84" s="2046"/>
      <c r="H84" s="2046"/>
      <c r="I84" s="2046"/>
      <c r="J84" s="2041" t="s">
        <v>631</v>
      </c>
      <c r="K84" s="2041"/>
      <c r="L84" s="277"/>
    </row>
    <row r="85" spans="1:12">
      <c r="A85" s="277"/>
      <c r="B85" s="2046" t="s">
        <v>211</v>
      </c>
      <c r="C85" s="2046"/>
      <c r="D85" s="2046"/>
      <c r="E85" s="2046"/>
      <c r="F85" s="2046"/>
      <c r="G85" s="2046"/>
      <c r="H85" s="2046"/>
      <c r="I85" s="2046"/>
      <c r="J85" s="2041" t="s">
        <v>210</v>
      </c>
      <c r="K85" s="2041"/>
      <c r="L85" s="277"/>
    </row>
    <row r="86" spans="1:12">
      <c r="A86" s="277"/>
      <c r="B86" s="538"/>
      <c r="C86" s="538"/>
      <c r="D86" s="538"/>
      <c r="E86" s="538"/>
      <c r="F86" s="538"/>
      <c r="G86" s="538"/>
      <c r="H86" s="538"/>
      <c r="I86" s="538"/>
      <c r="J86" s="539"/>
      <c r="K86" s="539"/>
      <c r="L86" s="277"/>
    </row>
    <row r="87" spans="1:12">
      <c r="A87" s="277"/>
      <c r="B87" s="538"/>
      <c r="C87" s="538"/>
      <c r="D87" s="538"/>
      <c r="E87" s="538"/>
      <c r="F87" s="538"/>
      <c r="G87" s="538"/>
      <c r="H87" s="538"/>
      <c r="I87" s="538"/>
      <c r="J87" s="539"/>
      <c r="K87" s="539"/>
      <c r="L87" s="277"/>
    </row>
    <row r="88" spans="1:12">
      <c r="A88" s="277"/>
      <c r="B88" s="538"/>
      <c r="C88" s="538"/>
      <c r="D88" s="538"/>
      <c r="E88" s="538"/>
      <c r="F88" s="538"/>
      <c r="G88" s="538"/>
      <c r="H88" s="538"/>
      <c r="I88" s="538"/>
      <c r="J88" s="539"/>
      <c r="K88" s="539"/>
      <c r="L88" s="277"/>
    </row>
    <row r="89" spans="1:12">
      <c r="A89" s="277"/>
      <c r="B89" s="538"/>
      <c r="C89" s="538"/>
      <c r="D89" s="538"/>
      <c r="E89" s="538"/>
      <c r="F89" s="538"/>
      <c r="G89" s="538"/>
      <c r="H89" s="538"/>
      <c r="I89" s="538"/>
      <c r="J89" s="539"/>
      <c r="K89" s="539"/>
      <c r="L89" s="277"/>
    </row>
    <row r="90" spans="1:12">
      <c r="A90" s="277"/>
      <c r="B90" s="538"/>
      <c r="C90" s="538"/>
      <c r="D90" s="538"/>
      <c r="E90" s="538"/>
      <c r="F90" s="538"/>
      <c r="G90" s="538"/>
      <c r="H90" s="538"/>
      <c r="I90" s="538"/>
      <c r="J90" s="539"/>
      <c r="K90" s="539"/>
      <c r="L90" s="277"/>
    </row>
    <row r="91" spans="1:12">
      <c r="A91" s="277"/>
      <c r="B91" s="538"/>
      <c r="C91" s="538"/>
      <c r="D91" s="538"/>
      <c r="E91" s="538"/>
      <c r="F91" s="538"/>
      <c r="G91" s="538"/>
      <c r="H91" s="538"/>
      <c r="I91" s="538"/>
      <c r="J91" s="539"/>
      <c r="K91" s="539"/>
      <c r="L91" s="277"/>
    </row>
    <row r="92" spans="1:12">
      <c r="A92" s="277"/>
      <c r="B92" s="538"/>
      <c r="C92" s="538"/>
      <c r="D92" s="538"/>
      <c r="E92" s="538"/>
      <c r="F92" s="538"/>
      <c r="G92" s="538"/>
      <c r="H92" s="538"/>
      <c r="I92" s="538"/>
      <c r="J92" s="539"/>
      <c r="K92" s="539"/>
      <c r="L92" s="277"/>
    </row>
    <row r="93" spans="1:12">
      <c r="A93" s="277"/>
      <c r="B93" s="538"/>
      <c r="C93" s="538"/>
      <c r="D93" s="538"/>
      <c r="E93" s="538"/>
      <c r="F93" s="538"/>
      <c r="G93" s="538"/>
      <c r="H93" s="538"/>
      <c r="I93" s="538"/>
      <c r="J93" s="539"/>
      <c r="K93" s="539"/>
      <c r="L93" s="277"/>
    </row>
    <row r="94" spans="1:12">
      <c r="A94" s="277"/>
      <c r="B94" s="538"/>
      <c r="C94" s="538"/>
      <c r="D94" s="538"/>
      <c r="E94" s="538"/>
      <c r="F94" s="538"/>
      <c r="G94" s="538"/>
      <c r="H94" s="538"/>
      <c r="I94" s="538"/>
      <c r="J94" s="539"/>
      <c r="K94" s="539"/>
      <c r="L94" s="277"/>
    </row>
    <row r="95" spans="1:12">
      <c r="A95" s="277"/>
      <c r="B95" s="538"/>
      <c r="C95" s="538"/>
      <c r="D95" s="538"/>
      <c r="E95" s="538"/>
      <c r="F95" s="538"/>
      <c r="G95" s="538"/>
      <c r="H95" s="538"/>
      <c r="I95" s="538"/>
      <c r="J95" s="539"/>
      <c r="K95" s="539"/>
      <c r="L95" s="277"/>
    </row>
    <row r="96" spans="1:12">
      <c r="A96" s="277"/>
      <c r="B96" s="538"/>
      <c r="C96" s="538"/>
      <c r="D96" s="538"/>
      <c r="E96" s="538"/>
      <c r="F96" s="538"/>
      <c r="G96" s="538"/>
      <c r="H96" s="538"/>
      <c r="I96" s="538"/>
      <c r="J96" s="539"/>
      <c r="K96" s="539"/>
      <c r="L96" s="277"/>
    </row>
    <row r="97" spans="1:12">
      <c r="A97" s="277"/>
      <c r="B97" s="538"/>
      <c r="C97" s="538"/>
      <c r="D97" s="538"/>
      <c r="E97" s="538"/>
      <c r="F97" s="538"/>
      <c r="G97" s="538"/>
      <c r="H97" s="538"/>
      <c r="I97" s="538"/>
      <c r="J97" s="539"/>
      <c r="K97" s="539"/>
      <c r="L97" s="277"/>
    </row>
    <row r="98" spans="1:12">
      <c r="A98" s="199"/>
      <c r="B98" s="537"/>
      <c r="C98" s="537"/>
      <c r="D98" s="537"/>
      <c r="E98" s="537"/>
      <c r="F98" s="537"/>
      <c r="G98" s="537"/>
      <c r="H98" s="537"/>
      <c r="I98" s="537"/>
      <c r="J98" s="537"/>
      <c r="K98" s="537"/>
      <c r="L98" s="537"/>
    </row>
    <row r="99" spans="1:12" ht="42.75">
      <c r="A99" s="197"/>
      <c r="B99" s="2036">
        <v>7</v>
      </c>
      <c r="C99" s="2036"/>
      <c r="D99" s="2036"/>
      <c r="E99" s="2036"/>
      <c r="F99" s="2036"/>
      <c r="G99" s="2036"/>
      <c r="H99" s="2036"/>
      <c r="I99" s="2036"/>
      <c r="J99" s="2036"/>
      <c r="K99" s="2036"/>
      <c r="L99" s="2036"/>
    </row>
    <row r="100" spans="1:12">
      <c r="A100" s="199"/>
      <c r="B100" s="199"/>
      <c r="C100" s="199"/>
      <c r="D100" s="199"/>
      <c r="E100" s="199"/>
      <c r="F100" s="199"/>
      <c r="G100" s="199"/>
      <c r="H100" s="199"/>
      <c r="I100" s="199"/>
      <c r="J100" s="199"/>
      <c r="K100" s="199"/>
      <c r="L100" s="199"/>
    </row>
    <row r="101" spans="1:12">
      <c r="A101" s="199"/>
      <c r="B101" s="537"/>
      <c r="C101" s="537"/>
      <c r="D101" s="537"/>
      <c r="E101" s="537"/>
      <c r="F101" s="537"/>
      <c r="G101" s="537"/>
      <c r="H101" s="537"/>
      <c r="I101" s="537"/>
      <c r="J101" s="537"/>
      <c r="K101" s="537"/>
      <c r="L101" s="537"/>
    </row>
    <row r="102" spans="1:12">
      <c r="A102" s="199"/>
      <c r="B102" s="537"/>
      <c r="C102" s="537"/>
      <c r="D102" s="537"/>
      <c r="E102" s="537"/>
      <c r="F102" s="537"/>
      <c r="G102" s="537"/>
      <c r="H102" s="537"/>
      <c r="I102" s="537"/>
      <c r="J102" s="537"/>
      <c r="K102" s="537"/>
      <c r="L102" s="537"/>
    </row>
    <row r="103" spans="1:12">
      <c r="A103" s="200"/>
      <c r="B103" s="200"/>
      <c r="C103" s="200"/>
      <c r="D103" s="200"/>
      <c r="E103" s="200"/>
      <c r="F103" s="200"/>
      <c r="G103" s="200"/>
      <c r="H103" s="200"/>
      <c r="I103" s="200"/>
      <c r="J103" s="200"/>
      <c r="K103" s="200"/>
      <c r="L103" s="200"/>
    </row>
    <row r="104" spans="1:12">
      <c r="A104" s="199"/>
      <c r="B104" s="537"/>
      <c r="C104" s="537"/>
      <c r="D104" s="537"/>
      <c r="E104" s="537"/>
      <c r="F104" s="537"/>
      <c r="G104" s="537"/>
      <c r="H104" s="537"/>
      <c r="I104" s="537"/>
      <c r="J104" s="537"/>
      <c r="K104" s="537"/>
      <c r="L104" s="537"/>
    </row>
    <row r="105" spans="1:12">
      <c r="A105" s="199"/>
      <c r="B105" s="537"/>
      <c r="C105" s="537"/>
      <c r="D105" s="537"/>
      <c r="E105" s="537"/>
      <c r="F105" s="537"/>
      <c r="G105" s="537"/>
      <c r="H105" s="537"/>
      <c r="I105" s="537"/>
      <c r="J105" s="537"/>
      <c r="K105" s="537"/>
      <c r="L105" s="537"/>
    </row>
    <row r="106" spans="1:12">
      <c r="A106" s="199"/>
      <c r="B106" s="537"/>
      <c r="C106" s="537"/>
      <c r="D106" s="537"/>
      <c r="E106" s="537"/>
      <c r="F106" s="537"/>
      <c r="G106" s="537"/>
      <c r="H106" s="537"/>
      <c r="I106" s="537"/>
      <c r="J106" s="537"/>
      <c r="K106" s="537"/>
      <c r="L106" s="537"/>
    </row>
    <row r="108" spans="1:12">
      <c r="A108" s="200"/>
      <c r="B108" s="200"/>
      <c r="C108" s="200"/>
      <c r="D108" s="200"/>
      <c r="E108" s="200"/>
      <c r="F108" s="200"/>
      <c r="G108" s="200"/>
      <c r="H108" s="200"/>
      <c r="I108" s="200"/>
      <c r="J108" s="200"/>
      <c r="K108" s="200"/>
      <c r="L108" s="200"/>
    </row>
    <row r="109" spans="1:12">
      <c r="A109" s="200"/>
      <c r="B109" s="200"/>
      <c r="C109" s="200"/>
      <c r="D109" s="200"/>
      <c r="E109" s="200"/>
      <c r="F109" s="200"/>
      <c r="G109" s="200"/>
      <c r="H109" s="200"/>
      <c r="I109" s="200"/>
      <c r="J109" s="200"/>
      <c r="K109" s="200"/>
      <c r="L109" s="200"/>
    </row>
    <row r="110" spans="1:12">
      <c r="A110" s="200"/>
      <c r="B110" s="200"/>
      <c r="C110" s="200"/>
      <c r="D110" s="200"/>
      <c r="E110" s="200"/>
      <c r="F110" s="200"/>
      <c r="G110" s="200"/>
      <c r="H110" s="200"/>
      <c r="I110" s="200"/>
      <c r="J110" s="200"/>
      <c r="K110" s="200"/>
      <c r="L110" s="200"/>
    </row>
    <row r="111" spans="1:12">
      <c r="A111" s="338"/>
      <c r="B111" s="338"/>
      <c r="C111" s="338"/>
      <c r="D111" s="338"/>
      <c r="E111" s="338"/>
      <c r="F111" s="338"/>
      <c r="G111" s="338"/>
      <c r="H111" s="338"/>
      <c r="I111" s="338"/>
      <c r="J111" s="338"/>
      <c r="K111" s="338"/>
      <c r="L111" s="338"/>
    </row>
  </sheetData>
  <mergeCells count="80">
    <mergeCell ref="B84:I84"/>
    <mergeCell ref="J84:K84"/>
    <mergeCell ref="B85:I85"/>
    <mergeCell ref="J85:K85"/>
    <mergeCell ref="B99:L99"/>
    <mergeCell ref="B81:I81"/>
    <mergeCell ref="J81:K81"/>
    <mergeCell ref="B82:I82"/>
    <mergeCell ref="J82:K82"/>
    <mergeCell ref="B83:I83"/>
    <mergeCell ref="J83:K83"/>
    <mergeCell ref="B80:I80"/>
    <mergeCell ref="J80:K80"/>
    <mergeCell ref="B62:L62"/>
    <mergeCell ref="B63:L63"/>
    <mergeCell ref="B64:L64"/>
    <mergeCell ref="B67:L67"/>
    <mergeCell ref="B69:L69"/>
    <mergeCell ref="B71:L71"/>
    <mergeCell ref="B73:L73"/>
    <mergeCell ref="B75:L75"/>
    <mergeCell ref="B76:L76"/>
    <mergeCell ref="B78:G78"/>
    <mergeCell ref="J78:K78"/>
    <mergeCell ref="B54:C54"/>
    <mergeCell ref="J54:L54"/>
    <mergeCell ref="B55:C55"/>
    <mergeCell ref="J55:L55"/>
    <mergeCell ref="B56:C56"/>
    <mergeCell ref="J56:L56"/>
    <mergeCell ref="B51:C51"/>
    <mergeCell ref="J51:L51"/>
    <mergeCell ref="B52:C52"/>
    <mergeCell ref="J52:L52"/>
    <mergeCell ref="B53:C53"/>
    <mergeCell ref="J53:L53"/>
    <mergeCell ref="B50:C50"/>
    <mergeCell ref="J50:L50"/>
    <mergeCell ref="B37:D37"/>
    <mergeCell ref="B39:L39"/>
    <mergeCell ref="B41:D41"/>
    <mergeCell ref="B42:L42"/>
    <mergeCell ref="B43:L43"/>
    <mergeCell ref="B45:L45"/>
    <mergeCell ref="B47:E47"/>
    <mergeCell ref="G47:H47"/>
    <mergeCell ref="J47:L47"/>
    <mergeCell ref="J48:L48"/>
    <mergeCell ref="J49:L49"/>
    <mergeCell ref="B35:L35"/>
    <mergeCell ref="C22:F22"/>
    <mergeCell ref="I22:J22"/>
    <mergeCell ref="C23:F23"/>
    <mergeCell ref="I23:J23"/>
    <mergeCell ref="B25:L25"/>
    <mergeCell ref="B29:L29"/>
    <mergeCell ref="B30:D30"/>
    <mergeCell ref="B31:D31"/>
    <mergeCell ref="E31:F31"/>
    <mergeCell ref="B32:L32"/>
    <mergeCell ref="B34:D34"/>
    <mergeCell ref="C19:F19"/>
    <mergeCell ref="I19:J19"/>
    <mergeCell ref="C20:F20"/>
    <mergeCell ref="I20:J20"/>
    <mergeCell ref="C21:F21"/>
    <mergeCell ref="I21:J21"/>
    <mergeCell ref="C18:F18"/>
    <mergeCell ref="I18:J18"/>
    <mergeCell ref="B1:L1"/>
    <mergeCell ref="B2:L2"/>
    <mergeCell ref="B3:L3"/>
    <mergeCell ref="B7:L7"/>
    <mergeCell ref="B8:L8"/>
    <mergeCell ref="B11:L11"/>
    <mergeCell ref="B14:L14"/>
    <mergeCell ref="B15:L15"/>
    <mergeCell ref="D16:F16"/>
    <mergeCell ref="I16:J16"/>
    <mergeCell ref="I17:J1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7"/>
  <sheetViews>
    <sheetView rightToLeft="1" view="pageBreakPreview" topLeftCell="A72" zoomScale="60" workbookViewId="0">
      <selection activeCell="B47" sqref="B47:E47"/>
    </sheetView>
  </sheetViews>
  <sheetFormatPr defaultColWidth="9" defaultRowHeight="39.75"/>
  <cols>
    <col min="1" max="1" width="10.85546875" style="1761" customWidth="1"/>
    <col min="2" max="2" width="25.7109375" style="1761" customWidth="1"/>
    <col min="3" max="3" width="21.7109375" style="1761" customWidth="1"/>
    <col min="4" max="4" width="16.5703125" style="1761" customWidth="1"/>
    <col min="5" max="5" width="17.140625" style="1761" customWidth="1"/>
    <col min="6" max="6" width="4" style="1761" customWidth="1"/>
    <col min="7" max="7" width="21.28515625" style="1761" customWidth="1"/>
    <col min="8" max="8" width="17.42578125" style="1761" customWidth="1"/>
    <col min="9" max="9" width="4.85546875" style="1761" customWidth="1"/>
    <col min="10" max="10" width="19.42578125" style="1761" customWidth="1"/>
    <col min="11" max="11" width="13.42578125" style="1761" customWidth="1"/>
    <col min="12" max="12" width="66.5703125" style="1761" customWidth="1"/>
    <col min="13" max="13" width="2.7109375" style="1465" customWidth="1"/>
    <col min="14" max="16384" width="9" style="1465"/>
  </cols>
  <sheetData>
    <row r="1" spans="1:12" ht="34.5" customHeight="1">
      <c r="A1" s="1760"/>
      <c r="B1" s="2058" t="s">
        <v>0</v>
      </c>
      <c r="C1" s="2058"/>
      <c r="D1" s="2058"/>
      <c r="E1" s="2058"/>
      <c r="F1" s="2058"/>
      <c r="G1" s="2058"/>
      <c r="H1" s="2058"/>
      <c r="I1" s="2058"/>
      <c r="J1" s="2058"/>
      <c r="K1" s="2058"/>
      <c r="L1" s="2058"/>
    </row>
    <row r="2" spans="1:12" ht="34.5" customHeight="1">
      <c r="A2" s="1760"/>
      <c r="B2" s="2058" t="s">
        <v>573</v>
      </c>
      <c r="C2" s="2058"/>
      <c r="D2" s="2058"/>
      <c r="E2" s="2058"/>
      <c r="F2" s="2058"/>
      <c r="G2" s="2058"/>
      <c r="H2" s="2058"/>
      <c r="I2" s="2058"/>
      <c r="J2" s="2058"/>
      <c r="K2" s="2058"/>
      <c r="L2" s="2058"/>
    </row>
    <row r="3" spans="1:12" ht="34.5" customHeight="1">
      <c r="A3" s="1760"/>
      <c r="B3" s="2058" t="s">
        <v>929</v>
      </c>
      <c r="C3" s="2058"/>
      <c r="D3" s="2058"/>
      <c r="E3" s="2058"/>
      <c r="F3" s="2058"/>
      <c r="G3" s="2058"/>
      <c r="H3" s="2058"/>
      <c r="I3" s="2058"/>
      <c r="J3" s="2058"/>
      <c r="K3" s="2058"/>
      <c r="L3" s="2058"/>
    </row>
    <row r="4" spans="1:12" ht="7.5" customHeight="1">
      <c r="A4" s="1760"/>
      <c r="B4" s="1946"/>
      <c r="C4" s="1946"/>
      <c r="D4" s="1946"/>
      <c r="E4" s="1946"/>
      <c r="F4" s="1946"/>
      <c r="G4" s="1946"/>
      <c r="H4" s="1946"/>
      <c r="I4" s="1946"/>
      <c r="J4" s="1946"/>
      <c r="K4" s="1946"/>
      <c r="L4" s="1946"/>
    </row>
    <row r="5" spans="1:12" s="1760" customFormat="1" ht="39.75" customHeight="1">
      <c r="B5" s="2055" t="s">
        <v>1067</v>
      </c>
      <c r="C5" s="2055"/>
      <c r="D5" s="2055"/>
      <c r="E5" s="2055"/>
      <c r="F5" s="2055"/>
      <c r="G5" s="2055"/>
      <c r="H5" s="2055"/>
      <c r="I5" s="2055"/>
      <c r="J5" s="2055"/>
      <c r="K5" s="2055"/>
      <c r="L5" s="2055"/>
    </row>
    <row r="6" spans="1:12" s="1760" customFormat="1" ht="9" customHeight="1">
      <c r="B6" s="1952"/>
      <c r="C6" s="1952"/>
      <c r="D6" s="1952"/>
      <c r="E6" s="1952"/>
      <c r="F6" s="1952"/>
      <c r="G6" s="1952"/>
      <c r="H6" s="1952"/>
      <c r="I6" s="1952"/>
      <c r="J6" s="1952"/>
      <c r="K6" s="1952"/>
      <c r="L6" s="1952"/>
    </row>
    <row r="7" spans="1:12" s="1760" customFormat="1" ht="82.5" customHeight="1">
      <c r="B7" s="2054" t="s">
        <v>963</v>
      </c>
      <c r="C7" s="2054"/>
      <c r="D7" s="2054"/>
      <c r="E7" s="2054"/>
      <c r="F7" s="2054"/>
      <c r="G7" s="2054"/>
      <c r="H7" s="2054"/>
      <c r="I7" s="2054"/>
      <c r="J7" s="2054"/>
      <c r="K7" s="2054"/>
      <c r="L7" s="2054"/>
    </row>
    <row r="8" spans="1:12" s="1760" customFormat="1" ht="6" customHeight="1">
      <c r="B8" s="1952"/>
      <c r="C8" s="1952"/>
      <c r="D8" s="1952"/>
      <c r="E8" s="1952"/>
      <c r="F8" s="1952"/>
      <c r="G8" s="1952"/>
      <c r="H8" s="1952"/>
      <c r="I8" s="1952"/>
      <c r="J8" s="1952"/>
      <c r="K8" s="1952"/>
      <c r="L8" s="1952"/>
    </row>
    <row r="9" spans="1:12" s="1761" customFormat="1">
      <c r="B9" s="2059" t="s">
        <v>962</v>
      </c>
      <c r="C9" s="2059"/>
      <c r="D9" s="2059"/>
      <c r="E9" s="2059"/>
      <c r="F9" s="2059"/>
      <c r="G9" s="2059"/>
    </row>
    <row r="10" spans="1:12" s="1760" customFormat="1" ht="14.25" customHeight="1">
      <c r="B10" s="1944"/>
      <c r="C10" s="1944"/>
      <c r="D10" s="1944"/>
      <c r="E10" s="1944"/>
      <c r="F10" s="1944"/>
      <c r="G10" s="1944"/>
      <c r="H10" s="1944"/>
      <c r="I10" s="1944"/>
      <c r="J10" s="1944"/>
      <c r="K10" s="1944"/>
      <c r="L10" s="1944"/>
    </row>
    <row r="11" spans="1:12" s="1760" customFormat="1" ht="124.5" customHeight="1">
      <c r="B11" s="2053" t="s">
        <v>1235</v>
      </c>
      <c r="C11" s="2053"/>
      <c r="D11" s="2053"/>
      <c r="E11" s="2053"/>
      <c r="F11" s="2053"/>
      <c r="G11" s="2053"/>
      <c r="H11" s="2053"/>
      <c r="I11" s="2053"/>
      <c r="J11" s="2053"/>
      <c r="K11" s="2053"/>
      <c r="L11" s="2053"/>
    </row>
    <row r="12" spans="1:12" ht="10.5" customHeight="1">
      <c r="A12" s="1760"/>
      <c r="B12" s="1763"/>
      <c r="C12" s="1763"/>
      <c r="D12" s="1763"/>
      <c r="E12" s="1763"/>
      <c r="F12" s="1763"/>
      <c r="G12" s="1763"/>
      <c r="H12" s="1763"/>
      <c r="I12" s="1763"/>
      <c r="J12" s="1763"/>
      <c r="K12" s="1763"/>
      <c r="L12" s="1763"/>
    </row>
    <row r="13" spans="1:12" ht="75.75" customHeight="1">
      <c r="A13" s="1760"/>
      <c r="B13" s="2054" t="s">
        <v>1244</v>
      </c>
      <c r="C13" s="2054"/>
      <c r="D13" s="2054"/>
      <c r="E13" s="2054"/>
      <c r="F13" s="2054"/>
      <c r="G13" s="2054"/>
      <c r="H13" s="2054"/>
      <c r="I13" s="2054"/>
      <c r="J13" s="2054"/>
      <c r="K13" s="2054"/>
      <c r="L13" s="2054"/>
    </row>
    <row r="14" spans="1:12" s="1760" customFormat="1" ht="186" customHeight="1">
      <c r="B14" s="2050" t="s">
        <v>1331</v>
      </c>
      <c r="C14" s="2050"/>
      <c r="D14" s="2050"/>
      <c r="E14" s="2050"/>
      <c r="F14" s="2050"/>
      <c r="G14" s="2050"/>
      <c r="H14" s="2050"/>
      <c r="I14" s="2050"/>
      <c r="J14" s="2050"/>
      <c r="K14" s="2050"/>
      <c r="L14" s="2050"/>
    </row>
    <row r="15" spans="1:12" s="1760" customFormat="1" ht="124.5" customHeight="1">
      <c r="B15" s="2053" t="s">
        <v>1319</v>
      </c>
      <c r="C15" s="2053"/>
      <c r="D15" s="2053"/>
      <c r="E15" s="2053"/>
      <c r="F15" s="2053"/>
      <c r="G15" s="2053"/>
      <c r="H15" s="2053"/>
      <c r="I15" s="2053"/>
      <c r="J15" s="2053"/>
      <c r="K15" s="2053"/>
      <c r="L15" s="2053"/>
    </row>
    <row r="16" spans="1:12" ht="17.25" customHeight="1">
      <c r="A16" s="1760"/>
      <c r="B16" s="1763"/>
      <c r="C16" s="1763"/>
      <c r="D16" s="1763"/>
      <c r="E16" s="1763"/>
      <c r="F16" s="1763"/>
      <c r="G16" s="1763"/>
      <c r="H16" s="1763"/>
      <c r="I16" s="1763"/>
      <c r="J16" s="1763"/>
      <c r="K16" s="1763"/>
      <c r="L16" s="1763"/>
    </row>
    <row r="17" spans="1:25" s="1760" customFormat="1" ht="90.75" customHeight="1">
      <c r="B17" s="2053" t="s">
        <v>1320</v>
      </c>
      <c r="C17" s="2053"/>
      <c r="D17" s="2053"/>
      <c r="E17" s="2053"/>
      <c r="F17" s="2053"/>
      <c r="G17" s="2053"/>
      <c r="H17" s="2053"/>
      <c r="I17" s="2053"/>
      <c r="J17" s="2053"/>
      <c r="K17" s="2053"/>
      <c r="L17" s="2053"/>
    </row>
    <row r="18" spans="1:25" s="1760" customFormat="1">
      <c r="B18" s="1949"/>
      <c r="C18" s="1949"/>
      <c r="D18" s="1949"/>
      <c r="E18" s="1949"/>
      <c r="F18" s="1949"/>
      <c r="G18" s="1949"/>
      <c r="H18" s="1949"/>
      <c r="I18" s="1949"/>
      <c r="J18" s="1949"/>
      <c r="K18" s="1949"/>
      <c r="L18" s="1949"/>
    </row>
    <row r="19" spans="1:25" ht="33" customHeight="1">
      <c r="A19" s="1760"/>
      <c r="B19" s="2055" t="s">
        <v>823</v>
      </c>
      <c r="C19" s="2055"/>
      <c r="D19" s="2055"/>
      <c r="E19" s="1760"/>
      <c r="F19" s="1760"/>
      <c r="G19" s="1760"/>
      <c r="H19" s="1760"/>
      <c r="I19" s="1760"/>
      <c r="J19" s="1760"/>
      <c r="K19" s="1760"/>
      <c r="L19" s="1760"/>
    </row>
    <row r="20" spans="1:25" ht="10.5" customHeight="1">
      <c r="A20" s="1760"/>
      <c r="B20" s="1943"/>
      <c r="C20" s="1943"/>
      <c r="D20" s="1943"/>
      <c r="E20" s="1760"/>
      <c r="F20" s="1760"/>
      <c r="G20" s="1760"/>
      <c r="H20" s="1760"/>
      <c r="I20" s="1760"/>
      <c r="J20" s="1760"/>
      <c r="K20" s="1760"/>
      <c r="L20" s="1760"/>
    </row>
    <row r="21" spans="1:25" ht="42.75">
      <c r="A21" s="1760"/>
      <c r="B21" s="2051" t="s">
        <v>824</v>
      </c>
      <c r="C21" s="2051"/>
      <c r="D21" s="2051"/>
      <c r="E21" s="2051"/>
      <c r="F21" s="2051"/>
      <c r="G21" s="2051"/>
      <c r="H21" s="1760"/>
      <c r="I21" s="1760"/>
      <c r="J21" s="1760"/>
      <c r="K21" s="1760"/>
      <c r="L21" s="1760"/>
      <c r="O21" s="2022" t="s">
        <v>965</v>
      </c>
      <c r="P21" s="2022"/>
      <c r="Q21" s="2022"/>
    </row>
    <row r="22" spans="1:25" ht="12" customHeight="1">
      <c r="A22" s="1760"/>
      <c r="B22" s="1943"/>
      <c r="C22" s="1943"/>
      <c r="D22" s="1943"/>
      <c r="E22" s="1943"/>
      <c r="F22" s="1943"/>
      <c r="G22" s="1760"/>
      <c r="H22" s="1760"/>
      <c r="I22" s="1760"/>
      <c r="J22" s="1760"/>
      <c r="K22" s="1760"/>
      <c r="L22" s="1760"/>
    </row>
    <row r="23" spans="1:25" ht="78" customHeight="1">
      <c r="A23" s="1765"/>
      <c r="B23" s="2021" t="s">
        <v>1318</v>
      </c>
      <c r="C23" s="2021"/>
      <c r="D23" s="2021"/>
      <c r="E23" s="2021"/>
      <c r="F23" s="2021"/>
      <c r="G23" s="2021"/>
      <c r="H23" s="2021"/>
      <c r="I23" s="2021"/>
      <c r="J23" s="2021"/>
      <c r="K23" s="2021"/>
      <c r="L23" s="2021"/>
      <c r="O23" s="2047" t="s">
        <v>966</v>
      </c>
      <c r="P23" s="2047"/>
      <c r="Q23" s="2047"/>
      <c r="R23" s="2047"/>
      <c r="S23" s="2047"/>
      <c r="T23" s="2047"/>
      <c r="U23" s="2047"/>
      <c r="V23" s="2047"/>
      <c r="W23" s="2047"/>
      <c r="X23" s="2047"/>
      <c r="Y23" s="2047"/>
    </row>
    <row r="24" spans="1:25" ht="13.5" customHeight="1">
      <c r="A24" s="1765"/>
      <c r="B24" s="1944"/>
      <c r="C24" s="1944"/>
      <c r="D24" s="1944"/>
      <c r="E24" s="1944"/>
      <c r="F24" s="1944"/>
      <c r="G24" s="1944"/>
      <c r="H24" s="1944"/>
      <c r="I24" s="1944"/>
      <c r="J24" s="1944"/>
      <c r="K24" s="1944"/>
      <c r="L24" s="1944"/>
    </row>
    <row r="25" spans="1:25" ht="42.75">
      <c r="A25" s="1942"/>
      <c r="B25" s="2056" t="s">
        <v>825</v>
      </c>
      <c r="C25" s="2056"/>
      <c r="D25" s="2056"/>
      <c r="E25" s="1767"/>
      <c r="F25" s="1767"/>
      <c r="G25" s="1767"/>
      <c r="H25" s="1767"/>
      <c r="I25" s="1767"/>
      <c r="J25" s="1767"/>
      <c r="K25" s="1767"/>
      <c r="L25" s="1767"/>
    </row>
    <row r="26" spans="1:25" ht="7.5" customHeight="1">
      <c r="A26" s="1942"/>
      <c r="B26" s="1947"/>
      <c r="C26" s="1947"/>
      <c r="D26" s="1947"/>
      <c r="E26" s="1947"/>
      <c r="F26" s="1947"/>
      <c r="G26" s="1947"/>
      <c r="H26" s="1947"/>
      <c r="I26" s="1947"/>
      <c r="J26" s="1947"/>
      <c r="K26" s="1947"/>
      <c r="L26" s="1947"/>
    </row>
    <row r="27" spans="1:25" ht="40.5" customHeight="1">
      <c r="A27" s="1942"/>
      <c r="B27" s="2049" t="s">
        <v>826</v>
      </c>
      <c r="C27" s="2049"/>
      <c r="D27" s="2049"/>
      <c r="E27" s="2049"/>
      <c r="F27" s="2049"/>
      <c r="G27" s="2049"/>
      <c r="H27" s="2049"/>
      <c r="I27" s="2049"/>
      <c r="J27" s="2049"/>
      <c r="K27" s="2049"/>
      <c r="L27" s="2049"/>
    </row>
    <row r="28" spans="1:25" ht="10.5" customHeight="1">
      <c r="A28" s="1942"/>
      <c r="B28" s="1953"/>
      <c r="C28" s="1953"/>
      <c r="D28" s="1953"/>
      <c r="E28" s="1953"/>
      <c r="F28" s="1953"/>
      <c r="G28" s="1953"/>
      <c r="H28" s="1953"/>
      <c r="I28" s="1953"/>
      <c r="J28" s="1953"/>
      <c r="K28" s="1953"/>
      <c r="L28" s="1953"/>
    </row>
    <row r="29" spans="1:25" ht="39" customHeight="1">
      <c r="A29" s="1768"/>
      <c r="B29" s="2049" t="s">
        <v>827</v>
      </c>
      <c r="C29" s="2049"/>
      <c r="D29" s="2049"/>
      <c r="E29" s="2049"/>
      <c r="F29" s="2049"/>
      <c r="G29" s="2049"/>
      <c r="H29" s="2049"/>
      <c r="I29" s="2049"/>
      <c r="J29" s="2049"/>
      <c r="K29" s="2049"/>
      <c r="L29" s="2049"/>
    </row>
    <row r="30" spans="1:25" ht="9" customHeight="1">
      <c r="A30" s="1768"/>
      <c r="B30" s="1953"/>
      <c r="C30" s="1953"/>
      <c r="D30" s="1953"/>
      <c r="E30" s="1953"/>
      <c r="F30" s="1953"/>
      <c r="G30" s="1953"/>
      <c r="H30" s="1953"/>
      <c r="I30" s="1953"/>
      <c r="J30" s="1953"/>
      <c r="K30" s="1953"/>
      <c r="L30" s="1953"/>
    </row>
    <row r="31" spans="1:25" ht="40.5" customHeight="1">
      <c r="A31" s="1768"/>
      <c r="B31" s="2049" t="s">
        <v>828</v>
      </c>
      <c r="C31" s="2049"/>
      <c r="D31" s="2049"/>
      <c r="E31" s="2049"/>
      <c r="F31" s="2049"/>
      <c r="G31" s="2049"/>
      <c r="H31" s="2049"/>
      <c r="I31" s="2049"/>
      <c r="J31" s="2049"/>
      <c r="K31" s="2049"/>
      <c r="L31" s="2049"/>
    </row>
    <row r="32" spans="1:25" ht="6.75" customHeight="1">
      <c r="A32" s="1768"/>
      <c r="B32" s="1953"/>
      <c r="C32" s="1953"/>
      <c r="D32" s="1953"/>
      <c r="E32" s="1953"/>
      <c r="F32" s="1953"/>
      <c r="G32" s="1953"/>
      <c r="H32" s="1953"/>
      <c r="I32" s="1953"/>
      <c r="J32" s="1953"/>
      <c r="K32" s="1953"/>
      <c r="L32" s="1953"/>
    </row>
    <row r="33" spans="1:15" ht="123" customHeight="1">
      <c r="A33" s="1768"/>
      <c r="B33" s="2050" t="s">
        <v>1332</v>
      </c>
      <c r="C33" s="2050"/>
      <c r="D33" s="2050"/>
      <c r="E33" s="2050"/>
      <c r="F33" s="2050"/>
      <c r="G33" s="2050"/>
      <c r="H33" s="2050"/>
      <c r="I33" s="2050"/>
      <c r="J33" s="2050"/>
      <c r="K33" s="2050"/>
      <c r="L33" s="2050"/>
    </row>
    <row r="34" spans="1:15" ht="13.5" customHeight="1">
      <c r="A34" s="1765"/>
      <c r="B34" s="1944"/>
      <c r="C34" s="1944"/>
      <c r="D34" s="1944"/>
      <c r="E34" s="1944"/>
      <c r="F34" s="1944"/>
      <c r="G34" s="1944"/>
      <c r="H34" s="1944"/>
      <c r="I34" s="1944"/>
      <c r="J34" s="1944"/>
      <c r="K34" s="1944"/>
      <c r="L34" s="1944"/>
    </row>
    <row r="35" spans="1:15" ht="42.75">
      <c r="A35" s="1760"/>
      <c r="B35" s="2051" t="s">
        <v>1068</v>
      </c>
      <c r="C35" s="2051"/>
      <c r="D35" s="2051"/>
      <c r="E35" s="1760"/>
      <c r="F35" s="1760"/>
      <c r="G35" s="1760"/>
      <c r="H35" s="1760"/>
      <c r="I35" s="1760"/>
      <c r="J35" s="1760"/>
      <c r="K35" s="1760"/>
      <c r="L35" s="1760"/>
    </row>
    <row r="36" spans="1:15" ht="7.5" customHeight="1">
      <c r="A36" s="1760"/>
      <c r="B36" s="1943"/>
      <c r="C36" s="1943"/>
      <c r="D36" s="1943"/>
      <c r="E36" s="1760"/>
      <c r="F36" s="1760"/>
      <c r="G36" s="1760"/>
      <c r="H36" s="1760"/>
      <c r="I36" s="1760"/>
      <c r="J36" s="1760"/>
      <c r="K36" s="1760"/>
      <c r="L36" s="1760"/>
    </row>
    <row r="37" spans="1:15" ht="223.5" customHeight="1">
      <c r="A37" s="1760"/>
      <c r="B37" s="2047" t="s">
        <v>1245</v>
      </c>
      <c r="C37" s="2047"/>
      <c r="D37" s="2047"/>
      <c r="E37" s="2047"/>
      <c r="F37" s="2047"/>
      <c r="G37" s="2047"/>
      <c r="H37" s="2047"/>
      <c r="I37" s="2047"/>
      <c r="J37" s="2047"/>
      <c r="K37" s="2047"/>
      <c r="L37" s="2047"/>
    </row>
    <row r="38" spans="1:15" ht="13.5" customHeight="1">
      <c r="A38" s="1760"/>
      <c r="B38" s="1951"/>
      <c r="C38" s="1951"/>
      <c r="D38" s="1951"/>
      <c r="E38" s="1951"/>
      <c r="F38" s="1951"/>
      <c r="G38" s="1951"/>
      <c r="H38" s="1951"/>
      <c r="I38" s="1951"/>
      <c r="J38" s="1951"/>
      <c r="K38" s="1951"/>
      <c r="L38" s="1951"/>
    </row>
    <row r="39" spans="1:15" ht="163.5" customHeight="1">
      <c r="A39" s="1760"/>
      <c r="B39" s="2047" t="s">
        <v>1069</v>
      </c>
      <c r="C39" s="2047"/>
      <c r="D39" s="2047"/>
      <c r="E39" s="2047"/>
      <c r="F39" s="2047"/>
      <c r="G39" s="2047"/>
      <c r="H39" s="2047"/>
      <c r="I39" s="2047"/>
      <c r="J39" s="2047"/>
      <c r="K39" s="2047"/>
      <c r="L39" s="2047"/>
    </row>
    <row r="40" spans="1:15" ht="15" customHeight="1"/>
    <row r="41" spans="1:15" ht="38.25" customHeight="1">
      <c r="A41" s="1770"/>
      <c r="B41" s="2057">
        <v>7</v>
      </c>
      <c r="C41" s="2057"/>
      <c r="D41" s="2057"/>
      <c r="E41" s="2057"/>
      <c r="F41" s="2057"/>
      <c r="G41" s="2057"/>
      <c r="H41" s="2057"/>
      <c r="I41" s="2057"/>
      <c r="J41" s="2057"/>
      <c r="K41" s="2057"/>
      <c r="L41" s="2057"/>
    </row>
    <row r="42" spans="1:15" ht="17.25" customHeight="1">
      <c r="A42" s="1760"/>
      <c r="B42" s="1943"/>
      <c r="C42" s="1943"/>
      <c r="D42" s="1943"/>
      <c r="E42" s="1943"/>
      <c r="F42" s="1760"/>
      <c r="G42" s="1950"/>
      <c r="H42" s="1950"/>
      <c r="I42" s="1760"/>
      <c r="J42" s="1945"/>
      <c r="K42" s="1945"/>
      <c r="L42" s="1945"/>
      <c r="O42" s="1760"/>
    </row>
    <row r="43" spans="1:15" ht="130.5" customHeight="1">
      <c r="A43" s="1760"/>
      <c r="B43" s="2047" t="s">
        <v>1392</v>
      </c>
      <c r="C43" s="2047"/>
      <c r="D43" s="2047"/>
      <c r="E43" s="2047"/>
      <c r="F43" s="2047"/>
      <c r="G43" s="2047"/>
      <c r="H43" s="2047"/>
      <c r="I43" s="2047"/>
      <c r="J43" s="2047"/>
      <c r="K43" s="2047"/>
      <c r="L43" s="2047"/>
    </row>
    <row r="44" spans="1:15" ht="15" customHeight="1">
      <c r="A44" s="1760"/>
      <c r="B44" s="1951"/>
      <c r="C44" s="1951"/>
      <c r="D44" s="1951"/>
      <c r="E44" s="1951"/>
      <c r="F44" s="1951"/>
      <c r="G44" s="1951"/>
      <c r="H44" s="1951"/>
      <c r="I44" s="1951"/>
      <c r="J44" s="1951"/>
      <c r="K44" s="1951"/>
      <c r="L44" s="1951"/>
    </row>
    <row r="45" spans="1:15" ht="34.5" customHeight="1">
      <c r="A45" s="1760"/>
      <c r="B45" s="2052" t="s">
        <v>56</v>
      </c>
      <c r="C45" s="2052"/>
      <c r="D45" s="2052"/>
      <c r="E45" s="2052"/>
      <c r="F45" s="1760"/>
      <c r="G45" s="2052" t="s">
        <v>1070</v>
      </c>
      <c r="H45" s="2052"/>
      <c r="I45" s="1760"/>
      <c r="J45" s="2052" t="s">
        <v>58</v>
      </c>
      <c r="K45" s="2052"/>
      <c r="L45" s="2052"/>
    </row>
    <row r="46" spans="1:15" ht="9" customHeight="1">
      <c r="A46" s="1760"/>
      <c r="B46" s="1946"/>
      <c r="C46" s="1946"/>
      <c r="D46" s="1946"/>
      <c r="E46" s="1946"/>
      <c r="F46" s="1760"/>
      <c r="G46" s="1946"/>
      <c r="H46" s="1946"/>
      <c r="I46" s="1760"/>
      <c r="J46" s="1946"/>
      <c r="K46" s="1946"/>
      <c r="L46" s="1946"/>
    </row>
    <row r="47" spans="1:15" ht="33.75" customHeight="1">
      <c r="A47" s="1760"/>
      <c r="B47" s="2022" t="s">
        <v>725</v>
      </c>
      <c r="C47" s="2022"/>
      <c r="D47" s="2022"/>
      <c r="E47" s="2022"/>
      <c r="F47" s="1760"/>
      <c r="G47" s="2048" t="s">
        <v>637</v>
      </c>
      <c r="H47" s="2048"/>
      <c r="I47" s="1760"/>
      <c r="J47" s="2018" t="s">
        <v>60</v>
      </c>
      <c r="K47" s="2018"/>
      <c r="L47" s="2018"/>
      <c r="O47" s="1760" t="s">
        <v>59</v>
      </c>
    </row>
    <row r="48" spans="1:15" ht="33.75" customHeight="1">
      <c r="A48" s="1760"/>
      <c r="B48" s="2022" t="s">
        <v>474</v>
      </c>
      <c r="C48" s="2022"/>
      <c r="D48" s="2022"/>
      <c r="E48" s="2022"/>
      <c r="F48" s="1760"/>
      <c r="G48" s="2048" t="s">
        <v>605</v>
      </c>
      <c r="H48" s="2048"/>
      <c r="I48" s="1760"/>
      <c r="J48" s="2018" t="s">
        <v>60</v>
      </c>
      <c r="K48" s="2018"/>
      <c r="L48" s="2018"/>
      <c r="O48" s="1760" t="s">
        <v>59</v>
      </c>
    </row>
    <row r="49" spans="1:25" ht="33.75" customHeight="1">
      <c r="A49" s="1760"/>
      <c r="B49" s="2022" t="s">
        <v>658</v>
      </c>
      <c r="C49" s="2022"/>
      <c r="D49" s="2022"/>
      <c r="E49" s="2022"/>
      <c r="F49" s="1760"/>
      <c r="G49" s="2048" t="s">
        <v>659</v>
      </c>
      <c r="H49" s="2048"/>
      <c r="I49" s="1760"/>
      <c r="J49" s="2018" t="s">
        <v>60</v>
      </c>
      <c r="K49" s="2018"/>
      <c r="L49" s="2018"/>
      <c r="O49" s="1760" t="s">
        <v>59</v>
      </c>
    </row>
    <row r="50" spans="1:25" ht="33.75" customHeight="1">
      <c r="A50" s="1760"/>
      <c r="B50" s="2022" t="s">
        <v>63</v>
      </c>
      <c r="C50" s="2022"/>
      <c r="D50" s="2022"/>
      <c r="E50" s="2022"/>
      <c r="F50" s="1760"/>
      <c r="G50" s="2048">
        <v>6</v>
      </c>
      <c r="H50" s="2048"/>
      <c r="I50" s="1760"/>
      <c r="J50" s="2018" t="s">
        <v>60</v>
      </c>
      <c r="K50" s="2018"/>
      <c r="L50" s="2018"/>
      <c r="O50" s="1760" t="s">
        <v>59</v>
      </c>
    </row>
    <row r="51" spans="1:25" ht="33.75" customHeight="1">
      <c r="A51" s="1760"/>
      <c r="B51" s="2022" t="s">
        <v>64</v>
      </c>
      <c r="C51" s="2022"/>
      <c r="D51" s="2022"/>
      <c r="E51" s="2022"/>
      <c r="F51" s="1760"/>
      <c r="G51" s="2048" t="s">
        <v>604</v>
      </c>
      <c r="H51" s="2048"/>
      <c r="I51" s="1760"/>
      <c r="J51" s="2018" t="s">
        <v>60</v>
      </c>
      <c r="K51" s="2018"/>
      <c r="L51" s="2018"/>
      <c r="O51" s="1760" t="s">
        <v>59</v>
      </c>
    </row>
    <row r="52" spans="1:25" ht="33.75" customHeight="1">
      <c r="A52" s="1760"/>
      <c r="B52" s="2022" t="s">
        <v>475</v>
      </c>
      <c r="C52" s="2022"/>
      <c r="D52" s="2022"/>
      <c r="E52" s="2022"/>
      <c r="F52" s="1760"/>
      <c r="G52" s="2048" t="s">
        <v>604</v>
      </c>
      <c r="H52" s="2048"/>
      <c r="I52" s="1760"/>
      <c r="J52" s="2018" t="s">
        <v>60</v>
      </c>
      <c r="K52" s="2018"/>
      <c r="L52" s="2018"/>
      <c r="O52" s="1760" t="s">
        <v>59</v>
      </c>
    </row>
    <row r="53" spans="1:25" ht="33.75" customHeight="1">
      <c r="A53" s="1760"/>
      <c r="B53" s="1943"/>
      <c r="C53" s="1943"/>
      <c r="D53" s="1943"/>
      <c r="E53" s="1943"/>
      <c r="F53" s="1760"/>
      <c r="G53" s="1950"/>
      <c r="H53" s="1950"/>
      <c r="I53" s="1760"/>
      <c r="J53" s="1945"/>
      <c r="K53" s="1945"/>
      <c r="L53" s="1945"/>
      <c r="O53" s="1760"/>
    </row>
    <row r="54" spans="1:25" ht="236.25" customHeight="1">
      <c r="A54" s="1760"/>
      <c r="B54" s="2047" t="s">
        <v>1246</v>
      </c>
      <c r="C54" s="2047"/>
      <c r="D54" s="2047"/>
      <c r="E54" s="2047"/>
      <c r="F54" s="2047"/>
      <c r="G54" s="2047"/>
      <c r="H54" s="2047"/>
      <c r="I54" s="2047"/>
      <c r="J54" s="2047"/>
      <c r="K54" s="2047"/>
      <c r="L54" s="2047"/>
    </row>
    <row r="55" spans="1:25" ht="14.25" customHeight="1">
      <c r="A55" s="1760"/>
      <c r="B55" s="1951"/>
      <c r="C55" s="1951"/>
      <c r="D55" s="1951"/>
      <c r="E55" s="1951"/>
      <c r="F55" s="1951"/>
      <c r="G55" s="1951"/>
      <c r="H55" s="1951"/>
      <c r="I55" s="1951"/>
      <c r="J55" s="1951"/>
      <c r="K55" s="1951"/>
      <c r="L55" s="1951"/>
    </row>
    <row r="56" spans="1:25" ht="76.5" customHeight="1">
      <c r="A56" s="1770"/>
      <c r="B56" s="2047" t="s">
        <v>1071</v>
      </c>
      <c r="C56" s="2047"/>
      <c r="D56" s="2047"/>
      <c r="E56" s="2047"/>
      <c r="F56" s="2047"/>
      <c r="G56" s="2047"/>
      <c r="H56" s="2047"/>
      <c r="I56" s="2047"/>
      <c r="J56" s="2047"/>
      <c r="K56" s="2047"/>
      <c r="L56" s="2047"/>
    </row>
    <row r="57" spans="1:25" ht="9" customHeight="1"/>
    <row r="58" spans="1:25" ht="42.75">
      <c r="A58" s="1760"/>
      <c r="B58" s="2051" t="s">
        <v>1072</v>
      </c>
      <c r="C58" s="2051"/>
      <c r="D58" s="2051"/>
      <c r="E58" s="1760"/>
      <c r="F58" s="1760"/>
      <c r="G58" s="1760"/>
      <c r="H58" s="1760"/>
      <c r="I58" s="1760"/>
      <c r="J58" s="1760"/>
      <c r="K58" s="1760"/>
      <c r="L58" s="1760"/>
    </row>
    <row r="59" spans="1:25" ht="8.25" customHeight="1">
      <c r="A59" s="1760"/>
      <c r="B59" s="1943"/>
      <c r="C59" s="1772"/>
      <c r="D59" s="1772"/>
      <c r="E59" s="1760"/>
      <c r="F59" s="1760"/>
      <c r="G59" s="1760"/>
      <c r="H59" s="1760"/>
      <c r="I59" s="1760"/>
      <c r="J59" s="1760"/>
      <c r="K59" s="1760"/>
      <c r="L59" s="1760"/>
    </row>
    <row r="60" spans="1:25" ht="36.75" customHeight="1">
      <c r="A60" s="1760"/>
      <c r="B60" s="2019" t="s">
        <v>652</v>
      </c>
      <c r="C60" s="2019"/>
      <c r="D60" s="2019"/>
      <c r="E60" s="2019"/>
      <c r="F60" s="2019"/>
      <c r="G60" s="2019"/>
      <c r="H60" s="2019"/>
      <c r="I60" s="2019"/>
      <c r="J60" s="2019"/>
      <c r="K60" s="2019"/>
      <c r="L60" s="2019"/>
    </row>
    <row r="61" spans="1:25" ht="13.5" customHeight="1">
      <c r="A61" s="1760"/>
      <c r="B61" s="1944"/>
      <c r="C61" s="1944"/>
      <c r="D61" s="1944"/>
      <c r="E61" s="1944"/>
      <c r="F61" s="1944"/>
      <c r="G61" s="1944"/>
      <c r="H61" s="1944"/>
      <c r="I61" s="1944"/>
      <c r="J61" s="1944"/>
      <c r="K61" s="1944"/>
      <c r="L61" s="1944"/>
    </row>
    <row r="62" spans="1:25" ht="34.5" customHeight="1">
      <c r="A62" s="1760"/>
      <c r="B62" s="2051" t="s">
        <v>1073</v>
      </c>
      <c r="C62" s="2051"/>
      <c r="D62" s="2051"/>
      <c r="E62" s="1760"/>
      <c r="F62" s="1760"/>
      <c r="G62" s="1760"/>
      <c r="H62" s="1760"/>
      <c r="I62" s="1760"/>
      <c r="J62" s="1760"/>
      <c r="K62" s="1760"/>
      <c r="L62" s="1760"/>
    </row>
    <row r="63" spans="1:25" ht="8.25" customHeight="1">
      <c r="A63" s="1760"/>
      <c r="B63" s="1943"/>
      <c r="C63" s="1943"/>
      <c r="D63" s="1943"/>
      <c r="E63" s="1760"/>
      <c r="F63" s="1760"/>
      <c r="G63" s="1760"/>
      <c r="H63" s="1760"/>
      <c r="I63" s="1760"/>
      <c r="J63" s="1760"/>
      <c r="K63" s="1760"/>
      <c r="L63" s="1760"/>
    </row>
    <row r="64" spans="1:25" ht="129.75" customHeight="1">
      <c r="A64" s="1760"/>
      <c r="B64" s="2021" t="s">
        <v>638</v>
      </c>
      <c r="C64" s="2021"/>
      <c r="D64" s="2021"/>
      <c r="E64" s="2021"/>
      <c r="F64" s="2021"/>
      <c r="G64" s="2021"/>
      <c r="H64" s="2021"/>
      <c r="I64" s="2021"/>
      <c r="J64" s="2021"/>
      <c r="K64" s="2021"/>
      <c r="L64" s="2021"/>
      <c r="P64" s="1767"/>
      <c r="Q64" s="1767"/>
      <c r="R64" s="1767"/>
      <c r="S64" s="1767"/>
      <c r="T64" s="1767"/>
      <c r="U64" s="1767"/>
      <c r="V64" s="1767"/>
      <c r="W64" s="1767"/>
      <c r="X64" s="1767"/>
      <c r="Y64" s="1767"/>
    </row>
    <row r="65" spans="1:25" ht="19.5" customHeight="1">
      <c r="A65" s="1760"/>
      <c r="B65" s="1944"/>
      <c r="C65" s="1944"/>
      <c r="D65" s="1944"/>
      <c r="E65" s="1944"/>
      <c r="F65" s="1944"/>
      <c r="G65" s="1944"/>
      <c r="H65" s="1944"/>
      <c r="I65" s="1944"/>
      <c r="J65" s="1944"/>
      <c r="K65" s="1944"/>
      <c r="L65" s="1944"/>
      <c r="O65" s="1947"/>
      <c r="P65" s="1947"/>
      <c r="Q65" s="1947"/>
      <c r="R65" s="1947"/>
      <c r="S65" s="1947"/>
      <c r="T65" s="1947"/>
      <c r="U65" s="1947"/>
      <c r="V65" s="1947"/>
      <c r="W65" s="1947"/>
      <c r="X65" s="1947"/>
      <c r="Y65" s="1947"/>
    </row>
    <row r="66" spans="1:25" ht="36" customHeight="1">
      <c r="A66" s="1760"/>
      <c r="B66" s="2051" t="s">
        <v>1074</v>
      </c>
      <c r="C66" s="2051"/>
      <c r="D66" s="2051"/>
      <c r="E66" s="1944"/>
      <c r="F66" s="1944"/>
      <c r="G66" s="1944"/>
      <c r="H66" s="1944"/>
      <c r="I66" s="1944"/>
      <c r="J66" s="1944"/>
      <c r="K66" s="1944"/>
      <c r="L66" s="1944"/>
      <c r="P66" s="1773"/>
      <c r="Q66" s="1773"/>
      <c r="R66" s="1773"/>
      <c r="S66" s="1773"/>
      <c r="T66" s="1773"/>
      <c r="U66" s="1773"/>
      <c r="V66" s="1773"/>
      <c r="W66" s="1773"/>
      <c r="X66" s="1773"/>
      <c r="Y66" s="1773"/>
    </row>
    <row r="67" spans="1:25" ht="9" customHeight="1"/>
    <row r="68" spans="1:25" ht="98.25" customHeight="1">
      <c r="B68" s="2053" t="s">
        <v>1236</v>
      </c>
      <c r="C68" s="2053"/>
      <c r="D68" s="2053"/>
      <c r="E68" s="2053"/>
      <c r="F68" s="2053"/>
      <c r="G68" s="2053"/>
      <c r="H68" s="2053"/>
      <c r="I68" s="2053"/>
      <c r="J68" s="2053"/>
      <c r="K68" s="2053"/>
      <c r="L68" s="2053"/>
    </row>
    <row r="69" spans="1:25" ht="6.75" customHeight="1">
      <c r="B69" s="1944"/>
      <c r="C69" s="1944"/>
      <c r="D69" s="1944"/>
      <c r="E69" s="1944"/>
      <c r="F69" s="1944"/>
      <c r="G69" s="1944"/>
      <c r="H69" s="1944"/>
      <c r="I69" s="1944"/>
      <c r="J69" s="1944"/>
      <c r="K69" s="1944"/>
      <c r="L69" s="1944"/>
    </row>
    <row r="70" spans="1:25" ht="67.5" customHeight="1">
      <c r="B70" s="2021" t="s">
        <v>964</v>
      </c>
      <c r="C70" s="2021"/>
      <c r="D70" s="2021"/>
      <c r="E70" s="2021"/>
      <c r="F70" s="2021"/>
      <c r="G70" s="2021"/>
      <c r="H70" s="2021"/>
      <c r="I70" s="2021"/>
      <c r="J70" s="2021"/>
      <c r="K70" s="2021"/>
      <c r="L70" s="2021"/>
    </row>
    <row r="71" spans="1:25" ht="15.75" customHeight="1"/>
    <row r="72" spans="1:25" ht="36" customHeight="1">
      <c r="A72" s="1942"/>
      <c r="B72" s="2060" t="s">
        <v>1075</v>
      </c>
      <c r="C72" s="2060"/>
      <c r="D72" s="2060"/>
      <c r="E72" s="2060"/>
      <c r="F72" s="1942"/>
      <c r="G72" s="1942"/>
      <c r="H72" s="1942"/>
      <c r="I72" s="1942"/>
      <c r="J72" s="1942"/>
      <c r="K72" s="1942"/>
      <c r="L72" s="1942"/>
    </row>
    <row r="73" spans="1:25" ht="9.75" customHeight="1">
      <c r="A73" s="1942"/>
      <c r="B73" s="1947"/>
      <c r="C73" s="1774"/>
      <c r="D73" s="1774"/>
      <c r="E73" s="1774"/>
      <c r="F73" s="1942"/>
      <c r="G73" s="1942"/>
      <c r="H73" s="1942"/>
      <c r="I73" s="1942"/>
      <c r="J73" s="1942"/>
      <c r="K73" s="1942"/>
      <c r="L73" s="1942"/>
    </row>
    <row r="74" spans="1:25" ht="92.25" customHeight="1">
      <c r="A74" s="1942"/>
      <c r="B74" s="2050" t="s">
        <v>1170</v>
      </c>
      <c r="C74" s="2050"/>
      <c r="D74" s="2050"/>
      <c r="E74" s="2050"/>
      <c r="F74" s="2050"/>
      <c r="G74" s="2050"/>
      <c r="H74" s="2050"/>
      <c r="I74" s="2050"/>
      <c r="J74" s="2050"/>
      <c r="K74" s="2050"/>
      <c r="L74" s="2050"/>
    </row>
    <row r="75" spans="1:25" ht="15" customHeight="1">
      <c r="A75" s="1942"/>
      <c r="B75" s="1948"/>
      <c r="C75" s="1948"/>
      <c r="D75" s="1948"/>
      <c r="E75" s="1948"/>
      <c r="F75" s="1948"/>
      <c r="G75" s="1948"/>
      <c r="H75" s="1948"/>
      <c r="I75" s="1948"/>
      <c r="J75" s="1948"/>
      <c r="K75" s="1948"/>
      <c r="L75" s="1948"/>
    </row>
    <row r="76" spans="1:25" ht="35.25" customHeight="1">
      <c r="A76" s="1760"/>
      <c r="B76" s="2051" t="s">
        <v>967</v>
      </c>
      <c r="C76" s="2051"/>
      <c r="D76" s="2051"/>
      <c r="E76" s="1944"/>
      <c r="F76" s="1944"/>
      <c r="G76" s="1944"/>
      <c r="H76" s="1944"/>
      <c r="I76" s="1944"/>
      <c r="J76" s="1944"/>
      <c r="K76" s="1944"/>
      <c r="L76" s="1944"/>
      <c r="O76" s="1947"/>
      <c r="P76" s="1947"/>
      <c r="Q76" s="1947"/>
      <c r="R76" s="1947"/>
      <c r="S76" s="1947"/>
      <c r="T76" s="1947"/>
      <c r="U76" s="1947"/>
      <c r="V76" s="1947"/>
      <c r="W76" s="1947"/>
      <c r="X76" s="1947"/>
      <c r="Y76" s="1947"/>
    </row>
    <row r="77" spans="1:25" ht="12.75" customHeight="1">
      <c r="A77" s="1760"/>
      <c r="B77" s="1944"/>
      <c r="C77" s="1944"/>
      <c r="D77" s="1944"/>
      <c r="E77" s="1944"/>
      <c r="F77" s="1944"/>
      <c r="G77" s="1944"/>
      <c r="H77" s="1944"/>
      <c r="I77" s="1944"/>
      <c r="J77" s="1944"/>
      <c r="K77" s="1944"/>
      <c r="L77" s="1944"/>
      <c r="O77" s="1947"/>
      <c r="P77" s="1947"/>
      <c r="Q77" s="1947"/>
      <c r="R77" s="1947"/>
      <c r="S77" s="1947"/>
      <c r="T77" s="1947"/>
      <c r="U77" s="1947"/>
      <c r="V77" s="1947"/>
      <c r="W77" s="1947"/>
      <c r="X77" s="1947"/>
      <c r="Y77" s="1947"/>
    </row>
    <row r="78" spans="1:25" ht="185.25" customHeight="1">
      <c r="A78" s="1760"/>
      <c r="B78" s="2021" t="s">
        <v>1076</v>
      </c>
      <c r="C78" s="2021"/>
      <c r="D78" s="2021"/>
      <c r="E78" s="2021"/>
      <c r="F78" s="2021"/>
      <c r="G78" s="2021"/>
      <c r="H78" s="2021"/>
      <c r="I78" s="2021"/>
      <c r="J78" s="2021"/>
      <c r="K78" s="2021"/>
      <c r="L78" s="2021"/>
      <c r="O78" s="1947"/>
      <c r="P78" s="1947"/>
      <c r="Q78" s="1947"/>
      <c r="R78" s="1947"/>
      <c r="S78" s="1947"/>
      <c r="T78" s="1947"/>
      <c r="U78" s="1947"/>
      <c r="V78" s="1947"/>
      <c r="W78" s="1947"/>
      <c r="X78" s="1947"/>
      <c r="Y78" s="1947"/>
    </row>
    <row r="79" spans="1:25" ht="21" customHeight="1">
      <c r="A79" s="1775"/>
      <c r="B79" s="1776"/>
      <c r="C79" s="1776"/>
      <c r="D79" s="1776"/>
      <c r="E79" s="1776"/>
      <c r="F79" s="1776"/>
      <c r="G79" s="1776"/>
      <c r="H79" s="1776"/>
      <c r="I79" s="1776"/>
      <c r="J79" s="1777"/>
      <c r="K79" s="1777"/>
      <c r="L79" s="1775"/>
    </row>
    <row r="80" spans="1:25" ht="37.5" customHeight="1">
      <c r="A80" s="1775"/>
      <c r="B80" s="2055" t="s">
        <v>829</v>
      </c>
      <c r="C80" s="2055"/>
      <c r="D80" s="2055"/>
      <c r="E80" s="2055"/>
      <c r="F80" s="2055"/>
      <c r="G80" s="2055"/>
      <c r="H80" s="2055"/>
      <c r="I80" s="2055"/>
      <c r="J80" s="2055"/>
      <c r="K80" s="1777"/>
      <c r="L80" s="1775"/>
    </row>
    <row r="81" spans="1:12" ht="9" customHeight="1">
      <c r="A81" s="1775"/>
      <c r="B81" s="1465"/>
      <c r="C81" s="1465"/>
      <c r="D81" s="1465"/>
      <c r="E81" s="1760"/>
      <c r="F81" s="1760"/>
      <c r="G81" s="1760"/>
      <c r="H81" s="1760"/>
      <c r="I81" s="1760"/>
      <c r="J81" s="1760"/>
      <c r="K81" s="1760"/>
      <c r="L81" s="1760"/>
    </row>
    <row r="82" spans="1:12" ht="31.5" customHeight="1">
      <c r="A82" s="1775"/>
      <c r="B82" s="2051" t="s">
        <v>830</v>
      </c>
      <c r="C82" s="2051"/>
      <c r="D82" s="2051"/>
      <c r="E82" s="2022"/>
      <c r="F82" s="2022"/>
      <c r="G82" s="1760"/>
      <c r="H82" s="1760"/>
      <c r="I82" s="1760"/>
      <c r="J82" s="1760"/>
      <c r="K82" s="1760"/>
      <c r="L82" s="1760"/>
    </row>
    <row r="83" spans="1:12" ht="9" customHeight="1">
      <c r="A83" s="1775"/>
      <c r="B83" s="1943"/>
      <c r="C83" s="1943"/>
      <c r="D83" s="1943"/>
      <c r="E83" s="1943"/>
      <c r="F83" s="1943"/>
      <c r="G83" s="1760"/>
      <c r="H83" s="1760"/>
      <c r="I83" s="1760"/>
      <c r="J83" s="1760"/>
      <c r="K83" s="1760"/>
      <c r="L83" s="1760"/>
    </row>
    <row r="84" spans="1:12" s="1779" customFormat="1" ht="129" customHeight="1">
      <c r="A84" s="1778"/>
      <c r="B84" s="2053" t="s">
        <v>831</v>
      </c>
      <c r="C84" s="2053"/>
      <c r="D84" s="2053"/>
      <c r="E84" s="2053"/>
      <c r="F84" s="2053"/>
      <c r="G84" s="2053"/>
      <c r="H84" s="2053"/>
      <c r="I84" s="2053"/>
      <c r="J84" s="2053"/>
      <c r="K84" s="2053"/>
      <c r="L84" s="2053"/>
    </row>
    <row r="85" spans="1:12" ht="21" customHeight="1">
      <c r="A85" s="1775"/>
      <c r="B85" s="1776"/>
      <c r="C85" s="1776"/>
      <c r="D85" s="1776"/>
      <c r="E85" s="1776"/>
      <c r="F85" s="1776"/>
      <c r="G85" s="1776"/>
      <c r="H85" s="1776"/>
      <c r="I85" s="1776"/>
      <c r="J85" s="1777"/>
      <c r="K85" s="1777"/>
      <c r="L85" s="1775"/>
    </row>
    <row r="86" spans="1:12" ht="38.25" customHeight="1">
      <c r="A86" s="1760"/>
      <c r="B86" s="2057">
        <v>8</v>
      </c>
      <c r="C86" s="2057"/>
      <c r="D86" s="2057"/>
      <c r="E86" s="2057"/>
      <c r="F86" s="2057"/>
      <c r="G86" s="2057"/>
      <c r="H86" s="2057"/>
      <c r="I86" s="2057"/>
      <c r="J86" s="2057"/>
      <c r="K86" s="2057"/>
      <c r="L86" s="2057"/>
    </row>
    <row r="87" spans="1:12" ht="65.25" customHeight="1">
      <c r="A87" s="1775"/>
      <c r="B87" s="1776"/>
      <c r="C87" s="1776"/>
      <c r="D87" s="1776"/>
      <c r="E87" s="1776"/>
      <c r="F87" s="1776"/>
      <c r="G87" s="1776"/>
      <c r="H87" s="1776"/>
      <c r="I87" s="1776"/>
      <c r="J87" s="1777"/>
      <c r="K87" s="1777"/>
      <c r="L87" s="1775"/>
    </row>
    <row r="89" spans="1:12" ht="42.75" customHeight="1">
      <c r="A89" s="1775"/>
      <c r="B89" s="1776"/>
      <c r="C89" s="1776"/>
      <c r="D89" s="1776"/>
      <c r="E89" s="1776"/>
      <c r="F89" s="1776"/>
      <c r="G89" s="1776"/>
      <c r="H89" s="1776"/>
      <c r="I89" s="1776"/>
      <c r="J89" s="1777"/>
      <c r="K89" s="1777"/>
      <c r="L89" s="1775"/>
    </row>
    <row r="90" spans="1:12" ht="42.75" customHeight="1">
      <c r="A90" s="1775"/>
      <c r="B90" s="1776"/>
      <c r="C90" s="1776"/>
      <c r="D90" s="1776"/>
      <c r="E90" s="1776"/>
      <c r="F90" s="1776"/>
      <c r="G90" s="1776"/>
      <c r="H90" s="1776"/>
      <c r="I90" s="1776"/>
      <c r="J90" s="1777"/>
      <c r="K90" s="1777"/>
      <c r="L90" s="1775"/>
    </row>
    <row r="91" spans="1:12" ht="42.75" customHeight="1">
      <c r="A91" s="1775"/>
      <c r="B91" s="1776"/>
      <c r="C91" s="1776"/>
      <c r="D91" s="1776"/>
      <c r="E91" s="1776"/>
      <c r="F91" s="1776"/>
      <c r="G91" s="1776"/>
      <c r="H91" s="1776"/>
      <c r="I91" s="1776"/>
      <c r="J91" s="1777"/>
      <c r="K91" s="1777"/>
      <c r="L91" s="1775"/>
    </row>
    <row r="92" spans="1:12" ht="61.5" customHeight="1">
      <c r="A92" s="1775"/>
      <c r="B92" s="1776"/>
      <c r="C92" s="1776"/>
      <c r="D92" s="1776"/>
      <c r="E92" s="1776"/>
      <c r="F92" s="1776"/>
      <c r="G92" s="1776"/>
      <c r="H92" s="1776"/>
      <c r="I92" s="1776"/>
      <c r="J92" s="1777"/>
      <c r="K92" s="1777"/>
      <c r="L92" s="1775"/>
    </row>
    <row r="93" spans="1:12" ht="55.5" customHeight="1">
      <c r="A93" s="1775"/>
      <c r="B93" s="1776"/>
      <c r="C93" s="1776"/>
      <c r="D93" s="1776"/>
      <c r="E93" s="1776"/>
      <c r="F93" s="1776"/>
      <c r="G93" s="1776"/>
      <c r="H93" s="1776"/>
      <c r="I93" s="1776"/>
      <c r="J93" s="1777"/>
      <c r="K93" s="1777"/>
      <c r="L93" s="1775"/>
    </row>
    <row r="94" spans="1:12" ht="49.5" customHeight="1">
      <c r="A94" s="1775"/>
      <c r="B94" s="1776"/>
      <c r="C94" s="1776"/>
      <c r="D94" s="1776"/>
      <c r="E94" s="1776"/>
      <c r="F94" s="1776"/>
      <c r="G94" s="1776"/>
      <c r="H94" s="1776"/>
      <c r="I94" s="1776"/>
      <c r="J94" s="1777"/>
      <c r="K94" s="1777"/>
      <c r="L94" s="1775"/>
    </row>
    <row r="95" spans="1:12" ht="66" customHeight="1">
      <c r="A95" s="1775"/>
      <c r="B95" s="1776"/>
      <c r="C95" s="1776"/>
      <c r="D95" s="1776"/>
      <c r="E95" s="1776"/>
      <c r="F95" s="1776"/>
      <c r="G95" s="1776"/>
      <c r="H95" s="1776"/>
      <c r="I95" s="1776"/>
      <c r="J95" s="1777"/>
      <c r="K95" s="1777"/>
      <c r="L95" s="1775"/>
    </row>
    <row r="96" spans="1:12">
      <c r="A96" s="1780"/>
      <c r="B96" s="1780"/>
      <c r="C96" s="1780"/>
      <c r="D96" s="1780"/>
      <c r="E96" s="1780"/>
      <c r="F96" s="1780"/>
      <c r="G96" s="1780"/>
      <c r="H96" s="1780"/>
      <c r="I96" s="1780"/>
      <c r="J96" s="1780"/>
      <c r="K96" s="1780"/>
      <c r="L96" s="1780"/>
    </row>
    <row r="97" spans="1:12">
      <c r="A97" s="1780"/>
      <c r="B97" s="1951"/>
      <c r="C97" s="1951"/>
      <c r="D97" s="1951"/>
      <c r="E97" s="1951"/>
      <c r="F97" s="1951"/>
      <c r="G97" s="1951"/>
      <c r="H97" s="1951"/>
      <c r="I97" s="1951"/>
      <c r="J97" s="1951"/>
      <c r="K97" s="1951"/>
      <c r="L97" s="1951"/>
    </row>
    <row r="98" spans="1:12">
      <c r="A98" s="1780"/>
      <c r="B98" s="1951"/>
      <c r="C98" s="1951"/>
      <c r="D98" s="1951"/>
      <c r="E98" s="1951"/>
      <c r="F98" s="1951"/>
      <c r="G98" s="1951"/>
      <c r="H98" s="1951"/>
      <c r="I98" s="1951"/>
      <c r="J98" s="1951"/>
      <c r="K98" s="1951"/>
      <c r="L98" s="1951"/>
    </row>
    <row r="99" spans="1:12">
      <c r="A99" s="1781"/>
      <c r="B99" s="1781"/>
      <c r="C99" s="1781"/>
      <c r="D99" s="1781"/>
      <c r="E99" s="1781"/>
      <c r="F99" s="1781"/>
      <c r="G99" s="1781"/>
      <c r="H99" s="1781"/>
      <c r="I99" s="1781"/>
      <c r="J99" s="1781"/>
      <c r="K99" s="1781"/>
      <c r="L99" s="1781"/>
    </row>
    <row r="100" spans="1:12">
      <c r="A100" s="1780"/>
      <c r="B100" s="1951"/>
      <c r="C100" s="1951"/>
      <c r="D100" s="1951"/>
      <c r="E100" s="1951"/>
      <c r="F100" s="1951"/>
      <c r="G100" s="1951"/>
      <c r="H100" s="1951"/>
      <c r="I100" s="1951"/>
      <c r="J100" s="1951"/>
      <c r="K100" s="1951"/>
      <c r="L100" s="1951"/>
    </row>
    <row r="101" spans="1:12">
      <c r="A101" s="1780"/>
      <c r="B101" s="1951"/>
      <c r="C101" s="1951"/>
      <c r="D101" s="1951"/>
      <c r="E101" s="1951"/>
      <c r="F101" s="1951"/>
      <c r="G101" s="1951"/>
      <c r="H101" s="1951"/>
      <c r="I101" s="1951"/>
      <c r="J101" s="1951"/>
      <c r="K101" s="1951"/>
      <c r="L101" s="1951"/>
    </row>
    <row r="102" spans="1:12">
      <c r="A102" s="1780"/>
      <c r="B102" s="1951"/>
      <c r="C102" s="1951"/>
      <c r="D102" s="1951"/>
      <c r="E102" s="1951"/>
      <c r="F102" s="1951"/>
      <c r="G102" s="1951"/>
      <c r="H102" s="1951"/>
      <c r="I102" s="1951"/>
      <c r="J102" s="1951"/>
      <c r="K102" s="1951"/>
      <c r="L102" s="1951"/>
    </row>
    <row r="104" spans="1:12">
      <c r="A104" s="1781"/>
      <c r="B104" s="1781"/>
      <c r="C104" s="1781"/>
      <c r="D104" s="1781"/>
      <c r="E104" s="1781"/>
      <c r="F104" s="1781"/>
      <c r="G104" s="1781"/>
      <c r="H104" s="1781"/>
      <c r="I104" s="1781"/>
      <c r="J104" s="1781"/>
      <c r="K104" s="1781"/>
      <c r="L104" s="1781"/>
    </row>
    <row r="105" spans="1:12">
      <c r="A105" s="1781"/>
      <c r="B105" s="1781"/>
      <c r="C105" s="1781"/>
      <c r="D105" s="1781"/>
      <c r="E105" s="1781"/>
      <c r="F105" s="1781"/>
      <c r="G105" s="1781"/>
      <c r="H105" s="1781"/>
      <c r="I105" s="1781"/>
      <c r="J105" s="1781"/>
      <c r="K105" s="1781"/>
      <c r="L105" s="1781"/>
    </row>
    <row r="106" spans="1:12">
      <c r="A106" s="1781"/>
      <c r="B106" s="1781"/>
      <c r="C106" s="1781"/>
      <c r="D106" s="1781"/>
      <c r="E106" s="1781"/>
      <c r="F106" s="1781"/>
      <c r="G106" s="1781"/>
      <c r="H106" s="1781"/>
      <c r="I106" s="1781"/>
      <c r="J106" s="1781"/>
      <c r="K106" s="1781"/>
      <c r="L106" s="1781"/>
    </row>
    <row r="107" spans="1:12">
      <c r="A107" s="1782"/>
      <c r="B107" s="1782"/>
      <c r="C107" s="1782"/>
      <c r="D107" s="1782"/>
      <c r="E107" s="1782"/>
      <c r="F107" s="1782"/>
      <c r="G107" s="1782"/>
      <c r="H107" s="1782"/>
      <c r="I107" s="1782"/>
      <c r="J107" s="1782"/>
      <c r="K107" s="1782"/>
      <c r="L107" s="1782"/>
    </row>
  </sheetData>
  <mergeCells count="67">
    <mergeCell ref="B72:E72"/>
    <mergeCell ref="B74:L74"/>
    <mergeCell ref="B47:E47"/>
    <mergeCell ref="J47:L47"/>
    <mergeCell ref="B58:D58"/>
    <mergeCell ref="B60:L60"/>
    <mergeCell ref="B62:D62"/>
    <mergeCell ref="B70:L70"/>
    <mergeCell ref="B68:L68"/>
    <mergeCell ref="B66:D66"/>
    <mergeCell ref="J48:L48"/>
    <mergeCell ref="B48:E48"/>
    <mergeCell ref="B49:E49"/>
    <mergeCell ref="B50:E50"/>
    <mergeCell ref="B51:E51"/>
    <mergeCell ref="G50:H50"/>
    <mergeCell ref="B84:L84"/>
    <mergeCell ref="B86:L86"/>
    <mergeCell ref="B80:J80"/>
    <mergeCell ref="B78:L78"/>
    <mergeCell ref="B76:D76"/>
    <mergeCell ref="B82:D82"/>
    <mergeCell ref="E82:F82"/>
    <mergeCell ref="G51:H51"/>
    <mergeCell ref="B52:E52"/>
    <mergeCell ref="B64:L64"/>
    <mergeCell ref="B54:L54"/>
    <mergeCell ref="B56:L56"/>
    <mergeCell ref="J52:L52"/>
    <mergeCell ref="J51:L51"/>
    <mergeCell ref="G52:H52"/>
    <mergeCell ref="B1:L1"/>
    <mergeCell ref="B2:L2"/>
    <mergeCell ref="B3:L3"/>
    <mergeCell ref="B9:G9"/>
    <mergeCell ref="B7:L7"/>
    <mergeCell ref="H5:J5"/>
    <mergeCell ref="K5:L5"/>
    <mergeCell ref="B5:G5"/>
    <mergeCell ref="J50:L50"/>
    <mergeCell ref="B11:L11"/>
    <mergeCell ref="B13:L13"/>
    <mergeCell ref="B21:G21"/>
    <mergeCell ref="B27:L27"/>
    <mergeCell ref="B29:L29"/>
    <mergeCell ref="B19:D19"/>
    <mergeCell ref="B23:L23"/>
    <mergeCell ref="B25:D25"/>
    <mergeCell ref="B14:L14"/>
    <mergeCell ref="B15:L15"/>
    <mergeCell ref="B17:L17"/>
    <mergeCell ref="B41:L41"/>
    <mergeCell ref="O21:Q21"/>
    <mergeCell ref="O23:Y23"/>
    <mergeCell ref="G47:H47"/>
    <mergeCell ref="G48:H48"/>
    <mergeCell ref="G49:H49"/>
    <mergeCell ref="J49:L49"/>
    <mergeCell ref="B43:L43"/>
    <mergeCell ref="B31:L31"/>
    <mergeCell ref="B33:L33"/>
    <mergeCell ref="B37:L37"/>
    <mergeCell ref="B35:D35"/>
    <mergeCell ref="B45:E45"/>
    <mergeCell ref="G45:H45"/>
    <mergeCell ref="J45:L45"/>
    <mergeCell ref="B39:L39"/>
  </mergeCells>
  <printOptions horizontalCentered="1" verticalCentered="1"/>
  <pageMargins left="0.6692913385826772" right="0.23622047244094491" top="7.874015748031496E-2" bottom="0.35433070866141736" header="0.11811023622047245" footer="0.11811023622047245"/>
  <pageSetup paperSize="9" scale="38" fitToHeight="0" orientation="portrait" r:id="rId1"/>
  <rowBreaks count="2" manualBreakCount="2">
    <brk id="41" max="12" man="1"/>
    <brk id="86"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62"/>
  <sheetViews>
    <sheetView rightToLeft="1" view="pageBreakPreview" topLeftCell="A4" zoomScaleSheetLayoutView="100" workbookViewId="0">
      <selection activeCell="M11" sqref="M11:M12"/>
    </sheetView>
  </sheetViews>
  <sheetFormatPr defaultColWidth="9" defaultRowHeight="18"/>
  <cols>
    <col min="1" max="1" width="4.140625" style="607" customWidth="1"/>
    <col min="2" max="2" width="41.42578125" style="607" bestFit="1" customWidth="1"/>
    <col min="3" max="3" width="8.85546875" style="607" bestFit="1" customWidth="1"/>
    <col min="4" max="4" width="2" style="607" customWidth="1"/>
    <col min="5" max="5" width="12.42578125" style="607" bestFit="1" customWidth="1"/>
    <col min="6" max="6" width="1.85546875" style="607" customWidth="1"/>
    <col min="7" max="7" width="17" style="607" bestFit="1" customWidth="1"/>
    <col min="8" max="8" width="1.28515625" style="607" customWidth="1"/>
    <col min="9" max="9" width="15.85546875" style="607" bestFit="1" customWidth="1"/>
    <col min="10" max="10" width="1.7109375" style="607" customWidth="1"/>
    <col min="11" max="11" width="14.85546875" style="607" bestFit="1" customWidth="1"/>
    <col min="12" max="12" width="1.7109375" style="607" customWidth="1"/>
    <col min="13" max="13" width="13.85546875" style="607" bestFit="1" customWidth="1"/>
    <col min="14" max="14" width="2" style="607" customWidth="1"/>
    <col min="15" max="15" width="12.5703125" style="698" bestFit="1" customWidth="1"/>
    <col min="16" max="16" width="11.28515625" style="607" bestFit="1" customWidth="1"/>
    <col min="17" max="17" width="14.85546875" style="607" bestFit="1" customWidth="1"/>
    <col min="18" max="16384" width="9" style="607"/>
  </cols>
  <sheetData>
    <row r="1" spans="2:17" ht="27" customHeight="1">
      <c r="B1" s="1996" t="s">
        <v>0</v>
      </c>
      <c r="C1" s="1996"/>
      <c r="D1" s="1996"/>
      <c r="E1" s="1996"/>
      <c r="F1" s="1996"/>
      <c r="G1" s="1996"/>
      <c r="H1" s="1996"/>
      <c r="I1" s="1996"/>
      <c r="J1" s="1996"/>
      <c r="K1" s="1996"/>
      <c r="L1" s="1996"/>
      <c r="M1" s="1996"/>
      <c r="N1" s="1996"/>
    </row>
    <row r="2" spans="2:17" ht="27" customHeight="1">
      <c r="B2" s="1996" t="s">
        <v>573</v>
      </c>
      <c r="C2" s="1996"/>
      <c r="D2" s="1996"/>
      <c r="E2" s="1996"/>
      <c r="F2" s="1996"/>
      <c r="G2" s="1996"/>
      <c r="H2" s="1996"/>
      <c r="I2" s="1996"/>
      <c r="J2" s="1996"/>
      <c r="K2" s="1996"/>
      <c r="L2" s="1996"/>
      <c r="M2" s="1996"/>
      <c r="N2" s="1996"/>
    </row>
    <row r="3" spans="2:17" ht="27" customHeight="1">
      <c r="B3" s="1996" t="s">
        <v>931</v>
      </c>
      <c r="C3" s="1996"/>
      <c r="D3" s="1996"/>
      <c r="E3" s="1996"/>
      <c r="F3" s="1996"/>
      <c r="G3" s="1996"/>
      <c r="H3" s="1996"/>
      <c r="I3" s="1996"/>
      <c r="J3" s="1996"/>
      <c r="K3" s="1996"/>
      <c r="L3" s="1996"/>
      <c r="M3" s="1996"/>
      <c r="N3" s="1996"/>
    </row>
    <row r="4" spans="2:17" s="548" customFormat="1" ht="4.5" customHeight="1">
      <c r="B4" s="1745"/>
      <c r="C4" s="1745"/>
      <c r="D4" s="1745"/>
      <c r="E4" s="1745"/>
      <c r="F4" s="1745"/>
      <c r="G4" s="1745"/>
      <c r="H4" s="1745"/>
      <c r="O4" s="677"/>
    </row>
    <row r="5" spans="2:17" s="553" customFormat="1" ht="24" customHeight="1">
      <c r="B5" s="887" t="s">
        <v>832</v>
      </c>
      <c r="C5" s="887"/>
      <c r="D5" s="887"/>
      <c r="E5" s="463"/>
      <c r="F5" s="463"/>
      <c r="H5" s="463"/>
      <c r="I5" s="463"/>
      <c r="J5" s="1307"/>
      <c r="K5" s="1307"/>
      <c r="L5" s="701"/>
      <c r="M5" s="1378"/>
      <c r="N5" s="1378"/>
      <c r="O5" s="704"/>
      <c r="P5" s="1378"/>
    </row>
    <row r="6" spans="2:17" s="553" customFormat="1" ht="21" customHeight="1">
      <c r="B6" s="671"/>
      <c r="C6" s="671"/>
      <c r="D6" s="671"/>
      <c r="E6" s="463"/>
      <c r="F6" s="463"/>
      <c r="H6" s="463"/>
      <c r="I6" s="463"/>
      <c r="J6" s="1307"/>
      <c r="K6" s="2067" t="s">
        <v>1016</v>
      </c>
      <c r="L6" s="2067"/>
      <c r="M6" s="2067"/>
      <c r="N6" s="1378"/>
      <c r="O6" s="704"/>
      <c r="P6" s="1378"/>
    </row>
    <row r="7" spans="2:17" s="553" customFormat="1" ht="26.25" thickBot="1">
      <c r="B7" s="700"/>
      <c r="C7" s="763" t="s">
        <v>4</v>
      </c>
      <c r="D7" s="700"/>
      <c r="E7" s="763" t="s">
        <v>1078</v>
      </c>
      <c r="F7" s="819"/>
      <c r="G7" s="2062">
        <v>1399</v>
      </c>
      <c r="H7" s="2062"/>
      <c r="I7" s="2062"/>
      <c r="K7" s="2062">
        <v>1398</v>
      </c>
      <c r="L7" s="2062"/>
      <c r="M7" s="2062"/>
      <c r="N7" s="1746"/>
    </row>
    <row r="8" spans="2:17" s="553" customFormat="1" ht="26.25" thickBot="1">
      <c r="B8" s="700"/>
      <c r="C8" s="769"/>
      <c r="D8" s="700"/>
      <c r="E8" s="674"/>
      <c r="F8" s="674"/>
      <c r="G8" s="769" t="s">
        <v>1079</v>
      </c>
      <c r="H8" s="769"/>
      <c r="I8" s="769" t="s">
        <v>32</v>
      </c>
      <c r="J8" s="652"/>
      <c r="K8" s="769" t="s">
        <v>1079</v>
      </c>
      <c r="L8" s="769"/>
      <c r="M8" s="769" t="s">
        <v>32</v>
      </c>
      <c r="N8" s="1746"/>
    </row>
    <row r="9" spans="2:17" s="553" customFormat="1" ht="16.5" customHeight="1">
      <c r="B9" s="700"/>
      <c r="C9" s="674"/>
      <c r="D9" s="700"/>
      <c r="E9" s="674"/>
      <c r="F9" s="674"/>
      <c r="G9" s="769"/>
      <c r="H9" s="610"/>
      <c r="I9" s="769" t="s">
        <v>856</v>
      </c>
      <c r="J9" s="611"/>
      <c r="K9" s="769"/>
      <c r="L9" s="610"/>
      <c r="M9" s="769" t="s">
        <v>856</v>
      </c>
      <c r="N9" s="1403"/>
    </row>
    <row r="10" spans="2:17" s="553" customFormat="1" ht="25.5">
      <c r="B10" s="608" t="s">
        <v>530</v>
      </c>
      <c r="C10" s="1308" t="s">
        <v>833</v>
      </c>
      <c r="D10" s="608"/>
      <c r="E10" s="1747" t="s">
        <v>214</v>
      </c>
      <c r="F10" s="1308"/>
      <c r="G10" s="1430">
        <f>'5'!G49</f>
        <v>193</v>
      </c>
      <c r="H10" s="675"/>
      <c r="I10" s="613">
        <f>'5'!I49</f>
        <v>197312.92154100002</v>
      </c>
      <c r="K10" s="1430">
        <f>'5'!K49</f>
        <v>175</v>
      </c>
      <c r="L10" s="595"/>
      <c r="M10" s="613">
        <f>M49</f>
        <v>177749.85217999999</v>
      </c>
      <c r="N10" s="594"/>
      <c r="O10" s="2066" t="s">
        <v>1015</v>
      </c>
      <c r="P10" s="2066"/>
      <c r="Q10" s="2066"/>
    </row>
    <row r="11" spans="2:17" s="553" customFormat="1" ht="25.5">
      <c r="B11" s="608" t="s">
        <v>1080</v>
      </c>
      <c r="C11" s="1308" t="s">
        <v>834</v>
      </c>
      <c r="D11" s="608"/>
      <c r="E11" s="1747" t="s">
        <v>214</v>
      </c>
      <c r="F11" s="1308"/>
      <c r="G11" s="1430">
        <f>'5-1  5-2  5-3'!G30</f>
        <v>4213</v>
      </c>
      <c r="H11" s="675"/>
      <c r="I11" s="613">
        <f>'5-1  5-2  5-3'!I30</f>
        <v>1061048.2387060001</v>
      </c>
      <c r="K11" s="1430">
        <f>'5-1  5-2  5-3'!K30</f>
        <v>5141</v>
      </c>
      <c r="L11" s="595"/>
      <c r="M11" s="613">
        <f>'5-1  5-2  5-3'!M30</f>
        <v>690677.44991600001</v>
      </c>
      <c r="N11" s="594"/>
      <c r="O11" s="2066"/>
      <c r="P11" s="2066"/>
      <c r="Q11" s="2066"/>
    </row>
    <row r="12" spans="2:17" s="553" customFormat="1" ht="25.5">
      <c r="B12" s="608" t="s">
        <v>1081</v>
      </c>
      <c r="C12" s="1308" t="s">
        <v>835</v>
      </c>
      <c r="D12" s="608"/>
      <c r="E12" s="1747" t="s">
        <v>1077</v>
      </c>
      <c r="F12" s="1308"/>
      <c r="G12" s="1430">
        <f>'5-1  5-2  5-3'!G47</f>
        <v>6971</v>
      </c>
      <c r="H12" s="675"/>
      <c r="I12" s="613">
        <f>'5-1  5-2  5-3'!I47</f>
        <v>33206.639347999997</v>
      </c>
      <c r="K12" s="1430">
        <f>'5-1  5-2  5-3'!K47</f>
        <v>4889</v>
      </c>
      <c r="L12" s="595"/>
      <c r="M12" s="613">
        <f>'5-1  5-2  5-3'!M47</f>
        <v>22850.198598999999</v>
      </c>
      <c r="N12" s="594"/>
    </row>
    <row r="13" spans="2:17" s="553" customFormat="1" ht="24" thickBot="1">
      <c r="G13" s="463"/>
      <c r="H13" s="1307"/>
      <c r="I13" s="599">
        <f>SUM(I10:I12)</f>
        <v>1291567.7995950002</v>
      </c>
      <c r="K13" s="463"/>
      <c r="L13" s="1403"/>
      <c r="M13" s="599">
        <f>SUM(M10:M12)</f>
        <v>891277.50069499994</v>
      </c>
      <c r="N13" s="395"/>
    </row>
    <row r="14" spans="2:17" s="553" customFormat="1" ht="18" customHeight="1" thickTop="1">
      <c r="G14" s="463"/>
      <c r="H14" s="1307"/>
      <c r="I14" s="395"/>
      <c r="K14" s="463"/>
      <c r="L14" s="1403"/>
      <c r="M14" s="395"/>
      <c r="N14" s="395"/>
    </row>
    <row r="15" spans="2:17" s="1749" customFormat="1" ht="25.5">
      <c r="B15" s="2061" t="s">
        <v>836</v>
      </c>
      <c r="C15" s="2061"/>
      <c r="D15" s="2061"/>
      <c r="E15" s="2061"/>
      <c r="F15" s="2061"/>
      <c r="G15" s="2061"/>
      <c r="H15" s="671"/>
      <c r="I15" s="671"/>
      <c r="J15" s="671"/>
      <c r="K15" s="671"/>
      <c r="L15" s="671"/>
      <c r="M15" s="671"/>
      <c r="N15" s="671"/>
      <c r="O15" s="671"/>
      <c r="P15" s="1748"/>
      <c r="Q15" s="1748"/>
    </row>
    <row r="16" spans="2:17" s="1749" customFormat="1" ht="15" customHeight="1">
      <c r="B16" s="1711"/>
      <c r="C16" s="1711"/>
      <c r="D16" s="1711"/>
      <c r="E16" s="671"/>
      <c r="F16" s="671"/>
      <c r="G16" s="671"/>
      <c r="H16" s="671"/>
      <c r="I16" s="671"/>
      <c r="J16" s="671"/>
      <c r="K16" s="2067" t="s">
        <v>1016</v>
      </c>
      <c r="L16" s="2067"/>
      <c r="M16" s="2067"/>
      <c r="N16" s="671"/>
      <c r="O16" s="671"/>
      <c r="P16" s="1748"/>
      <c r="Q16" s="1748"/>
    </row>
    <row r="17" spans="2:23" s="553" customFormat="1" ht="26.25" thickBot="1">
      <c r="B17" s="700"/>
      <c r="C17" s="700"/>
      <c r="D17" s="700"/>
      <c r="E17" s="763" t="s">
        <v>4</v>
      </c>
      <c r="F17" s="671"/>
      <c r="G17" s="2062">
        <f>G7</f>
        <v>1399</v>
      </c>
      <c r="H17" s="2062"/>
      <c r="I17" s="2062"/>
      <c r="K17" s="2062">
        <f>K7</f>
        <v>1398</v>
      </c>
      <c r="L17" s="2062"/>
      <c r="M17" s="2062"/>
    </row>
    <row r="18" spans="2:23" s="553" customFormat="1" ht="23.25" customHeight="1" thickBot="1">
      <c r="B18" s="700"/>
      <c r="C18" s="700"/>
      <c r="D18" s="700"/>
      <c r="E18" s="671"/>
      <c r="F18" s="671"/>
      <c r="G18" s="769" t="s">
        <v>837</v>
      </c>
      <c r="H18" s="769"/>
      <c r="I18" s="769" t="s">
        <v>977</v>
      </c>
      <c r="J18" s="652"/>
      <c r="K18" s="769" t="s">
        <v>837</v>
      </c>
      <c r="L18" s="769"/>
      <c r="M18" s="769" t="s">
        <v>977</v>
      </c>
    </row>
    <row r="19" spans="2:23" s="553" customFormat="1" ht="22.5" customHeight="1">
      <c r="B19" s="608"/>
      <c r="C19" s="608"/>
      <c r="D19" s="608"/>
      <c r="E19" s="1308"/>
      <c r="F19" s="1308"/>
      <c r="G19" s="769" t="s">
        <v>957</v>
      </c>
      <c r="H19" s="610"/>
      <c r="I19" s="769" t="s">
        <v>976</v>
      </c>
      <c r="J19" s="611"/>
      <c r="K19" s="769" t="s">
        <v>838</v>
      </c>
      <c r="L19" s="610"/>
      <c r="M19" s="769" t="s">
        <v>976</v>
      </c>
    </row>
    <row r="20" spans="2:23" s="463" customFormat="1" ht="22.5" customHeight="1">
      <c r="B20" s="612" t="s">
        <v>18</v>
      </c>
      <c r="C20" s="612"/>
      <c r="D20" s="612"/>
      <c r="E20" s="1308" t="s">
        <v>1082</v>
      </c>
      <c r="F20" s="612"/>
      <c r="G20" s="613">
        <f>'5'!G29</f>
        <v>165119.977717</v>
      </c>
      <c r="H20" s="1750"/>
      <c r="I20" s="1751">
        <f>G20/G22*100</f>
        <v>12.784460697206685</v>
      </c>
      <c r="K20" s="613">
        <f>'5'!K29</f>
        <v>116845.32778800001</v>
      </c>
      <c r="L20" s="1752"/>
      <c r="M20" s="1751">
        <f>K20/K22*100</f>
        <v>13.109870685267655</v>
      </c>
    </row>
    <row r="21" spans="2:23" s="463" customFormat="1" ht="21.75" customHeight="1">
      <c r="B21" s="612" t="s">
        <v>839</v>
      </c>
      <c r="C21" s="612"/>
      <c r="D21" s="612"/>
      <c r="E21" s="612"/>
      <c r="F21" s="612"/>
      <c r="G21" s="613">
        <f>I13-G20</f>
        <v>1126447.8218780002</v>
      </c>
      <c r="H21" s="1750"/>
      <c r="I21" s="1751">
        <f>G21/G22*100</f>
        <v>87.215539302793303</v>
      </c>
      <c r="K21" s="613">
        <f>M13-K20</f>
        <v>774432.17290699994</v>
      </c>
      <c r="L21" s="1752"/>
      <c r="M21" s="1751">
        <f>K21/K22*100</f>
        <v>86.890129314732349</v>
      </c>
    </row>
    <row r="22" spans="2:23" s="700" customFormat="1" ht="21" customHeight="1" thickBot="1">
      <c r="G22" s="599">
        <f>SUM(G20:G21)</f>
        <v>1291567.7995950002</v>
      </c>
      <c r="H22" s="701"/>
      <c r="I22" s="1751"/>
      <c r="K22" s="599">
        <f>SUM(K20:K21)</f>
        <v>891277.50069499994</v>
      </c>
      <c r="L22" s="701"/>
      <c r="M22" s="1751"/>
      <c r="O22" s="2068"/>
      <c r="P22" s="2068"/>
      <c r="Q22" s="2068"/>
      <c r="R22" s="2068"/>
      <c r="S22" s="2068"/>
      <c r="T22" s="2068"/>
      <c r="U22" s="2068"/>
      <c r="V22" s="2068"/>
      <c r="W22" s="2068"/>
    </row>
    <row r="23" spans="2:23" s="700" customFormat="1" ht="21" customHeight="1" thickTop="1">
      <c r="G23" s="395"/>
      <c r="H23" s="701"/>
      <c r="I23" s="1751"/>
      <c r="K23" s="395"/>
      <c r="L23" s="701"/>
      <c r="M23" s="1751"/>
      <c r="O23" s="1887"/>
      <c r="P23" s="1887"/>
      <c r="Q23" s="1887"/>
      <c r="R23" s="1887"/>
      <c r="S23" s="1887"/>
      <c r="T23" s="1887"/>
      <c r="U23" s="1887"/>
      <c r="V23" s="1887"/>
      <c r="W23" s="1887"/>
    </row>
    <row r="24" spans="2:23" s="700" customFormat="1" ht="21" customHeight="1">
      <c r="B24" s="2064" t="s">
        <v>1088</v>
      </c>
      <c r="C24" s="2064"/>
      <c r="D24" s="2064"/>
      <c r="E24" s="2064"/>
      <c r="F24" s="2064"/>
      <c r="G24" s="2064"/>
      <c r="H24" s="2064"/>
      <c r="I24" s="2064"/>
      <c r="J24" s="2064"/>
      <c r="K24" s="395"/>
      <c r="L24" s="701"/>
      <c r="M24" s="1751"/>
      <c r="O24" s="791"/>
      <c r="P24" s="553"/>
      <c r="Q24" s="791"/>
      <c r="R24" s="791"/>
      <c r="S24" s="553"/>
      <c r="T24" s="553"/>
      <c r="U24" s="553"/>
      <c r="V24" s="553"/>
      <c r="W24" s="673"/>
    </row>
    <row r="25" spans="2:23" s="1903" customFormat="1" ht="21" customHeight="1" thickBot="1">
      <c r="B25" s="1902"/>
      <c r="C25" s="1902"/>
      <c r="D25" s="1902"/>
      <c r="E25" s="1902"/>
      <c r="F25" s="1902"/>
      <c r="G25" s="2065">
        <f>'5-5'!D8</f>
        <v>1399</v>
      </c>
      <c r="H25" s="2065"/>
      <c r="I25" s="2065"/>
      <c r="J25" s="1441"/>
      <c r="K25" s="2065">
        <v>1398</v>
      </c>
      <c r="L25" s="2065"/>
      <c r="M25" s="2065"/>
      <c r="O25" s="1904"/>
      <c r="P25" s="1441"/>
      <c r="Q25" s="1292"/>
      <c r="R25" s="1899"/>
      <c r="S25" s="1441"/>
      <c r="T25" s="1441"/>
      <c r="U25" s="1441"/>
      <c r="V25" s="1441"/>
      <c r="W25" s="1901"/>
    </row>
    <row r="26" spans="2:23" s="700" customFormat="1" ht="21" customHeight="1">
      <c r="B26" s="674"/>
      <c r="C26" s="553"/>
      <c r="D26" s="674"/>
      <c r="E26" s="674"/>
      <c r="F26" s="553"/>
      <c r="G26" s="1403" t="s">
        <v>959</v>
      </c>
      <c r="H26" s="674"/>
      <c r="I26" s="1403" t="s">
        <v>125</v>
      </c>
      <c r="J26" s="553"/>
      <c r="K26" s="1403" t="s">
        <v>959</v>
      </c>
      <c r="L26" s="674"/>
      <c r="M26" s="1403" t="s">
        <v>125</v>
      </c>
      <c r="O26" s="1896"/>
      <c r="P26" s="1896"/>
      <c r="Q26" s="1896"/>
      <c r="R26" s="674"/>
      <c r="S26" s="553"/>
      <c r="T26" s="553"/>
      <c r="U26" s="553"/>
      <c r="V26" s="553"/>
      <c r="W26" s="609"/>
    </row>
    <row r="27" spans="2:23" s="700" customFormat="1" ht="21" customHeight="1">
      <c r="B27" s="1896" t="s">
        <v>143</v>
      </c>
      <c r="C27" s="553"/>
      <c r="D27" s="1308"/>
      <c r="E27" s="674"/>
      <c r="F27" s="553"/>
      <c r="G27" s="594">
        <v>87336.258979000006</v>
      </c>
      <c r="H27" s="595"/>
      <c r="I27" s="1574">
        <f>(G27/G29)*100</f>
        <v>52.892605841242343</v>
      </c>
      <c r="J27" s="553"/>
      <c r="K27" s="594">
        <v>72670.313615000006</v>
      </c>
      <c r="L27" s="595"/>
      <c r="M27" s="1574">
        <f>(K27/K29)*100</f>
        <v>62.193598144420825</v>
      </c>
      <c r="O27" s="1421">
        <f>'5'!G27/1000000</f>
        <v>8.7336258979000006E-2</v>
      </c>
      <c r="P27" s="1421">
        <f>'5'!K27/1000000</f>
        <v>7.267031361500001E-2</v>
      </c>
      <c r="Q27" s="1896"/>
      <c r="R27" s="674"/>
      <c r="S27" s="553"/>
      <c r="T27" s="553"/>
      <c r="U27" s="553"/>
      <c r="V27" s="553"/>
      <c r="W27" s="609"/>
    </row>
    <row r="28" spans="2:23" s="700" customFormat="1" ht="21" customHeight="1">
      <c r="B28" s="1896" t="s">
        <v>144</v>
      </c>
      <c r="C28" s="1896"/>
      <c r="D28" s="1896"/>
      <c r="E28" s="674"/>
      <c r="F28" s="553"/>
      <c r="G28" s="594">
        <v>77783.718737999996</v>
      </c>
      <c r="H28" s="595"/>
      <c r="I28" s="1574">
        <f>(G28/G29)*100</f>
        <v>47.107394158757657</v>
      </c>
      <c r="J28" s="553"/>
      <c r="K28" s="594">
        <v>44175.014173000003</v>
      </c>
      <c r="L28" s="595"/>
      <c r="M28" s="1574">
        <f>(K28/K29)*100</f>
        <v>37.806401855579175</v>
      </c>
      <c r="O28" s="1421">
        <f>'5'!G28/1000000</f>
        <v>7.7783718737999996E-2</v>
      </c>
      <c r="P28" s="1421">
        <f>'5'!K28/1000000</f>
        <v>4.4175014173000002E-2</v>
      </c>
      <c r="Q28" s="548"/>
      <c r="R28" s="674"/>
      <c r="S28" s="553"/>
      <c r="T28" s="553"/>
      <c r="U28" s="553"/>
      <c r="V28" s="553"/>
      <c r="W28" s="609"/>
    </row>
    <row r="29" spans="2:23" s="700" customFormat="1" ht="21" customHeight="1" thickBot="1">
      <c r="C29" s="1896"/>
      <c r="D29" s="1896"/>
      <c r="E29" s="674"/>
      <c r="F29" s="553"/>
      <c r="G29" s="599">
        <f>SUM(G27:G28)</f>
        <v>165119.977717</v>
      </c>
      <c r="H29" s="1403"/>
      <c r="I29" s="1574"/>
      <c r="J29" s="553"/>
      <c r="K29" s="599">
        <f>SUM(K27:K28)</f>
        <v>116845.32778800001</v>
      </c>
      <c r="L29" s="1403"/>
      <c r="M29" s="1574"/>
      <c r="O29" s="677"/>
      <c r="P29" s="548"/>
      <c r="Q29" s="548"/>
      <c r="R29" s="674"/>
      <c r="S29" s="553"/>
      <c r="T29" s="553"/>
      <c r="U29" s="553"/>
      <c r="V29" s="553"/>
      <c r="W29" s="609"/>
    </row>
    <row r="30" spans="2:23" s="700" customFormat="1" ht="26.25" customHeight="1" thickTop="1">
      <c r="G30" s="1887"/>
      <c r="H30" s="1887"/>
      <c r="I30" s="1887"/>
      <c r="J30" s="1887"/>
      <c r="K30" s="395"/>
      <c r="L30" s="701"/>
      <c r="M30" s="1751"/>
      <c r="O30" s="677"/>
      <c r="P30" s="548"/>
      <c r="Q30" s="548"/>
      <c r="R30" s="1714"/>
      <c r="S30" s="1713"/>
      <c r="T30" s="1713"/>
      <c r="U30" s="1713"/>
      <c r="V30" s="1713"/>
      <c r="W30" s="1713"/>
    </row>
    <row r="31" spans="2:23" s="548" customFormat="1" ht="25.5" customHeight="1">
      <c r="B31" s="2061" t="s">
        <v>1083</v>
      </c>
      <c r="C31" s="2061"/>
      <c r="D31" s="1753"/>
      <c r="E31" s="1753"/>
      <c r="F31" s="1753"/>
      <c r="G31" s="553"/>
      <c r="H31" s="553"/>
      <c r="I31" s="553"/>
      <c r="J31" s="673"/>
      <c r="K31" s="395"/>
      <c r="L31" s="701"/>
      <c r="M31" s="1751"/>
      <c r="O31" s="677">
        <f>M36/1000000</f>
        <v>9.1064279050000002E-2</v>
      </c>
      <c r="Q31" s="677">
        <f>I36/1000000</f>
        <v>0.107889</v>
      </c>
      <c r="R31" s="1889"/>
      <c r="S31" s="1889"/>
      <c r="T31" s="498"/>
      <c r="U31" s="498"/>
      <c r="V31" s="498"/>
      <c r="W31" s="498"/>
    </row>
    <row r="32" spans="2:23" s="548" customFormat="1" ht="15.75" customHeight="1">
      <c r="B32" s="378"/>
      <c r="C32" s="378"/>
      <c r="D32" s="378"/>
      <c r="E32" s="674"/>
      <c r="F32" s="674"/>
      <c r="G32" s="1468"/>
      <c r="H32" s="1468"/>
      <c r="I32" s="1468"/>
      <c r="J32" s="1468"/>
      <c r="K32" s="2067" t="s">
        <v>1016</v>
      </c>
      <c r="L32" s="2067"/>
      <c r="M32" s="2067"/>
      <c r="N32" s="609"/>
      <c r="O32" s="677">
        <f t="shared" ref="O32:O41" si="0">M39/1000000</f>
        <v>9.4613333329999997E-3</v>
      </c>
      <c r="Q32" s="677">
        <f t="shared" ref="Q32:Q42" si="1">I39/1000000</f>
        <v>8.3333333330000009E-3</v>
      </c>
    </row>
    <row r="33" spans="2:17" s="548" customFormat="1" ht="18.75" customHeight="1" thickBot="1">
      <c r="B33" s="378"/>
      <c r="C33" s="378"/>
      <c r="D33" s="378"/>
      <c r="E33" s="1905" t="s">
        <v>4</v>
      </c>
      <c r="F33" s="770"/>
      <c r="G33" s="2062">
        <f>G7</f>
        <v>1399</v>
      </c>
      <c r="H33" s="2062"/>
      <c r="I33" s="2062"/>
      <c r="J33" s="553"/>
      <c r="K33" s="2062">
        <f>K7</f>
        <v>1398</v>
      </c>
      <c r="L33" s="2062"/>
      <c r="M33" s="2062"/>
      <c r="N33" s="1403"/>
      <c r="O33" s="677">
        <f t="shared" si="0"/>
        <v>4.1432951999999992E-3</v>
      </c>
      <c r="Q33" s="677">
        <f t="shared" si="1"/>
        <v>0</v>
      </c>
    </row>
    <row r="34" spans="2:17" s="548" customFormat="1" ht="24" thickBot="1">
      <c r="B34" s="378"/>
      <c r="C34" s="378"/>
      <c r="D34" s="378"/>
      <c r="G34" s="769" t="s">
        <v>1079</v>
      </c>
      <c r="H34" s="769"/>
      <c r="I34" s="769" t="s">
        <v>124</v>
      </c>
      <c r="J34" s="652"/>
      <c r="K34" s="769" t="s">
        <v>1079</v>
      </c>
      <c r="L34" s="769"/>
      <c r="M34" s="769" t="s">
        <v>32</v>
      </c>
      <c r="N34" s="1695"/>
      <c r="O34" s="677">
        <f t="shared" si="0"/>
        <v>8.1027754670000007E-3</v>
      </c>
      <c r="Q34" s="677">
        <f t="shared" si="1"/>
        <v>2.7028276E-2</v>
      </c>
    </row>
    <row r="35" spans="2:17" s="548" customFormat="1" ht="24.75">
      <c r="B35" s="378"/>
      <c r="C35" s="378"/>
      <c r="D35" s="378"/>
      <c r="G35" s="769" t="s">
        <v>717</v>
      </c>
      <c r="H35" s="610"/>
      <c r="I35" s="769" t="s">
        <v>856</v>
      </c>
      <c r="J35" s="611"/>
      <c r="K35" s="769" t="s">
        <v>717</v>
      </c>
      <c r="L35" s="610"/>
      <c r="M35" s="769" t="s">
        <v>856</v>
      </c>
      <c r="N35" s="1756"/>
      <c r="O35" s="677">
        <f t="shared" si="0"/>
        <v>1.6637921936E-2</v>
      </c>
      <c r="Q35" s="677">
        <f t="shared" si="1"/>
        <v>1.0437E-2</v>
      </c>
    </row>
    <row r="36" spans="2:17" s="548" customFormat="1" ht="23.25">
      <c r="B36" s="378" t="s">
        <v>576</v>
      </c>
      <c r="C36" s="378"/>
      <c r="D36" s="378"/>
      <c r="G36" s="1755">
        <v>105</v>
      </c>
      <c r="H36" s="595"/>
      <c r="I36" s="594">
        <v>107889</v>
      </c>
      <c r="J36" s="595"/>
      <c r="K36" s="1755">
        <v>112</v>
      </c>
      <c r="L36" s="595"/>
      <c r="M36" s="595">
        <v>91064.279049999997</v>
      </c>
      <c r="N36" s="1757"/>
      <c r="O36" s="677">
        <f t="shared" si="0"/>
        <v>3.0220199100000002E-3</v>
      </c>
      <c r="Q36" s="677">
        <f t="shared" si="1"/>
        <v>4.966477968E-3</v>
      </c>
    </row>
    <row r="37" spans="2:17" s="548" customFormat="1" ht="23.25">
      <c r="B37" s="378" t="s">
        <v>790</v>
      </c>
      <c r="C37" s="378"/>
      <c r="D37" s="378"/>
      <c r="G37" s="593">
        <v>6</v>
      </c>
      <c r="H37" s="613"/>
      <c r="I37" s="613">
        <v>7209.0051110000004</v>
      </c>
      <c r="J37" s="594"/>
      <c r="K37" s="593">
        <v>1</v>
      </c>
      <c r="L37" s="613"/>
      <c r="M37" s="613">
        <v>1582.717451</v>
      </c>
      <c r="N37" s="1757"/>
      <c r="O37" s="677">
        <f t="shared" si="0"/>
        <v>2.1927499999999998E-3</v>
      </c>
      <c r="Q37" s="677">
        <f t="shared" si="1"/>
        <v>2.6562164999999999E-5</v>
      </c>
    </row>
    <row r="38" spans="2:17" s="548" customFormat="1" ht="23.25">
      <c r="B38" s="378" t="s">
        <v>575</v>
      </c>
      <c r="C38" s="378"/>
      <c r="D38" s="378"/>
      <c r="G38" s="593">
        <v>4</v>
      </c>
      <c r="H38" s="594"/>
      <c r="I38" s="594">
        <v>1147.955297</v>
      </c>
      <c r="J38" s="594"/>
      <c r="K38" s="593">
        <v>3</v>
      </c>
      <c r="L38" s="594"/>
      <c r="M38" s="594">
        <v>813.89041899999995</v>
      </c>
      <c r="N38" s="1757"/>
      <c r="O38" s="677">
        <f t="shared" si="0"/>
        <v>1.5087634650000001E-2</v>
      </c>
      <c r="Q38" s="677">
        <f t="shared" si="1"/>
        <v>1.6992031666999998E-2</v>
      </c>
    </row>
    <row r="39" spans="2:17" s="548" customFormat="1" ht="23.25">
      <c r="B39" s="378" t="s">
        <v>34</v>
      </c>
      <c r="C39" s="378"/>
      <c r="D39" s="378"/>
      <c r="G39" s="593">
        <v>3</v>
      </c>
      <c r="H39" s="594"/>
      <c r="I39" s="594">
        <v>8333.3333330000005</v>
      </c>
      <c r="J39" s="594"/>
      <c r="K39" s="593">
        <v>5</v>
      </c>
      <c r="L39" s="594"/>
      <c r="M39" s="594">
        <v>9461.3333330000005</v>
      </c>
      <c r="N39" s="1430"/>
      <c r="O39" s="677">
        <f t="shared" si="0"/>
        <v>1.5304817572E-2</v>
      </c>
      <c r="Q39" s="677">
        <f t="shared" si="1"/>
        <v>3.5632800000000003E-3</v>
      </c>
    </row>
    <row r="40" spans="2:17" s="548" customFormat="1" ht="23.25">
      <c r="B40" s="378" t="s">
        <v>718</v>
      </c>
      <c r="C40" s="378"/>
      <c r="D40" s="378"/>
      <c r="G40" s="593">
        <v>0</v>
      </c>
      <c r="H40" s="594"/>
      <c r="I40" s="594">
        <v>0</v>
      </c>
      <c r="J40" s="594"/>
      <c r="K40" s="593">
        <v>6</v>
      </c>
      <c r="L40" s="594"/>
      <c r="M40" s="594">
        <v>4143.2951999999996</v>
      </c>
      <c r="N40" s="1757"/>
      <c r="O40" s="677">
        <f t="shared" si="0"/>
        <v>8.7500000000000008E-3</v>
      </c>
      <c r="Q40" s="677">
        <f t="shared" si="1"/>
        <v>2.5999999999999999E-3</v>
      </c>
    </row>
    <row r="41" spans="2:17" s="548" customFormat="1" ht="23.25">
      <c r="B41" s="378" t="s">
        <v>944</v>
      </c>
      <c r="C41" s="378"/>
      <c r="D41" s="378"/>
      <c r="G41" s="593">
        <v>2</v>
      </c>
      <c r="H41" s="594"/>
      <c r="I41" s="594">
        <v>27028.276000000002</v>
      </c>
      <c r="J41" s="594"/>
      <c r="K41" s="593">
        <v>1</v>
      </c>
      <c r="L41" s="594"/>
      <c r="M41" s="594">
        <v>8102.7754670000004</v>
      </c>
      <c r="N41" s="1757"/>
      <c r="O41" s="677">
        <f t="shared" si="0"/>
        <v>1.5864171919999998E-3</v>
      </c>
      <c r="Q41" s="677">
        <f t="shared" si="1"/>
        <v>7.1199999999999996E-3</v>
      </c>
    </row>
    <row r="42" spans="2:17" s="548" customFormat="1" ht="23.25">
      <c r="B42" s="378" t="s">
        <v>766</v>
      </c>
      <c r="C42" s="378"/>
      <c r="D42" s="378"/>
      <c r="G42" s="593">
        <v>19</v>
      </c>
      <c r="H42" s="594"/>
      <c r="I42" s="594">
        <v>10437</v>
      </c>
      <c r="J42" s="594"/>
      <c r="K42" s="593">
        <v>12</v>
      </c>
      <c r="L42" s="594"/>
      <c r="M42" s="594">
        <v>16637.921935999999</v>
      </c>
      <c r="N42" s="1757"/>
      <c r="O42" s="677"/>
      <c r="Q42" s="677">
        <f t="shared" si="1"/>
        <v>0.19731292154100002</v>
      </c>
    </row>
    <row r="43" spans="2:17" s="548" customFormat="1" ht="23.25">
      <c r="B43" s="378" t="s">
        <v>574</v>
      </c>
      <c r="C43" s="378"/>
      <c r="D43" s="378"/>
      <c r="G43" s="593">
        <v>8</v>
      </c>
      <c r="H43" s="594"/>
      <c r="I43" s="594">
        <v>4966.4779680000001</v>
      </c>
      <c r="J43" s="594"/>
      <c r="K43" s="593">
        <v>5</v>
      </c>
      <c r="L43" s="594"/>
      <c r="M43" s="594">
        <v>3022.01991</v>
      </c>
      <c r="N43" s="1757"/>
      <c r="O43" s="677"/>
    </row>
    <row r="44" spans="2:17" s="548" customFormat="1" ht="23.25">
      <c r="B44" s="378" t="s">
        <v>496</v>
      </c>
      <c r="C44" s="378"/>
      <c r="D44" s="378"/>
      <c r="E44" s="1308" t="s">
        <v>840</v>
      </c>
      <c r="F44" s="1308"/>
      <c r="G44" s="593">
        <v>1</v>
      </c>
      <c r="H44" s="594"/>
      <c r="I44" s="594">
        <v>26.562165</v>
      </c>
      <c r="J44" s="594"/>
      <c r="K44" s="593">
        <v>9</v>
      </c>
      <c r="L44" s="594"/>
      <c r="M44" s="594">
        <v>2192.75</v>
      </c>
      <c r="N44" s="1430"/>
      <c r="O44" s="698"/>
      <c r="P44" s="607"/>
      <c r="Q44" s="607"/>
    </row>
    <row r="45" spans="2:17" s="548" customFormat="1" ht="23.25">
      <c r="B45" s="378" t="s">
        <v>764</v>
      </c>
      <c r="C45" s="378"/>
      <c r="D45" s="378"/>
      <c r="G45" s="593">
        <v>19</v>
      </c>
      <c r="H45" s="594"/>
      <c r="I45" s="594">
        <v>16992.031666999999</v>
      </c>
      <c r="J45" s="594"/>
      <c r="K45" s="593">
        <v>13</v>
      </c>
      <c r="L45" s="594"/>
      <c r="M45" s="594">
        <v>15087.63465</v>
      </c>
      <c r="N45" s="1430"/>
      <c r="O45" s="698"/>
      <c r="P45" s="607"/>
      <c r="Q45" s="607"/>
    </row>
    <row r="46" spans="2:17" s="548" customFormat="1" ht="23.25">
      <c r="B46" s="378" t="s">
        <v>567</v>
      </c>
      <c r="C46" s="378"/>
      <c r="D46" s="378"/>
      <c r="G46" s="593">
        <v>1</v>
      </c>
      <c r="H46" s="594"/>
      <c r="I46" s="594">
        <v>3563.28</v>
      </c>
      <c r="J46" s="594"/>
      <c r="K46" s="593">
        <v>3</v>
      </c>
      <c r="L46" s="594"/>
      <c r="M46" s="594">
        <v>15304.817572</v>
      </c>
      <c r="N46" s="594"/>
      <c r="O46" s="677"/>
    </row>
    <row r="47" spans="2:17" s="548" customFormat="1" ht="16.5" customHeight="1">
      <c r="B47" s="378" t="s">
        <v>765</v>
      </c>
      <c r="C47" s="596"/>
      <c r="D47" s="596"/>
      <c r="G47" s="593">
        <v>1</v>
      </c>
      <c r="H47" s="594"/>
      <c r="I47" s="594">
        <v>2600</v>
      </c>
      <c r="J47" s="594"/>
      <c r="K47" s="593">
        <v>1</v>
      </c>
      <c r="L47" s="594"/>
      <c r="M47" s="594">
        <v>8750</v>
      </c>
      <c r="N47" s="395"/>
      <c r="O47" s="677"/>
    </row>
    <row r="48" spans="2:17" s="548" customFormat="1" ht="26.25" customHeight="1">
      <c r="B48" s="378" t="s">
        <v>6</v>
      </c>
      <c r="C48" s="600"/>
      <c r="D48" s="600"/>
      <c r="E48" s="601"/>
      <c r="F48" s="601"/>
      <c r="G48" s="593">
        <v>24</v>
      </c>
      <c r="H48" s="594"/>
      <c r="I48" s="594">
        <v>7120</v>
      </c>
      <c r="J48" s="595"/>
      <c r="K48" s="593">
        <v>4</v>
      </c>
      <c r="L48" s="594"/>
      <c r="M48" s="594">
        <v>1586.4171919999999</v>
      </c>
      <c r="O48" s="677"/>
    </row>
    <row r="49" spans="2:17" ht="24" thickBot="1">
      <c r="B49" s="596"/>
      <c r="D49" s="2063"/>
      <c r="E49" s="2063"/>
      <c r="F49" s="1887"/>
      <c r="G49" s="597">
        <f>SUM(G36:G48)</f>
        <v>193</v>
      </c>
      <c r="H49" s="598"/>
      <c r="I49" s="599">
        <f>SUM(I36:I48)</f>
        <v>197312.92154100002</v>
      </c>
      <c r="J49" s="598">
        <f>SUM(J36:J48)</f>
        <v>0</v>
      </c>
      <c r="K49" s="597">
        <f>SUM(K36:K48)</f>
        <v>175</v>
      </c>
      <c r="L49" s="598">
        <f>SUM(L36:L48)</f>
        <v>0</v>
      </c>
      <c r="M49" s="599">
        <f>SUM(M36:M48)</f>
        <v>177749.85217999999</v>
      </c>
      <c r="O49" s="677" t="e">
        <f>#REF!/1000000</f>
        <v>#REF!</v>
      </c>
      <c r="P49" s="1758" t="e">
        <f>#REF!/1000000</f>
        <v>#REF!</v>
      </c>
      <c r="Q49" s="1759" t="e">
        <f>#REF!/#REF!</f>
        <v>#REF!</v>
      </c>
    </row>
    <row r="50" spans="2:17" ht="15" customHeight="1" thickTop="1">
      <c r="B50" s="600"/>
      <c r="C50" s="894"/>
      <c r="D50" s="894"/>
      <c r="E50" s="894"/>
      <c r="F50" s="894"/>
      <c r="G50" s="602"/>
      <c r="H50" s="603"/>
      <c r="I50" s="604"/>
      <c r="J50" s="605"/>
      <c r="K50" s="606"/>
      <c r="L50" s="548"/>
      <c r="M50" s="548"/>
      <c r="O50" s="677" t="e">
        <f>#REF!/1000000</f>
        <v>#REF!</v>
      </c>
      <c r="P50" s="1758" t="e">
        <f>#REF!/1000000</f>
        <v>#REF!</v>
      </c>
      <c r="Q50" s="1759" t="e">
        <f>#REF!/#REF!</f>
        <v>#REF!</v>
      </c>
    </row>
    <row r="52" spans="2:17" s="548" customFormat="1" ht="18" customHeight="1">
      <c r="B52" s="894"/>
      <c r="C52" s="652"/>
      <c r="D52" s="652"/>
      <c r="E52" s="652"/>
      <c r="F52" s="652"/>
      <c r="G52" s="652"/>
      <c r="H52" s="652"/>
      <c r="I52" s="652"/>
      <c r="J52" s="652"/>
      <c r="K52" s="652"/>
      <c r="L52" s="1647"/>
      <c r="O52" s="677"/>
    </row>
    <row r="53" spans="2:17" s="548" customFormat="1" ht="21" customHeight="1">
      <c r="B53" s="2010">
        <v>9</v>
      </c>
      <c r="C53" s="2010"/>
      <c r="D53" s="2010"/>
      <c r="E53" s="2010"/>
      <c r="F53" s="2010"/>
      <c r="G53" s="2010"/>
      <c r="H53" s="2010"/>
      <c r="I53" s="2010"/>
      <c r="J53" s="2010"/>
      <c r="K53" s="2010"/>
      <c r="L53" s="2010"/>
      <c r="M53" s="2010"/>
      <c r="O53" s="709"/>
      <c r="P53" s="708"/>
      <c r="Q53" s="708"/>
    </row>
    <row r="54" spans="2:17" s="548" customFormat="1" ht="21" customHeight="1">
      <c r="B54" s="607"/>
      <c r="C54" s="1960"/>
      <c r="D54" s="1960"/>
      <c r="E54" s="1960"/>
      <c r="F54" s="1960"/>
      <c r="G54" s="1960"/>
      <c r="H54" s="1960"/>
      <c r="I54" s="1960"/>
      <c r="J54" s="1960"/>
      <c r="K54" s="1960"/>
      <c r="L54" s="1960"/>
      <c r="M54" s="1960"/>
      <c r="O54" s="677"/>
    </row>
    <row r="55" spans="2:17" s="548" customFormat="1" ht="21" customHeight="1">
      <c r="B55" s="652"/>
      <c r="C55" s="652"/>
      <c r="D55" s="652"/>
      <c r="G55" s="652"/>
      <c r="H55" s="652"/>
      <c r="I55" s="652"/>
      <c r="J55" s="652"/>
      <c r="K55" s="652"/>
      <c r="L55" s="1647"/>
      <c r="O55" s="709"/>
      <c r="P55" s="708"/>
      <c r="Q55" s="708"/>
    </row>
    <row r="56" spans="2:17" s="548" customFormat="1" ht="21.75" customHeight="1">
      <c r="B56" s="652"/>
      <c r="L56" s="1647"/>
      <c r="O56" s="698"/>
      <c r="P56" s="607"/>
      <c r="Q56" s="607"/>
    </row>
    <row r="57" spans="2:17" s="548" customFormat="1" ht="23.25">
      <c r="B57" s="652"/>
      <c r="L57" s="1647"/>
      <c r="O57" s="698"/>
      <c r="P57" s="607"/>
      <c r="Q57" s="607"/>
    </row>
    <row r="58" spans="2:17" s="548" customFormat="1" ht="23.25">
      <c r="L58" s="1647"/>
      <c r="O58" s="698"/>
      <c r="P58" s="607"/>
      <c r="Q58" s="607"/>
    </row>
    <row r="59" spans="2:17" s="708" customFormat="1" ht="25.5">
      <c r="B59" s="548"/>
      <c r="G59" s="548"/>
      <c r="H59" s="548"/>
      <c r="I59" s="548"/>
      <c r="J59" s="548"/>
      <c r="K59" s="548"/>
      <c r="L59" s="1506"/>
      <c r="M59" s="548"/>
      <c r="O59" s="698"/>
      <c r="P59" s="607"/>
      <c r="Q59" s="607"/>
    </row>
    <row r="60" spans="2:17" s="708" customFormat="1" ht="23.25">
      <c r="B60" s="548"/>
      <c r="G60" s="548"/>
      <c r="H60" s="548"/>
      <c r="I60" s="548"/>
      <c r="J60" s="548"/>
      <c r="K60" s="548"/>
      <c r="L60" s="548"/>
      <c r="M60" s="548"/>
      <c r="O60" s="698"/>
      <c r="P60" s="607"/>
      <c r="Q60" s="607"/>
    </row>
    <row r="61" spans="2:17" ht="22.5">
      <c r="B61" s="708"/>
      <c r="G61" s="708"/>
      <c r="H61" s="708"/>
      <c r="I61" s="708"/>
      <c r="J61" s="708"/>
      <c r="K61" s="708"/>
      <c r="L61" s="708"/>
      <c r="M61" s="708"/>
    </row>
    <row r="62" spans="2:17" ht="22.5">
      <c r="B62" s="708"/>
      <c r="G62" s="708"/>
      <c r="H62" s="708"/>
      <c r="I62" s="708"/>
      <c r="J62" s="708"/>
      <c r="K62" s="708"/>
      <c r="L62" s="708"/>
      <c r="M62" s="708"/>
    </row>
  </sheetData>
  <mergeCells count="21">
    <mergeCell ref="O10:Q11"/>
    <mergeCell ref="K16:M16"/>
    <mergeCell ref="K6:M6"/>
    <mergeCell ref="K32:M32"/>
    <mergeCell ref="O22:W22"/>
    <mergeCell ref="K25:M25"/>
    <mergeCell ref="B53:M53"/>
    <mergeCell ref="B15:G15"/>
    <mergeCell ref="B1:N1"/>
    <mergeCell ref="B2:N2"/>
    <mergeCell ref="B3:N3"/>
    <mergeCell ref="G7:I7"/>
    <mergeCell ref="K7:M7"/>
    <mergeCell ref="G17:I17"/>
    <mergeCell ref="K17:M17"/>
    <mergeCell ref="B31:C31"/>
    <mergeCell ref="D49:E49"/>
    <mergeCell ref="G33:I33"/>
    <mergeCell ref="K33:M33"/>
    <mergeCell ref="B24:J24"/>
    <mergeCell ref="G25:I25"/>
  </mergeCells>
  <printOptions horizontalCentered="1"/>
  <pageMargins left="0.19685039370078741" right="0.39370078740157483" top="0.19685039370078741" bottom="0.19685039370078741" header="0.11811023622047245" footer="0.11811023622047245"/>
  <pageSetup scale="65" orientation="portrait" r:id="rId1"/>
  <rowBreaks count="1" manualBreakCount="1">
    <brk id="54" min="1"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60"/>
  <sheetViews>
    <sheetView rightToLeft="1" view="pageBreakPreview" topLeftCell="B4" zoomScaleSheetLayoutView="100" workbookViewId="0">
      <selection activeCell="I12" sqref="I12"/>
    </sheetView>
  </sheetViews>
  <sheetFormatPr defaultColWidth="9" defaultRowHeight="18"/>
  <cols>
    <col min="1" max="1" width="3" style="607" customWidth="1"/>
    <col min="2" max="2" width="23.42578125" style="607" customWidth="1"/>
    <col min="3" max="3" width="15.5703125" style="607" customWidth="1"/>
    <col min="4" max="4" width="1.140625" style="607" customWidth="1"/>
    <col min="5" max="5" width="15.28515625" style="607" customWidth="1"/>
    <col min="6" max="6" width="3" style="607" customWidth="1"/>
    <col min="7" max="7" width="19.85546875" style="607" bestFit="1" customWidth="1"/>
    <col min="8" max="8" width="2.28515625" style="607" customWidth="1"/>
    <col min="9" max="9" width="18.7109375" style="607" customWidth="1"/>
    <col min="10" max="10" width="3.42578125" style="607" customWidth="1"/>
    <col min="11" max="11" width="19.85546875" style="607" bestFit="1" customWidth="1"/>
    <col min="12" max="12" width="2.7109375" style="607" customWidth="1"/>
    <col min="13" max="13" width="18.7109375" style="607" customWidth="1"/>
    <col min="14" max="14" width="2.5703125" style="607" customWidth="1"/>
    <col min="15" max="15" width="15.28515625" style="607" customWidth="1"/>
    <col min="16" max="16384" width="9" style="607"/>
  </cols>
  <sheetData>
    <row r="1" spans="2:17" ht="23.25" customHeight="1">
      <c r="B1" s="2011" t="s">
        <v>0</v>
      </c>
      <c r="C1" s="2011"/>
      <c r="D1" s="2011"/>
      <c r="E1" s="2011"/>
      <c r="F1" s="2011"/>
      <c r="G1" s="2011"/>
      <c r="H1" s="2011"/>
      <c r="I1" s="2011"/>
      <c r="J1" s="2011"/>
      <c r="K1" s="2011"/>
      <c r="L1" s="2011"/>
      <c r="M1" s="2011"/>
    </row>
    <row r="2" spans="2:17" ht="23.25" customHeight="1">
      <c r="B2" s="2011" t="s">
        <v>573</v>
      </c>
      <c r="C2" s="2011"/>
      <c r="D2" s="2011"/>
      <c r="E2" s="2011"/>
      <c r="F2" s="2011"/>
      <c r="G2" s="2011"/>
      <c r="H2" s="2011"/>
      <c r="I2" s="2011"/>
      <c r="J2" s="2011"/>
      <c r="K2" s="2011"/>
      <c r="L2" s="2011"/>
      <c r="M2" s="2011"/>
    </row>
    <row r="3" spans="2:17" ht="23.25" customHeight="1">
      <c r="B3" s="2011" t="s">
        <v>929</v>
      </c>
      <c r="C3" s="2011"/>
      <c r="D3" s="2011"/>
      <c r="E3" s="2011"/>
      <c r="F3" s="2011"/>
      <c r="G3" s="2011"/>
      <c r="H3" s="2011"/>
      <c r="I3" s="2011"/>
      <c r="J3" s="2011"/>
      <c r="K3" s="2011"/>
      <c r="L3" s="2011"/>
      <c r="M3" s="2011"/>
    </row>
    <row r="4" spans="2:17" s="708" customFormat="1" ht="12" customHeight="1">
      <c r="B4" s="1432"/>
      <c r="C4" s="1432"/>
      <c r="D4" s="1432"/>
      <c r="E4" s="1432"/>
      <c r="F4" s="1432"/>
      <c r="G4" s="1432"/>
      <c r="H4" s="1432"/>
    </row>
    <row r="5" spans="2:17" s="548" customFormat="1" ht="25.5">
      <c r="B5" s="2061" t="s">
        <v>1084</v>
      </c>
      <c r="C5" s="2061"/>
      <c r="D5" s="2061"/>
      <c r="E5" s="2061"/>
      <c r="F5" s="2061"/>
      <c r="G5" s="2061"/>
      <c r="H5" s="2061"/>
      <c r="I5" s="2061"/>
      <c r="J5" s="2063"/>
      <c r="K5" s="2063"/>
      <c r="L5" s="607"/>
      <c r="M5" s="607"/>
      <c r="N5" s="1754"/>
      <c r="O5" s="677" t="e">
        <f>'5'!#REF!/1000000</f>
        <v>#REF!</v>
      </c>
      <c r="P5" s="1758" t="e">
        <f>'5'!#REF!/1000000</f>
        <v>#REF!</v>
      </c>
      <c r="Q5" s="1759" t="e">
        <f>'5'!#REF!/'5'!#REF!</f>
        <v>#REF!</v>
      </c>
    </row>
    <row r="6" spans="2:17" s="692" customFormat="1" ht="23.25" customHeight="1">
      <c r="B6" s="1518"/>
      <c r="C6" s="1518"/>
      <c r="D6" s="789"/>
      <c r="E6" s="689"/>
      <c r="F6" s="1518"/>
      <c r="G6" s="2070"/>
      <c r="H6" s="2070"/>
      <c r="I6" s="2070"/>
      <c r="J6" s="691"/>
      <c r="K6" s="2070" t="s">
        <v>1016</v>
      </c>
      <c r="L6" s="2070"/>
      <c r="M6" s="2070"/>
    </row>
    <row r="7" spans="2:17" s="692" customFormat="1" ht="20.25" customHeight="1" thickBot="1">
      <c r="B7" s="1721"/>
      <c r="C7" s="1721"/>
      <c r="D7" s="1721"/>
      <c r="E7" s="1906"/>
      <c r="F7" s="1907"/>
      <c r="G7" s="2071">
        <v>1399</v>
      </c>
      <c r="H7" s="2071"/>
      <c r="I7" s="2071"/>
      <c r="J7" s="503"/>
      <c r="K7" s="2071">
        <v>1398</v>
      </c>
      <c r="L7" s="2071"/>
      <c r="M7" s="2071"/>
      <c r="N7" s="1218"/>
      <c r="O7" s="1512"/>
    </row>
    <row r="8" spans="2:17" s="692" customFormat="1" ht="28.5" thickBot="1">
      <c r="C8" s="1216"/>
      <c r="D8" s="1216"/>
      <c r="E8" s="1906"/>
      <c r="G8" s="1908" t="s">
        <v>1079</v>
      </c>
      <c r="H8" s="1908"/>
      <c r="I8" s="1908" t="s">
        <v>124</v>
      </c>
      <c r="J8" s="1721"/>
      <c r="K8" s="1908" t="s">
        <v>1079</v>
      </c>
      <c r="L8" s="1908"/>
      <c r="M8" s="1908" t="s">
        <v>124</v>
      </c>
      <c r="N8" s="1909"/>
      <c r="O8" s="1512"/>
    </row>
    <row r="9" spans="2:17" s="692" customFormat="1" ht="27.75">
      <c r="C9" s="1216"/>
      <c r="D9" s="1216"/>
      <c r="E9" s="1906"/>
      <c r="F9" s="1719"/>
      <c r="G9" s="1908" t="s">
        <v>717</v>
      </c>
      <c r="H9" s="1514"/>
      <c r="I9" s="1908" t="s">
        <v>856</v>
      </c>
      <c r="J9" s="1722"/>
      <c r="K9" s="1908" t="s">
        <v>717</v>
      </c>
      <c r="L9" s="1514"/>
      <c r="M9" s="1908" t="s">
        <v>856</v>
      </c>
      <c r="N9" s="1910"/>
      <c r="O9" s="1512"/>
    </row>
    <row r="10" spans="2:17" s="692" customFormat="1" ht="27.75">
      <c r="B10" s="1216" t="s">
        <v>613</v>
      </c>
      <c r="C10" s="1216"/>
      <c r="D10" s="1216"/>
      <c r="E10" s="1906"/>
      <c r="G10" s="1737">
        <v>59</v>
      </c>
      <c r="H10" s="1732"/>
      <c r="I10" s="1910">
        <v>129763</v>
      </c>
      <c r="J10" s="1721"/>
      <c r="K10" s="1737">
        <v>65</v>
      </c>
      <c r="L10" s="1732"/>
      <c r="M10" s="1910">
        <v>119283.339915</v>
      </c>
      <c r="N10" s="1910"/>
      <c r="O10" s="1512"/>
    </row>
    <row r="11" spans="2:17" s="692" customFormat="1" ht="27.75">
      <c r="B11" s="1216" t="s">
        <v>460</v>
      </c>
      <c r="C11" s="1721"/>
      <c r="D11" s="1721"/>
      <c r="G11" s="1737">
        <v>133</v>
      </c>
      <c r="H11" s="1732"/>
      <c r="I11" s="1910">
        <v>62973</v>
      </c>
      <c r="J11" s="1721"/>
      <c r="K11" s="1737">
        <v>104</v>
      </c>
      <c r="L11" s="1732"/>
      <c r="M11" s="1910">
        <v>41105.714693000002</v>
      </c>
      <c r="N11" s="1911"/>
      <c r="O11" s="1512"/>
    </row>
    <row r="12" spans="2:17" s="692" customFormat="1" ht="27.75">
      <c r="B12" s="1216" t="s">
        <v>614</v>
      </c>
      <c r="C12" s="1721"/>
      <c r="D12" s="1721"/>
      <c r="E12" s="1721"/>
      <c r="F12" s="1721"/>
      <c r="G12" s="1737">
        <v>1</v>
      </c>
      <c r="H12" s="1732"/>
      <c r="I12" s="1910">
        <v>4576.5621650000003</v>
      </c>
      <c r="J12" s="1721"/>
      <c r="K12" s="1737">
        <v>3</v>
      </c>
      <c r="L12" s="1732"/>
      <c r="M12" s="1910">
        <v>17360.797571999999</v>
      </c>
      <c r="O12" s="1512"/>
    </row>
    <row r="13" spans="2:17" s="692" customFormat="1" ht="28.5" thickBot="1">
      <c r="B13" s="1721"/>
      <c r="C13" s="1721"/>
      <c r="D13" s="1721"/>
      <c r="E13" s="1721"/>
      <c r="F13" s="1721"/>
      <c r="G13" s="1912">
        <f>SUM(G10:G12)</f>
        <v>193</v>
      </c>
      <c r="H13" s="1732"/>
      <c r="I13" s="1729">
        <f>SUM(I10:I12)</f>
        <v>197312.56216500001</v>
      </c>
      <c r="J13" s="1721"/>
      <c r="K13" s="1912">
        <f>SUM(K10:K12)</f>
        <v>172</v>
      </c>
      <c r="L13" s="1732"/>
      <c r="M13" s="1729">
        <f>SUM(M10:M12)</f>
        <v>177749.85218000002</v>
      </c>
      <c r="O13" s="1512"/>
    </row>
    <row r="14" spans="2:17" s="708" customFormat="1" ht="11.25" customHeight="1" thickTop="1">
      <c r="B14" s="1432"/>
      <c r="C14" s="1432"/>
      <c r="D14" s="1432"/>
      <c r="E14" s="1432"/>
      <c r="F14" s="1432"/>
      <c r="G14" s="1432"/>
      <c r="H14" s="1432"/>
    </row>
    <row r="15" spans="2:17" s="548" customFormat="1" ht="141.75" customHeight="1">
      <c r="B15" s="2069" t="s">
        <v>1404</v>
      </c>
      <c r="C15" s="2069"/>
      <c r="D15" s="2069"/>
      <c r="E15" s="2069"/>
      <c r="F15" s="2069"/>
      <c r="G15" s="2069"/>
      <c r="H15" s="2069"/>
      <c r="I15" s="2069"/>
      <c r="J15" s="2069"/>
      <c r="K15" s="2069"/>
      <c r="L15" s="2069"/>
      <c r="M15" s="2069"/>
    </row>
    <row r="16" spans="2:17" s="548" customFormat="1" ht="5.25" customHeight="1">
      <c r="B16" s="890"/>
      <c r="C16" s="890"/>
      <c r="D16" s="890"/>
      <c r="E16" s="890"/>
      <c r="F16" s="890"/>
      <c r="G16" s="890"/>
      <c r="H16" s="890"/>
      <c r="I16" s="890"/>
      <c r="J16" s="890"/>
      <c r="K16" s="890"/>
      <c r="L16" s="890"/>
      <c r="M16" s="890"/>
    </row>
    <row r="17" spans="2:27" s="548" customFormat="1" ht="86.25" customHeight="1">
      <c r="B17" s="2069" t="s">
        <v>1166</v>
      </c>
      <c r="C17" s="2069"/>
      <c r="D17" s="2069"/>
      <c r="E17" s="2069"/>
      <c r="F17" s="2069"/>
      <c r="G17" s="2069"/>
      <c r="H17" s="2069"/>
      <c r="I17" s="2069"/>
      <c r="J17" s="2069"/>
      <c r="K17" s="2069"/>
      <c r="L17" s="2069"/>
      <c r="M17" s="2069"/>
    </row>
    <row r="18" spans="2:27" s="548" customFormat="1" ht="9" customHeight="1">
      <c r="B18" s="890"/>
      <c r="C18" s="890"/>
      <c r="D18" s="890"/>
      <c r="E18" s="890"/>
      <c r="F18" s="890"/>
      <c r="G18" s="890"/>
      <c r="H18" s="890"/>
      <c r="I18" s="890"/>
      <c r="J18" s="890"/>
      <c r="K18" s="890"/>
      <c r="L18" s="890"/>
      <c r="M18" s="890"/>
      <c r="O18" s="2078" t="s">
        <v>1017</v>
      </c>
      <c r="P18" s="2078"/>
      <c r="Q18" s="2078"/>
      <c r="R18" s="2078"/>
    </row>
    <row r="19" spans="2:27" s="548" customFormat="1" ht="57" customHeight="1">
      <c r="B19" s="2069" t="s">
        <v>1247</v>
      </c>
      <c r="C19" s="2069"/>
      <c r="D19" s="2069"/>
      <c r="E19" s="2069"/>
      <c r="F19" s="2069"/>
      <c r="G19" s="2069"/>
      <c r="H19" s="2069"/>
      <c r="I19" s="2069"/>
      <c r="J19" s="2069"/>
      <c r="K19" s="2069"/>
      <c r="L19" s="2069"/>
      <c r="M19" s="2069"/>
      <c r="O19" s="2073" t="s">
        <v>841</v>
      </c>
      <c r="P19" s="2073"/>
      <c r="Q19" s="2073"/>
      <c r="R19" s="2073"/>
      <c r="S19" s="2073"/>
      <c r="T19" s="2073"/>
      <c r="U19" s="2073"/>
      <c r="V19" s="2073"/>
      <c r="W19" s="2073"/>
      <c r="X19" s="2073"/>
      <c r="Y19" s="2073"/>
      <c r="Z19" s="2073"/>
    </row>
    <row r="20" spans="2:27" s="548" customFormat="1" ht="8.25" customHeight="1">
      <c r="B20" s="890"/>
      <c r="C20" s="890"/>
      <c r="D20" s="890"/>
      <c r="E20" s="890"/>
      <c r="F20" s="890"/>
      <c r="G20" s="890"/>
      <c r="H20" s="890"/>
      <c r="I20" s="890"/>
      <c r="J20" s="890"/>
    </row>
    <row r="21" spans="2:27" s="548" customFormat="1" ht="25.5" customHeight="1">
      <c r="B21" s="2076" t="s">
        <v>1248</v>
      </c>
      <c r="C21" s="2076"/>
      <c r="D21" s="2076"/>
      <c r="E21" s="2076"/>
      <c r="F21" s="2076"/>
      <c r="G21" s="2076"/>
      <c r="H21" s="2076"/>
      <c r="I21" s="2076"/>
      <c r="J21" s="2076"/>
      <c r="K21" s="2076"/>
      <c r="L21" s="1717"/>
      <c r="M21" s="1710"/>
      <c r="O21" s="2068" t="s">
        <v>842</v>
      </c>
      <c r="P21" s="2068"/>
      <c r="Q21" s="2068"/>
      <c r="R21" s="2068"/>
      <c r="S21" s="2068"/>
      <c r="T21" s="2068"/>
      <c r="U21" s="2068"/>
      <c r="V21" s="2068"/>
      <c r="W21" s="2068"/>
      <c r="X21" s="2068"/>
    </row>
    <row r="22" spans="2:27" s="548" customFormat="1" ht="26.25">
      <c r="B22" s="1711"/>
      <c r="C22" s="1711"/>
      <c r="D22" s="1711"/>
      <c r="E22" s="1711"/>
      <c r="F22" s="1711"/>
      <c r="G22" s="1711"/>
      <c r="H22" s="1711"/>
      <c r="I22" s="1710"/>
      <c r="J22" s="1717"/>
      <c r="K22" s="2077" t="s">
        <v>1016</v>
      </c>
      <c r="L22" s="2077"/>
      <c r="M22" s="2077"/>
    </row>
    <row r="23" spans="2:27" s="548" customFormat="1" ht="23.25" customHeight="1">
      <c r="B23" s="673"/>
      <c r="C23" s="673"/>
      <c r="D23" s="672"/>
      <c r="E23" s="899" t="s">
        <v>4</v>
      </c>
      <c r="F23" s="673"/>
      <c r="G23" s="2074">
        <v>1399</v>
      </c>
      <c r="H23" s="2074"/>
      <c r="I23" s="2074"/>
      <c r="J23" s="1411"/>
      <c r="K23" s="2074">
        <v>1398</v>
      </c>
      <c r="L23" s="2074"/>
      <c r="M23" s="2074"/>
    </row>
    <row r="24" spans="2:27" s="548" customFormat="1" ht="23.25" customHeight="1">
      <c r="B24" s="1302"/>
      <c r="C24" s="1302"/>
      <c r="D24" s="789"/>
      <c r="E24" s="1583"/>
      <c r="F24" s="1583"/>
      <c r="G24" s="1718" t="s">
        <v>1079</v>
      </c>
      <c r="H24" s="1719"/>
      <c r="I24" s="1720" t="s">
        <v>124</v>
      </c>
      <c r="J24" s="1721"/>
      <c r="K24" s="1718" t="s">
        <v>1079</v>
      </c>
      <c r="L24" s="1719"/>
      <c r="M24" s="1720" t="s">
        <v>124</v>
      </c>
    </row>
    <row r="25" spans="2:27" s="548" customFormat="1" ht="23.25" customHeight="1">
      <c r="B25" s="1302"/>
      <c r="C25" s="1302"/>
      <c r="D25" s="789"/>
      <c r="E25" s="1583"/>
      <c r="F25" s="1583"/>
      <c r="G25" s="1218" t="s">
        <v>214</v>
      </c>
      <c r="H25" s="1514"/>
      <c r="I25" s="1218" t="s">
        <v>856</v>
      </c>
      <c r="J25" s="1722"/>
      <c r="K25" s="1218" t="s">
        <v>214</v>
      </c>
      <c r="L25" s="1514"/>
      <c r="M25" s="1218" t="s">
        <v>856</v>
      </c>
    </row>
    <row r="26" spans="2:27" s="1414" customFormat="1" ht="23.25" customHeight="1">
      <c r="B26" s="1216" t="s">
        <v>615</v>
      </c>
      <c r="C26" s="1216"/>
      <c r="D26" s="789"/>
      <c r="E26" s="1723" t="s">
        <v>843</v>
      </c>
      <c r="F26" s="1719"/>
      <c r="G26" s="1583">
        <v>406</v>
      </c>
      <c r="H26" s="1724"/>
      <c r="I26" s="1725">
        <v>120278.65752199999</v>
      </c>
      <c r="J26" s="1726"/>
      <c r="K26" s="1583">
        <v>285</v>
      </c>
      <c r="L26" s="1724"/>
      <c r="M26" s="1725">
        <v>64257.301525000003</v>
      </c>
      <c r="P26" s="1414">
        <f>I26/1000000</f>
        <v>0.120278657522</v>
      </c>
      <c r="Q26" s="1414">
        <f t="shared" ref="Q26:U29" si="0">J26/1000000</f>
        <v>0</v>
      </c>
      <c r="R26" s="1414">
        <f t="shared" si="0"/>
        <v>2.8499999999999999E-4</v>
      </c>
      <c r="S26" s="1414">
        <f t="shared" si="0"/>
        <v>0</v>
      </c>
      <c r="T26" s="1414">
        <f>M26/1000000</f>
        <v>6.4257301525000005E-2</v>
      </c>
      <c r="U26" s="1414">
        <f t="shared" si="0"/>
        <v>0</v>
      </c>
    </row>
    <row r="27" spans="2:27" s="1414" customFormat="1" ht="23.25" customHeight="1">
      <c r="B27" s="1216" t="s">
        <v>616</v>
      </c>
      <c r="C27" s="1216"/>
      <c r="D27" s="789"/>
      <c r="E27" s="1723" t="s">
        <v>844</v>
      </c>
      <c r="F27" s="1719"/>
      <c r="G27" s="1583">
        <v>303</v>
      </c>
      <c r="H27" s="1724"/>
      <c r="I27" s="1725">
        <v>806319</v>
      </c>
      <c r="J27" s="1726"/>
      <c r="K27" s="1583">
        <v>200</v>
      </c>
      <c r="L27" s="1724"/>
      <c r="M27" s="1725">
        <v>498426</v>
      </c>
      <c r="P27" s="1414">
        <f t="shared" ref="P27:P29" si="1">I27/1000000</f>
        <v>0.80631900000000001</v>
      </c>
      <c r="Q27" s="1414">
        <f t="shared" si="0"/>
        <v>0</v>
      </c>
      <c r="R27" s="1414">
        <f t="shared" si="0"/>
        <v>2.0000000000000001E-4</v>
      </c>
      <c r="S27" s="1414">
        <f t="shared" si="0"/>
        <v>0</v>
      </c>
      <c r="T27" s="1414">
        <f t="shared" si="0"/>
        <v>0.49842599999999998</v>
      </c>
      <c r="U27" s="1414">
        <f t="shared" si="0"/>
        <v>0</v>
      </c>
    </row>
    <row r="28" spans="2:27" s="1414" customFormat="1" ht="23.25" customHeight="1">
      <c r="B28" s="1216" t="s">
        <v>617</v>
      </c>
      <c r="C28" s="1216"/>
      <c r="D28" s="789"/>
      <c r="E28" s="1723" t="s">
        <v>845</v>
      </c>
      <c r="F28" s="1727"/>
      <c r="G28" s="1583">
        <v>3413</v>
      </c>
      <c r="H28" s="1724"/>
      <c r="I28" s="1725">
        <v>5362.5811839999997</v>
      </c>
      <c r="J28" s="1726"/>
      <c r="K28" s="1583">
        <v>4580</v>
      </c>
      <c r="L28" s="1724"/>
      <c r="M28" s="1725">
        <v>7195.6050720000003</v>
      </c>
      <c r="O28" s="498" t="s">
        <v>1018</v>
      </c>
      <c r="P28" s="1414">
        <f t="shared" si="1"/>
        <v>5.3625811840000001E-3</v>
      </c>
      <c r="Q28" s="1414">
        <f t="shared" si="0"/>
        <v>0</v>
      </c>
      <c r="R28" s="1414">
        <f t="shared" si="0"/>
        <v>4.5799999999999999E-3</v>
      </c>
      <c r="S28" s="1414">
        <f t="shared" si="0"/>
        <v>0</v>
      </c>
      <c r="T28" s="1414">
        <f t="shared" si="0"/>
        <v>7.1956050720000005E-3</v>
      </c>
      <c r="U28" s="1414">
        <f t="shared" si="0"/>
        <v>0</v>
      </c>
    </row>
    <row r="29" spans="2:27" s="1414" customFormat="1" ht="23.25" customHeight="1">
      <c r="B29" s="1216" t="s">
        <v>618</v>
      </c>
      <c r="C29" s="1216"/>
      <c r="D29" s="789"/>
      <c r="E29" s="1723" t="s">
        <v>1086</v>
      </c>
      <c r="F29" s="1727"/>
      <c r="G29" s="1583">
        <v>91</v>
      </c>
      <c r="H29" s="1724"/>
      <c r="I29" s="1725">
        <f>93389+35699</f>
        <v>129088</v>
      </c>
      <c r="J29" s="1726"/>
      <c r="K29" s="1583">
        <v>76</v>
      </c>
      <c r="L29" s="1724"/>
      <c r="M29" s="1725">
        <v>120798.543319</v>
      </c>
      <c r="P29" s="1414">
        <f t="shared" si="1"/>
        <v>0.12908800000000001</v>
      </c>
      <c r="Q29" s="1414">
        <f t="shared" si="0"/>
        <v>0</v>
      </c>
      <c r="R29" s="1414">
        <f t="shared" si="0"/>
        <v>7.6000000000000004E-5</v>
      </c>
      <c r="S29" s="1414">
        <f t="shared" si="0"/>
        <v>0</v>
      </c>
      <c r="T29" s="1414">
        <f t="shared" si="0"/>
        <v>0.120798543319</v>
      </c>
      <c r="U29" s="1414">
        <f t="shared" si="0"/>
        <v>0</v>
      </c>
    </row>
    <row r="30" spans="2:27" s="1414" customFormat="1" ht="23.25" customHeight="1" thickBot="1">
      <c r="B30" s="1302"/>
      <c r="C30" s="1302"/>
      <c r="D30" s="789"/>
      <c r="F30" s="794"/>
      <c r="G30" s="1728">
        <f>SUM(G26:G29)</f>
        <v>4213</v>
      </c>
      <c r="H30" s="1724"/>
      <c r="I30" s="1729">
        <f>SUM(I26:I29)</f>
        <v>1061048.2387060001</v>
      </c>
      <c r="J30" s="1218"/>
      <c r="K30" s="1728">
        <f>SUM(K26:K29)</f>
        <v>5141</v>
      </c>
      <c r="L30" s="1218"/>
      <c r="M30" s="1729">
        <f>SUM(M26:M29)</f>
        <v>690677.44991600001</v>
      </c>
    </row>
    <row r="31" spans="2:27" s="548" customFormat="1" ht="13.5" customHeight="1" thickTop="1">
      <c r="B31" s="1730"/>
      <c r="C31" s="1730"/>
      <c r="D31" s="601"/>
      <c r="F31" s="602"/>
      <c r="G31" s="602"/>
      <c r="H31" s="1696"/>
      <c r="I31" s="1717"/>
      <c r="J31" s="1458"/>
      <c r="K31" s="1458"/>
      <c r="L31" s="1458"/>
      <c r="M31" s="1717"/>
    </row>
    <row r="32" spans="2:27" s="1493" customFormat="1" ht="108.75" customHeight="1">
      <c r="B32" s="2069" t="s">
        <v>1414</v>
      </c>
      <c r="C32" s="2069"/>
      <c r="D32" s="2069"/>
      <c r="E32" s="2069"/>
      <c r="F32" s="2069"/>
      <c r="G32" s="2069"/>
      <c r="H32" s="2069"/>
      <c r="I32" s="2069"/>
      <c r="J32" s="2069"/>
      <c r="K32" s="2069"/>
      <c r="L32" s="2069"/>
      <c r="M32" s="2069"/>
      <c r="P32" s="2072"/>
      <c r="Q32" s="2072"/>
      <c r="R32" s="2072"/>
      <c r="S32" s="2072"/>
      <c r="T32" s="2072"/>
      <c r="U32" s="2072"/>
      <c r="V32" s="2072"/>
      <c r="W32" s="2072"/>
      <c r="X32" s="2072"/>
      <c r="Y32" s="2072"/>
      <c r="Z32" s="2072"/>
      <c r="AA32" s="2072"/>
    </row>
    <row r="33" spans="2:27" s="548" customFormat="1" ht="6" customHeight="1">
      <c r="B33" s="549"/>
      <c r="C33" s="549"/>
      <c r="D33" s="549"/>
      <c r="E33" s="549"/>
      <c r="F33" s="549"/>
      <c r="G33" s="549"/>
      <c r="H33" s="549"/>
      <c r="I33" s="549"/>
      <c r="J33" s="549"/>
      <c r="K33" s="549"/>
      <c r="L33" s="549"/>
      <c r="M33" s="549"/>
      <c r="N33" s="1731"/>
    </row>
    <row r="34" spans="2:27" s="548" customFormat="1" ht="83.25" customHeight="1">
      <c r="B34" s="2075" t="s">
        <v>1415</v>
      </c>
      <c r="C34" s="2075"/>
      <c r="D34" s="2075"/>
      <c r="E34" s="2075"/>
      <c r="F34" s="2075"/>
      <c r="G34" s="2075"/>
      <c r="H34" s="2075"/>
      <c r="I34" s="2075"/>
      <c r="J34" s="2075"/>
      <c r="K34" s="2075"/>
      <c r="L34" s="2075"/>
      <c r="M34" s="2075"/>
      <c r="N34" s="1731"/>
      <c r="P34" s="2073"/>
      <c r="Q34" s="2073"/>
      <c r="R34" s="2073"/>
      <c r="S34" s="2073"/>
      <c r="T34" s="2073"/>
      <c r="U34" s="2073"/>
      <c r="V34" s="2073"/>
      <c r="W34" s="2073"/>
      <c r="X34" s="2073"/>
      <c r="Y34" s="2073"/>
      <c r="Z34" s="2073"/>
      <c r="AA34" s="2073"/>
    </row>
    <row r="35" spans="2:27" s="548" customFormat="1" ht="5.25" customHeight="1">
      <c r="B35" s="890"/>
      <c r="C35" s="890"/>
      <c r="D35" s="890"/>
      <c r="E35" s="890"/>
      <c r="F35" s="890"/>
      <c r="G35" s="890"/>
      <c r="H35" s="890"/>
      <c r="I35" s="890"/>
      <c r="J35" s="890"/>
      <c r="K35" s="890"/>
      <c r="L35" s="890"/>
      <c r="M35" s="890"/>
      <c r="N35" s="1731"/>
    </row>
    <row r="36" spans="2:27" s="548" customFormat="1" ht="84.75" customHeight="1">
      <c r="B36" s="2069" t="s">
        <v>1087</v>
      </c>
      <c r="C36" s="2069"/>
      <c r="D36" s="2069"/>
      <c r="E36" s="2069"/>
      <c r="F36" s="2069"/>
      <c r="G36" s="2069"/>
      <c r="H36" s="2069"/>
      <c r="I36" s="2069"/>
      <c r="J36" s="2069"/>
      <c r="K36" s="2069"/>
      <c r="L36" s="2069"/>
      <c r="M36" s="2069"/>
      <c r="N36" s="1731"/>
    </row>
    <row r="37" spans="2:27" s="548" customFormat="1" ht="3.75" customHeight="1">
      <c r="B37" s="890"/>
      <c r="C37" s="890"/>
      <c r="D37" s="890"/>
      <c r="E37" s="890"/>
      <c r="F37" s="890"/>
      <c r="G37" s="890"/>
      <c r="H37" s="890"/>
      <c r="I37" s="890"/>
      <c r="J37" s="890"/>
      <c r="K37" s="890"/>
      <c r="L37" s="890"/>
      <c r="M37" s="890"/>
      <c r="N37" s="1731"/>
      <c r="P37" s="890"/>
      <c r="Q37" s="890"/>
      <c r="R37" s="890"/>
      <c r="S37" s="890"/>
      <c r="T37" s="890"/>
      <c r="U37" s="890"/>
      <c r="V37" s="890"/>
      <c r="W37" s="890"/>
      <c r="X37" s="890"/>
      <c r="Y37" s="890"/>
      <c r="Z37" s="890"/>
      <c r="AA37" s="890"/>
    </row>
    <row r="38" spans="2:27" s="548" customFormat="1" ht="54" customHeight="1">
      <c r="B38" s="2069" t="s">
        <v>1333</v>
      </c>
      <c r="C38" s="2069"/>
      <c r="D38" s="2069"/>
      <c r="E38" s="2069"/>
      <c r="F38" s="2069"/>
      <c r="G38" s="2069"/>
      <c r="H38" s="2069"/>
      <c r="I38" s="2069"/>
      <c r="J38" s="2069"/>
      <c r="K38" s="2069"/>
      <c r="L38" s="2069"/>
      <c r="M38" s="2069"/>
      <c r="N38" s="1731"/>
    </row>
    <row r="39" spans="2:27" s="548" customFormat="1" ht="14.25" customHeight="1">
      <c r="B39" s="890"/>
      <c r="C39" s="890"/>
      <c r="D39" s="890"/>
      <c r="E39" s="890"/>
      <c r="F39" s="890"/>
      <c r="G39" s="890"/>
      <c r="H39" s="890"/>
      <c r="I39" s="890"/>
      <c r="J39" s="890"/>
      <c r="K39" s="890"/>
      <c r="L39" s="890"/>
      <c r="M39" s="890"/>
      <c r="N39" s="1731"/>
    </row>
    <row r="40" spans="2:27" s="548" customFormat="1" ht="25.5" customHeight="1">
      <c r="B40" s="2076" t="s">
        <v>1085</v>
      </c>
      <c r="C40" s="2076"/>
      <c r="D40" s="2076"/>
      <c r="E40" s="2076"/>
      <c r="F40" s="2076"/>
      <c r="G40" s="2076"/>
      <c r="H40" s="2076"/>
      <c r="I40" s="652"/>
      <c r="J40" s="652"/>
      <c r="K40" s="652"/>
      <c r="L40" s="652"/>
      <c r="M40" s="652"/>
      <c r="N40" s="1731"/>
    </row>
    <row r="41" spans="2:27" s="548" customFormat="1" ht="9" customHeight="1">
      <c r="B41" s="652"/>
      <c r="C41" s="652"/>
      <c r="D41" s="652"/>
      <c r="E41" s="652"/>
      <c r="F41" s="652"/>
      <c r="G41" s="652"/>
      <c r="H41" s="652"/>
      <c r="I41" s="652"/>
      <c r="J41" s="652"/>
      <c r="K41" s="652"/>
      <c r="L41" s="652"/>
      <c r="M41" s="652"/>
      <c r="N41" s="1731"/>
    </row>
    <row r="42" spans="2:27" s="548" customFormat="1" ht="21" customHeight="1">
      <c r="B42" s="673"/>
      <c r="C42" s="673"/>
      <c r="E42" s="791"/>
      <c r="F42" s="791"/>
      <c r="G42" s="2074">
        <f>G23</f>
        <v>1399</v>
      </c>
      <c r="H42" s="2074"/>
      <c r="I42" s="2074"/>
      <c r="J42" s="1411"/>
      <c r="K42" s="2074">
        <f>K23</f>
        <v>1398</v>
      </c>
      <c r="L42" s="2074"/>
      <c r="M42" s="2074"/>
    </row>
    <row r="43" spans="2:27" s="1414" customFormat="1" ht="23.25" customHeight="1">
      <c r="B43" s="1732"/>
      <c r="C43" s="1732"/>
      <c r="D43" s="692"/>
      <c r="E43" s="1733"/>
      <c r="F43" s="1733"/>
      <c r="G43" s="1734" t="s">
        <v>521</v>
      </c>
      <c r="H43" s="1735"/>
      <c r="I43" s="1734" t="s">
        <v>856</v>
      </c>
      <c r="J43" s="1736"/>
      <c r="K43" s="1734" t="s">
        <v>521</v>
      </c>
      <c r="L43" s="1735"/>
      <c r="M43" s="1734" t="s">
        <v>856</v>
      </c>
    </row>
    <row r="44" spans="2:27" s="1414" customFormat="1" ht="22.5" customHeight="1">
      <c r="B44" s="1216" t="s">
        <v>619</v>
      </c>
      <c r="C44" s="1216"/>
      <c r="D44" s="692"/>
      <c r="E44" s="1733"/>
      <c r="F44" s="1733"/>
      <c r="G44" s="1737">
        <v>5498</v>
      </c>
      <c r="H44" s="1722"/>
      <c r="I44" s="1725">
        <v>25489.513562</v>
      </c>
      <c r="J44" s="1726"/>
      <c r="K44" s="1737">
        <v>3963</v>
      </c>
      <c r="L44" s="1722"/>
      <c r="M44" s="1725">
        <v>18358.667246000001</v>
      </c>
      <c r="P44" s="1738">
        <f>I44/1000000</f>
        <v>2.5489513562E-2</v>
      </c>
      <c r="Q44" s="1738">
        <f t="shared" ref="Q44:Q47" si="2">J44/1000000</f>
        <v>0</v>
      </c>
      <c r="R44" s="1738">
        <f t="shared" ref="R44:R47" si="3">K44/1000000</f>
        <v>3.9630000000000004E-3</v>
      </c>
      <c r="S44" s="1738">
        <f t="shared" ref="S44:S47" si="4">L44/1000000</f>
        <v>0</v>
      </c>
      <c r="T44" s="1738">
        <f t="shared" ref="T44:T47" si="5">M44/1000000</f>
        <v>1.8358667246E-2</v>
      </c>
    </row>
    <row r="45" spans="2:27" s="1414" customFormat="1" ht="21.75" customHeight="1">
      <c r="B45" s="1216" t="s">
        <v>620</v>
      </c>
      <c r="C45" s="1216"/>
      <c r="D45" s="692"/>
      <c r="E45" s="1733"/>
      <c r="F45" s="1733"/>
      <c r="G45" s="1737">
        <v>732</v>
      </c>
      <c r="H45" s="1722"/>
      <c r="I45" s="1725">
        <v>5607.3242520000003</v>
      </c>
      <c r="J45" s="1726"/>
      <c r="K45" s="1737">
        <v>386</v>
      </c>
      <c r="L45" s="1722"/>
      <c r="M45" s="1725">
        <v>2954.1010759999999</v>
      </c>
      <c r="P45" s="1738">
        <f t="shared" ref="P45:P47" si="6">I45/1000000</f>
        <v>5.6073242520000002E-3</v>
      </c>
      <c r="Q45" s="1738">
        <f t="shared" si="2"/>
        <v>0</v>
      </c>
      <c r="R45" s="1738">
        <f t="shared" si="3"/>
        <v>3.86E-4</v>
      </c>
      <c r="S45" s="1738">
        <f t="shared" si="4"/>
        <v>0</v>
      </c>
      <c r="T45" s="1738">
        <f t="shared" si="5"/>
        <v>2.9541010759999999E-3</v>
      </c>
    </row>
    <row r="46" spans="2:27" s="1414" customFormat="1" ht="23.25" customHeight="1">
      <c r="B46" s="1216" t="s">
        <v>621</v>
      </c>
      <c r="C46" s="1216"/>
      <c r="D46" s="692"/>
      <c r="E46" s="1733"/>
      <c r="F46" s="1733"/>
      <c r="G46" s="1737">
        <v>741</v>
      </c>
      <c r="H46" s="1722"/>
      <c r="I46" s="1725">
        <v>2109.8015340000002</v>
      </c>
      <c r="J46" s="1726"/>
      <c r="K46" s="1737">
        <v>540</v>
      </c>
      <c r="L46" s="1722"/>
      <c r="M46" s="1725">
        <v>1537.4302769999999</v>
      </c>
      <c r="P46" s="1738">
        <f t="shared" si="6"/>
        <v>2.1098015340000002E-3</v>
      </c>
      <c r="Q46" s="1738">
        <f t="shared" si="2"/>
        <v>0</v>
      </c>
      <c r="R46" s="1738">
        <f t="shared" si="3"/>
        <v>5.4000000000000001E-4</v>
      </c>
      <c r="S46" s="1738">
        <f t="shared" si="4"/>
        <v>0</v>
      </c>
      <c r="T46" s="1738">
        <f t="shared" si="5"/>
        <v>1.537430277E-3</v>
      </c>
    </row>
    <row r="47" spans="2:27" s="1414" customFormat="1" ht="21.75" customHeight="1" thickBot="1">
      <c r="B47" s="1739"/>
      <c r="C47" s="1739"/>
      <c r="D47" s="1740"/>
      <c r="E47" s="1733"/>
      <c r="F47" s="1733"/>
      <c r="G47" s="1728">
        <f>SUM(G44:G46)</f>
        <v>6971</v>
      </c>
      <c r="H47" s="1722"/>
      <c r="I47" s="1729">
        <f>SUM(I44:I46)</f>
        <v>33206.639347999997</v>
      </c>
      <c r="J47" s="1218"/>
      <c r="K47" s="1728">
        <f>SUM(K44:K46)</f>
        <v>4889</v>
      </c>
      <c r="L47" s="1218"/>
      <c r="M47" s="1729">
        <f>SUM(M44:M46)</f>
        <v>22850.198598999999</v>
      </c>
      <c r="P47" s="1738">
        <f t="shared" si="6"/>
        <v>3.3206639348E-2</v>
      </c>
      <c r="Q47" s="1738">
        <f t="shared" si="2"/>
        <v>0</v>
      </c>
      <c r="R47" s="1738">
        <f t="shared" si="3"/>
        <v>4.8890000000000001E-3</v>
      </c>
      <c r="S47" s="1738">
        <f t="shared" si="4"/>
        <v>0</v>
      </c>
      <c r="T47" s="1738">
        <f t="shared" si="5"/>
        <v>2.2850198599000001E-2</v>
      </c>
    </row>
    <row r="48" spans="2:27" s="548" customFormat="1" ht="16.5" customHeight="1" thickTop="1">
      <c r="B48" s="1741"/>
      <c r="C48" s="1741"/>
      <c r="D48" s="685"/>
      <c r="E48" s="1742"/>
      <c r="F48" s="1742"/>
      <c r="G48" s="1505"/>
      <c r="H48" s="1743"/>
      <c r="I48" s="1645"/>
      <c r="J48" s="598"/>
      <c r="K48" s="598"/>
      <c r="L48" s="598"/>
      <c r="M48" s="1645"/>
    </row>
    <row r="49" spans="2:14" s="548" customFormat="1" ht="75" customHeight="1">
      <c r="B49" s="2069" t="s">
        <v>1167</v>
      </c>
      <c r="C49" s="2069"/>
      <c r="D49" s="2069"/>
      <c r="E49" s="2069"/>
      <c r="F49" s="2069"/>
      <c r="G49" s="2069"/>
      <c r="H49" s="2069"/>
      <c r="I49" s="2069"/>
      <c r="J49" s="2069"/>
      <c r="K49" s="2069"/>
      <c r="L49" s="2069"/>
      <c r="M49" s="2069"/>
      <c r="N49" s="1731"/>
    </row>
    <row r="50" spans="2:14" s="548" customFormat="1" ht="18.75" customHeight="1">
      <c r="B50" s="1888"/>
      <c r="C50" s="1888"/>
      <c r="D50" s="1888"/>
      <c r="E50" s="1888"/>
      <c r="F50" s="1888"/>
      <c r="G50" s="1888"/>
      <c r="H50" s="1888"/>
      <c r="I50" s="1888"/>
      <c r="J50" s="1888"/>
      <c r="K50" s="1888"/>
      <c r="L50" s="1888"/>
      <c r="M50" s="1888"/>
      <c r="N50" s="1731"/>
    </row>
    <row r="51" spans="2:14" s="548" customFormat="1" ht="26.25" customHeight="1">
      <c r="B51" s="2010">
        <v>10</v>
      </c>
      <c r="C51" s="2010"/>
      <c r="D51" s="2010"/>
      <c r="E51" s="2010"/>
      <c r="F51" s="2010"/>
      <c r="G51" s="2010"/>
      <c r="H51" s="2010"/>
      <c r="I51" s="2010"/>
      <c r="J51" s="2010"/>
      <c r="K51" s="2010"/>
      <c r="L51" s="2010"/>
      <c r="M51" s="2010"/>
    </row>
    <row r="52" spans="2:14" s="548" customFormat="1" ht="31.5" customHeight="1">
      <c r="B52" s="1888"/>
      <c r="C52" s="1888"/>
      <c r="D52" s="1888"/>
      <c r="E52" s="1888"/>
      <c r="F52" s="1888"/>
      <c r="G52" s="1888"/>
      <c r="H52" s="1888"/>
      <c r="I52" s="1888"/>
      <c r="J52" s="1888"/>
      <c r="K52" s="1888"/>
      <c r="L52" s="1888"/>
      <c r="M52" s="1888"/>
      <c r="N52" s="1731"/>
    </row>
    <row r="53" spans="2:14" s="548" customFormat="1" ht="16.5" customHeight="1">
      <c r="B53" s="1888"/>
      <c r="C53" s="1888"/>
      <c r="D53" s="1888"/>
      <c r="E53" s="1888"/>
      <c r="F53" s="1888"/>
      <c r="G53" s="1888"/>
      <c r="H53" s="1888"/>
      <c r="I53" s="1888"/>
      <c r="J53" s="1888"/>
      <c r="K53" s="1888"/>
      <c r="L53" s="1888"/>
      <c r="M53" s="1888"/>
      <c r="N53" s="1731"/>
    </row>
    <row r="54" spans="2:14" s="548" customFormat="1" ht="17.25" customHeight="1">
      <c r="B54" s="1888"/>
      <c r="C54" s="1888"/>
      <c r="D54" s="1888"/>
      <c r="E54" s="1888"/>
      <c r="F54" s="1888"/>
      <c r="G54" s="1888"/>
      <c r="H54" s="1888"/>
      <c r="I54" s="1888"/>
      <c r="J54" s="1888"/>
      <c r="K54" s="1888"/>
      <c r="L54" s="1888"/>
      <c r="M54" s="1888"/>
      <c r="N54" s="1731"/>
    </row>
    <row r="55" spans="2:14" s="548" customFormat="1" ht="18.75" customHeight="1">
      <c r="B55" s="1744"/>
      <c r="C55" s="1744"/>
      <c r="D55" s="1744"/>
      <c r="E55" s="1744"/>
      <c r="F55" s="1744"/>
      <c r="G55" s="1744"/>
      <c r="H55" s="1744"/>
      <c r="I55" s="1744"/>
      <c r="J55" s="1744"/>
      <c r="K55" s="1744"/>
      <c r="L55" s="1744"/>
      <c r="M55" s="1744"/>
      <c r="N55" s="1731"/>
    </row>
    <row r="57" spans="2:14" s="708" customFormat="1" ht="22.5"/>
    <row r="58" spans="2:14" s="708" customFormat="1" ht="22.5"/>
    <row r="59" spans="2:14" s="708" customFormat="1" ht="22.5"/>
    <row r="60" spans="2:14" s="708" customFormat="1" ht="22.5"/>
  </sheetData>
  <mergeCells count="30">
    <mergeCell ref="K22:M22"/>
    <mergeCell ref="O19:Z19"/>
    <mergeCell ref="O18:R18"/>
    <mergeCell ref="O21:X21"/>
    <mergeCell ref="B21:K21"/>
    <mergeCell ref="G23:I23"/>
    <mergeCell ref="K23:M23"/>
    <mergeCell ref="G42:I42"/>
    <mergeCell ref="K42:M42"/>
    <mergeCell ref="B34:M34"/>
    <mergeCell ref="B40:H40"/>
    <mergeCell ref="B38:M38"/>
    <mergeCell ref="P32:AA32"/>
    <mergeCell ref="P34:AA34"/>
    <mergeCell ref="B51:M51"/>
    <mergeCell ref="B49:M49"/>
    <mergeCell ref="B32:M32"/>
    <mergeCell ref="B36:M36"/>
    <mergeCell ref="B17:M17"/>
    <mergeCell ref="B1:M1"/>
    <mergeCell ref="B2:M2"/>
    <mergeCell ref="B3:M3"/>
    <mergeCell ref="B19:M19"/>
    <mergeCell ref="B15:M15"/>
    <mergeCell ref="J5:K5"/>
    <mergeCell ref="B5:I5"/>
    <mergeCell ref="K6:M6"/>
    <mergeCell ref="G7:I7"/>
    <mergeCell ref="K7:M7"/>
    <mergeCell ref="G6:I6"/>
  </mergeCells>
  <printOptions horizontalCentered="1"/>
  <pageMargins left="0.19685039370078741" right="0.39370078740157483" top="0.19685039370078741" bottom="0.19685039370078741" header="0.11811023622047245" footer="0.11811023622047245"/>
  <pageSetup scale="51" orientation="portrait" r:id="rId1"/>
  <rowBreaks count="1" manualBreakCount="1">
    <brk id="51" max="1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33"/>
  <sheetViews>
    <sheetView rightToLeft="1" view="pageBreakPreview" topLeftCell="A16" zoomScale="85" zoomScaleSheetLayoutView="85" workbookViewId="0">
      <selection activeCell="B32" sqref="B32:M32"/>
    </sheetView>
  </sheetViews>
  <sheetFormatPr defaultColWidth="9" defaultRowHeight="18"/>
  <cols>
    <col min="1" max="1" width="2.5703125" style="607" customWidth="1"/>
    <col min="2" max="2" width="18.42578125" style="607" bestFit="1" customWidth="1"/>
    <col min="3" max="3" width="2.28515625" style="607" customWidth="1"/>
    <col min="4" max="4" width="19.85546875" style="607" bestFit="1" customWidth="1"/>
    <col min="5" max="5" width="2.42578125" style="607" customWidth="1"/>
    <col min="6" max="6" width="19.85546875" style="607" bestFit="1" customWidth="1"/>
    <col min="7" max="7" width="2.140625" style="607" customWidth="1"/>
    <col min="8" max="8" width="22.28515625" style="607" bestFit="1" customWidth="1"/>
    <col min="9" max="9" width="2.5703125" style="607" customWidth="1"/>
    <col min="10" max="10" width="19.7109375" style="607" customWidth="1"/>
    <col min="11" max="11" width="2" style="607" customWidth="1"/>
    <col min="12" max="12" width="20.42578125" style="607" bestFit="1" customWidth="1"/>
    <col min="13" max="13" width="1.85546875" style="607" customWidth="1"/>
    <col min="14" max="14" width="19.85546875" style="607" bestFit="1" customWidth="1"/>
    <col min="15" max="15" width="1.85546875" style="607" customWidth="1"/>
    <col min="16" max="16" width="20.42578125" style="607" bestFit="1" customWidth="1"/>
    <col min="17" max="17" width="1.85546875" style="607" customWidth="1"/>
    <col min="18" max="18" width="21" style="607" customWidth="1"/>
    <col min="19" max="19" width="2.85546875" style="607" customWidth="1"/>
    <col min="20" max="20" width="9" style="607"/>
    <col min="21" max="21" width="18.85546875" style="607" bestFit="1" customWidth="1"/>
    <col min="22" max="22" width="9.140625" style="607" bestFit="1" customWidth="1"/>
    <col min="23" max="24" width="9" style="607"/>
    <col min="25" max="25" width="19.42578125" style="698" bestFit="1" customWidth="1"/>
    <col min="26" max="16384" width="9" style="607"/>
  </cols>
  <sheetData>
    <row r="1" spans="2:33" s="695" customFormat="1" ht="30">
      <c r="B1" s="1996" t="s">
        <v>0</v>
      </c>
      <c r="C1" s="1996"/>
      <c r="D1" s="1996"/>
      <c r="E1" s="1996"/>
      <c r="F1" s="1996"/>
      <c r="G1" s="1996"/>
      <c r="H1" s="1996"/>
      <c r="I1" s="1996"/>
      <c r="J1" s="1996"/>
      <c r="K1" s="1996"/>
      <c r="L1" s="1996"/>
      <c r="M1" s="1996"/>
      <c r="N1" s="1996"/>
      <c r="O1" s="1996"/>
      <c r="P1" s="1996"/>
      <c r="Q1" s="1996"/>
      <c r="R1" s="1996"/>
      <c r="Y1" s="696"/>
    </row>
    <row r="2" spans="2:33" s="695" customFormat="1" ht="30">
      <c r="B2" s="1996" t="s">
        <v>573</v>
      </c>
      <c r="C2" s="1996"/>
      <c r="D2" s="1996"/>
      <c r="E2" s="1996"/>
      <c r="F2" s="1996"/>
      <c r="G2" s="1996"/>
      <c r="H2" s="1996"/>
      <c r="I2" s="1996"/>
      <c r="J2" s="1996"/>
      <c r="K2" s="1996"/>
      <c r="L2" s="1996"/>
      <c r="M2" s="1996"/>
      <c r="N2" s="1996"/>
      <c r="O2" s="1996"/>
      <c r="P2" s="1996"/>
      <c r="Q2" s="1996"/>
      <c r="R2" s="1996"/>
      <c r="Y2" s="696"/>
    </row>
    <row r="3" spans="2:33" s="695" customFormat="1" ht="30">
      <c r="B3" s="1996" t="s">
        <v>929</v>
      </c>
      <c r="C3" s="1996"/>
      <c r="D3" s="1996"/>
      <c r="E3" s="1996"/>
      <c r="F3" s="1996"/>
      <c r="G3" s="1996"/>
      <c r="H3" s="1996"/>
      <c r="I3" s="1996"/>
      <c r="J3" s="1996"/>
      <c r="K3" s="1996"/>
      <c r="L3" s="1996"/>
      <c r="M3" s="1996"/>
      <c r="N3" s="1996"/>
      <c r="O3" s="1996"/>
      <c r="P3" s="1996"/>
      <c r="Q3" s="1996"/>
      <c r="R3" s="1996"/>
      <c r="Y3" s="696"/>
    </row>
    <row r="4" spans="2:33" s="1441" customFormat="1" ht="31.5" customHeight="1">
      <c r="B4" s="1700"/>
      <c r="C4" s="1700"/>
      <c r="D4" s="1700"/>
      <c r="E4" s="1700"/>
      <c r="F4" s="1700"/>
      <c r="G4" s="1700"/>
      <c r="K4" s="1700"/>
      <c r="L4" s="1700"/>
      <c r="M4" s="1700"/>
      <c r="N4" s="1700"/>
      <c r="O4" s="1700"/>
      <c r="Y4" s="1556"/>
    </row>
    <row r="5" spans="2:33" s="548" customFormat="1" ht="39" customHeight="1">
      <c r="B5" s="2080" t="s">
        <v>1090</v>
      </c>
      <c r="C5" s="2080"/>
      <c r="D5" s="2080"/>
      <c r="E5" s="2080"/>
      <c r="F5" s="2080"/>
      <c r="G5" s="2080"/>
      <c r="H5" s="2080"/>
      <c r="I5" s="2080"/>
      <c r="J5" s="2080"/>
      <c r="K5" s="2080"/>
      <c r="L5" s="2080"/>
      <c r="M5" s="2080"/>
      <c r="N5" s="2080"/>
      <c r="O5" s="2080"/>
      <c r="P5" s="2080"/>
      <c r="Q5" s="2080"/>
      <c r="R5" s="2080"/>
      <c r="Y5" s="677"/>
    </row>
    <row r="6" spans="2:33" s="548" customFormat="1" ht="9" customHeight="1">
      <c r="B6" s="889"/>
      <c r="C6" s="889"/>
      <c r="D6" s="889"/>
      <c r="E6" s="889"/>
      <c r="F6" s="889"/>
      <c r="G6" s="889"/>
      <c r="H6" s="889"/>
      <c r="I6" s="889"/>
      <c r="J6" s="889"/>
      <c r="K6" s="889"/>
      <c r="L6" s="889"/>
      <c r="M6" s="889"/>
      <c r="N6" s="889"/>
      <c r="O6" s="889"/>
      <c r="P6" s="889"/>
      <c r="Q6" s="889"/>
      <c r="R6" s="889"/>
      <c r="Y6" s="677"/>
    </row>
    <row r="7" spans="2:33" s="548" customFormat="1" ht="23.25" customHeight="1">
      <c r="B7" s="652"/>
      <c r="C7" s="652"/>
      <c r="D7" s="652"/>
      <c r="E7" s="652"/>
      <c r="F7" s="652"/>
      <c r="G7" s="652"/>
      <c r="H7" s="652"/>
      <c r="I7" s="652"/>
      <c r="J7" s="652"/>
      <c r="K7" s="652"/>
      <c r="L7" s="652"/>
      <c r="M7" s="652"/>
      <c r="N7" s="652"/>
      <c r="O7" s="652"/>
      <c r="P7" s="2081" t="s">
        <v>968</v>
      </c>
      <c r="Q7" s="2081"/>
      <c r="R7" s="2081"/>
      <c r="Y7" s="677"/>
    </row>
    <row r="8" spans="2:33" s="548" customFormat="1" ht="27" thickBot="1">
      <c r="B8" s="652"/>
      <c r="C8" s="652"/>
      <c r="D8" s="2079">
        <v>1399</v>
      </c>
      <c r="E8" s="2079"/>
      <c r="F8" s="2079"/>
      <c r="G8" s="2079"/>
      <c r="H8" s="2079"/>
      <c r="I8" s="2079"/>
      <c r="J8" s="2079"/>
      <c r="K8" s="890"/>
      <c r="L8" s="2079" t="s">
        <v>746</v>
      </c>
      <c r="M8" s="2079"/>
      <c r="N8" s="2079"/>
      <c r="O8" s="2079"/>
      <c r="P8" s="2079"/>
      <c r="Q8" s="2079"/>
      <c r="R8" s="2079"/>
      <c r="Y8" s="677"/>
    </row>
    <row r="9" spans="2:33" s="1441" customFormat="1" ht="72" customHeight="1">
      <c r="B9" s="652"/>
      <c r="C9" s="1293"/>
      <c r="D9" s="1145" t="s">
        <v>458</v>
      </c>
      <c r="E9" s="732"/>
      <c r="F9" s="1701" t="s">
        <v>459</v>
      </c>
      <c r="G9" s="732"/>
      <c r="H9" s="1146" t="s">
        <v>585</v>
      </c>
      <c r="I9" s="1413"/>
      <c r="J9" s="1702" t="s">
        <v>1091</v>
      </c>
      <c r="K9" s="1293"/>
      <c r="L9" s="1145" t="s">
        <v>458</v>
      </c>
      <c r="M9" s="732"/>
      <c r="N9" s="1701" t="s">
        <v>459</v>
      </c>
      <c r="O9" s="732"/>
      <c r="P9" s="1146" t="s">
        <v>585</v>
      </c>
      <c r="Q9" s="1413"/>
      <c r="R9" s="1703" t="s">
        <v>1091</v>
      </c>
      <c r="Y9" s="1556"/>
    </row>
    <row r="10" spans="2:33" s="498" customFormat="1" ht="27.75" customHeight="1">
      <c r="B10" s="892"/>
      <c r="D10" s="782" t="s">
        <v>856</v>
      </c>
      <c r="E10" s="684"/>
      <c r="F10" s="782" t="s">
        <v>856</v>
      </c>
      <c r="G10" s="881"/>
      <c r="H10" s="782" t="s">
        <v>856</v>
      </c>
      <c r="I10" s="783"/>
      <c r="J10" s="782"/>
      <c r="K10" s="788"/>
      <c r="L10" s="782" t="s">
        <v>856</v>
      </c>
      <c r="M10" s="684"/>
      <c r="N10" s="782" t="s">
        <v>856</v>
      </c>
      <c r="O10" s="881"/>
      <c r="P10" s="782" t="s">
        <v>856</v>
      </c>
      <c r="Q10" s="783"/>
      <c r="R10" s="782"/>
      <c r="Y10" s="551"/>
    </row>
    <row r="11" spans="2:33" s="498" customFormat="1" ht="40.5" customHeight="1">
      <c r="B11" s="905" t="s">
        <v>460</v>
      </c>
      <c r="C11" s="788"/>
      <c r="D11" s="821">
        <f>'5-1  5-2  5-3'!I10</f>
        <v>129763</v>
      </c>
      <c r="E11" s="684"/>
      <c r="F11" s="760">
        <f>D11/U14*'6'!G25</f>
        <v>592514.06631257024</v>
      </c>
      <c r="G11" s="813"/>
      <c r="H11" s="760">
        <f>D11-F11</f>
        <v>-462751.06631257024</v>
      </c>
      <c r="I11" s="1704"/>
      <c r="J11" s="1269">
        <f>(H11/F11)*100</f>
        <v>-78.099591659053402</v>
      </c>
      <c r="K11" s="788"/>
      <c r="L11" s="821">
        <f>'5-1  5-2  5-3'!M10</f>
        <v>119283.339915</v>
      </c>
      <c r="M11" s="684"/>
      <c r="N11" s="760">
        <v>156597</v>
      </c>
      <c r="O11" s="813"/>
      <c r="P11" s="760">
        <f>L11-N11</f>
        <v>-37313.660084999996</v>
      </c>
      <c r="Q11" s="1704"/>
      <c r="R11" s="1269">
        <f>(P11/N11)*100</f>
        <v>-23.827825619264733</v>
      </c>
      <c r="T11" s="1418"/>
      <c r="U11" s="1418"/>
      <c r="V11" s="1418"/>
      <c r="W11" s="1418"/>
      <c r="X11" s="1418"/>
      <c r="Y11" s="1418"/>
      <c r="Z11" s="1418"/>
      <c r="AA11" s="1418"/>
      <c r="AB11" s="1418"/>
      <c r="AC11" s="1418"/>
      <c r="AD11" s="1418"/>
      <c r="AE11" s="1418"/>
      <c r="AF11" s="1418"/>
      <c r="AG11" s="1418"/>
    </row>
    <row r="12" spans="2:33" s="498" customFormat="1" ht="40.5" customHeight="1">
      <c r="B12" s="905" t="s">
        <v>461</v>
      </c>
      <c r="C12" s="788"/>
      <c r="D12" s="821">
        <f>'5-1  5-2  5-3'!I11</f>
        <v>62973</v>
      </c>
      <c r="E12" s="684"/>
      <c r="F12" s="760">
        <f>D12/U14*'6'!G25</f>
        <v>287542.58377119433</v>
      </c>
      <c r="G12" s="813"/>
      <c r="H12" s="760">
        <f>D12-F12</f>
        <v>-224569.58377119433</v>
      </c>
      <c r="I12" s="1704"/>
      <c r="J12" s="1269">
        <f>(H12/F12)*100</f>
        <v>-78.099591659053402</v>
      </c>
      <c r="K12" s="788"/>
      <c r="L12" s="821">
        <f>'5-1  5-2  5-3'!M11</f>
        <v>41105.714693000002</v>
      </c>
      <c r="M12" s="684"/>
      <c r="N12" s="760">
        <v>454425</v>
      </c>
      <c r="O12" s="813"/>
      <c r="P12" s="760">
        <f>L12-N12</f>
        <v>-413319.28530699998</v>
      </c>
      <c r="Q12" s="1704"/>
      <c r="R12" s="1269">
        <f>(P12/N12)*100</f>
        <v>-90.954345669142327</v>
      </c>
      <c r="T12" s="1418"/>
      <c r="U12" s="1418"/>
      <c r="V12" s="1418"/>
      <c r="W12" s="1418"/>
      <c r="X12" s="1418"/>
      <c r="Y12" s="1418"/>
      <c r="Z12" s="1418"/>
      <c r="AA12" s="1418"/>
      <c r="AB12" s="1418"/>
      <c r="AC12" s="1418"/>
      <c r="AD12" s="1418"/>
      <c r="AE12" s="1418"/>
      <c r="AF12" s="1418"/>
      <c r="AG12" s="1418"/>
    </row>
    <row r="13" spans="2:33" s="498" customFormat="1" ht="40.5" customHeight="1">
      <c r="B13" s="905" t="s">
        <v>462</v>
      </c>
      <c r="C13" s="788"/>
      <c r="D13" s="821">
        <f>'5-1  5-2  5-3'!I12</f>
        <v>4576.5621650000003</v>
      </c>
      <c r="E13" s="684"/>
      <c r="F13" s="760">
        <f>D13/U14*'6'!G25</f>
        <v>20897.154490235353</v>
      </c>
      <c r="G13" s="813"/>
      <c r="H13" s="760">
        <f>D13-F13</f>
        <v>-16320.592325235353</v>
      </c>
      <c r="I13" s="1704"/>
      <c r="J13" s="1269">
        <f t="shared" ref="J13:J16" si="0">(H13/F13)*100</f>
        <v>-78.099591659053402</v>
      </c>
      <c r="K13" s="788"/>
      <c r="L13" s="821">
        <f>'5-1  5-2  5-3'!M12</f>
        <v>17360.797571999999</v>
      </c>
      <c r="M13" s="684"/>
      <c r="N13" s="760">
        <v>66138</v>
      </c>
      <c r="O13" s="813"/>
      <c r="P13" s="760">
        <f>L13-N13</f>
        <v>-48777.202428000004</v>
      </c>
      <c r="Q13" s="1704"/>
      <c r="R13" s="1269">
        <f t="shared" ref="R13:R15" si="1">(P13/N13)*100</f>
        <v>-73.750646266896496</v>
      </c>
      <c r="T13" s="1418"/>
      <c r="U13" s="1418"/>
      <c r="V13" s="1418"/>
      <c r="W13" s="1418"/>
      <c r="X13" s="1418"/>
      <c r="Y13" s="1418"/>
      <c r="Z13" s="1418"/>
      <c r="AA13" s="1418"/>
      <c r="AB13" s="1418"/>
      <c r="AC13" s="1418"/>
      <c r="AD13" s="1418"/>
      <c r="AE13" s="1418"/>
      <c r="AF13" s="1418"/>
      <c r="AG13" s="1418"/>
    </row>
    <row r="14" spans="2:33" s="498" customFormat="1" ht="40.5" customHeight="1">
      <c r="B14" s="905" t="s">
        <v>1089</v>
      </c>
      <c r="C14" s="788"/>
      <c r="D14" s="760">
        <f>'5-1  5-2  5-3'!I30</f>
        <v>1061048.2387060001</v>
      </c>
      <c r="E14" s="684"/>
      <c r="F14" s="760">
        <f>'6'!I25</f>
        <v>235478.20394825999</v>
      </c>
      <c r="G14" s="813"/>
      <c r="H14" s="760">
        <f>D14-F14</f>
        <v>825570.0347577401</v>
      </c>
      <c r="I14" s="1704"/>
      <c r="J14" s="1269">
        <f t="shared" si="0"/>
        <v>350.59297247703529</v>
      </c>
      <c r="K14" s="788"/>
      <c r="L14" s="760">
        <f>'5-1  5-2  5-3'!M30</f>
        <v>690677.44991600001</v>
      </c>
      <c r="M14" s="684"/>
      <c r="N14" s="760">
        <f>'6'!Q25</f>
        <v>202410.15019300001</v>
      </c>
      <c r="O14" s="813"/>
      <c r="P14" s="760">
        <f>L14-N14</f>
        <v>488267.29972300003</v>
      </c>
      <c r="Q14" s="1704"/>
      <c r="R14" s="1269">
        <f t="shared" si="1"/>
        <v>241.22668712879886</v>
      </c>
      <c r="T14" s="1418"/>
      <c r="U14" s="1418">
        <f>SUM(D11:D13)</f>
        <v>197312.56216500001</v>
      </c>
      <c r="V14" s="1418"/>
      <c r="W14" s="1418"/>
      <c r="X14" s="1418"/>
      <c r="Y14" s="1418"/>
      <c r="Z14" s="1418"/>
      <c r="AA14" s="1418"/>
      <c r="AB14" s="1418"/>
      <c r="AC14" s="1418"/>
      <c r="AD14" s="1418"/>
      <c r="AE14" s="1418"/>
      <c r="AF14" s="1418"/>
      <c r="AG14" s="1418"/>
    </row>
    <row r="15" spans="2:33" s="498" customFormat="1" ht="40.5" customHeight="1">
      <c r="B15" s="905" t="s">
        <v>463</v>
      </c>
      <c r="C15" s="788"/>
      <c r="D15" s="760">
        <f>'5-1  5-2  5-3'!I47</f>
        <v>33206.639347999997</v>
      </c>
      <c r="E15" s="684"/>
      <c r="F15" s="760">
        <f>'6'!K25</f>
        <v>23289.053137739997</v>
      </c>
      <c r="G15" s="813"/>
      <c r="H15" s="760">
        <f>D15-F15</f>
        <v>9917.5862102600004</v>
      </c>
      <c r="I15" s="1704"/>
      <c r="J15" s="1269">
        <f t="shared" si="0"/>
        <v>42.584754955917532</v>
      </c>
      <c r="K15" s="788"/>
      <c r="L15" s="760">
        <f>'5-1  5-2  5-3'!M47</f>
        <v>22850.198598999999</v>
      </c>
      <c r="M15" s="684"/>
      <c r="N15" s="760">
        <f>'6'!S25</f>
        <v>6259.1695940000009</v>
      </c>
      <c r="O15" s="813"/>
      <c r="P15" s="760">
        <f>L15-N15</f>
        <v>16591.029004999997</v>
      </c>
      <c r="Q15" s="1704"/>
      <c r="R15" s="1269">
        <f t="shared" si="1"/>
        <v>265.06757415399079</v>
      </c>
      <c r="T15" s="1418"/>
      <c r="U15" s="1418"/>
      <c r="V15" s="1418"/>
      <c r="W15" s="1418"/>
      <c r="X15" s="1418"/>
      <c r="Y15" s="1418"/>
      <c r="Z15" s="1418"/>
      <c r="AA15" s="1418"/>
      <c r="AB15" s="1418"/>
      <c r="AC15" s="1418"/>
      <c r="AD15" s="1418"/>
      <c r="AE15" s="1418"/>
      <c r="AF15" s="1418"/>
      <c r="AG15" s="1418"/>
    </row>
    <row r="16" spans="2:33" s="498" customFormat="1" ht="30" customHeight="1" thickBot="1">
      <c r="B16" s="883"/>
      <c r="C16" s="788"/>
      <c r="D16" s="795">
        <f>SUM(D11:D15)</f>
        <v>1291567.4402190002</v>
      </c>
      <c r="E16" s="684"/>
      <c r="F16" s="795">
        <f>SUM(F11:F15)</f>
        <v>1159721.0616599999</v>
      </c>
      <c r="G16" s="813"/>
      <c r="H16" s="795">
        <f>SUM(H11:H15)</f>
        <v>131846.37855900015</v>
      </c>
      <c r="I16" s="782"/>
      <c r="J16" s="1705">
        <f t="shared" si="0"/>
        <v>11.36880090547619</v>
      </c>
      <c r="K16" s="788"/>
      <c r="L16" s="795">
        <f>SUM(L11:L15)</f>
        <v>891277.50069500005</v>
      </c>
      <c r="M16" s="684"/>
      <c r="N16" s="795">
        <f>SUM(N11:N15)</f>
        <v>885829.31978699996</v>
      </c>
      <c r="O16" s="813"/>
      <c r="P16" s="795">
        <f>SUM(P11:P15)</f>
        <v>5448.1809080000749</v>
      </c>
      <c r="Q16" s="782"/>
      <c r="R16" s="1705">
        <f t="shared" ref="R16" si="2">(P16/N16)*100</f>
        <v>0.6150373199783119</v>
      </c>
      <c r="V16" s="1706"/>
      <c r="Y16" s="551"/>
    </row>
    <row r="17" spans="2:25" s="553" customFormat="1" ht="26.25" thickTop="1">
      <c r="B17" s="1707"/>
      <c r="C17" s="672"/>
      <c r="D17" s="1403"/>
      <c r="E17" s="679"/>
      <c r="F17" s="1403"/>
      <c r="G17" s="1708"/>
      <c r="H17" s="395"/>
      <c r="I17" s="1403"/>
      <c r="J17" s="395"/>
      <c r="K17" s="672"/>
      <c r="L17" s="1403"/>
      <c r="M17" s="679"/>
      <c r="N17" s="1403"/>
      <c r="O17" s="1708"/>
      <c r="P17" s="1403"/>
      <c r="Q17" s="1403"/>
      <c r="R17" s="395"/>
      <c r="Y17" s="699"/>
    </row>
    <row r="18" spans="2:25" s="553" customFormat="1" ht="25.5">
      <c r="B18" s="1709"/>
      <c r="C18" s="1707"/>
      <c r="D18" s="679"/>
      <c r="E18" s="679"/>
      <c r="F18" s="679"/>
      <c r="G18" s="791"/>
      <c r="H18" s="1417"/>
      <c r="I18" s="1411"/>
      <c r="J18" s="1417"/>
      <c r="K18" s="1707"/>
      <c r="L18" s="679"/>
      <c r="M18" s="679"/>
      <c r="N18" s="679"/>
      <c r="O18" s="791"/>
      <c r="P18" s="1417"/>
      <c r="Q18" s="1411"/>
      <c r="R18" s="1417"/>
      <c r="Y18" s="699"/>
    </row>
    <row r="19" spans="2:25" s="548" customFormat="1" ht="40.5" customHeight="1">
      <c r="B19" s="1895"/>
      <c r="C19" s="1895"/>
      <c r="D19" s="1895"/>
      <c r="E19" s="1895"/>
      <c r="F19" s="1895"/>
      <c r="G19" s="1895"/>
      <c r="H19" s="1895"/>
      <c r="I19" s="1895"/>
      <c r="J19" s="1895"/>
      <c r="K19" s="1710"/>
      <c r="L19" s="1710"/>
      <c r="M19" s="1710"/>
      <c r="N19" s="1710"/>
      <c r="O19" s="1710"/>
      <c r="P19" s="2063"/>
      <c r="Q19" s="2063"/>
      <c r="R19" s="1710"/>
      <c r="Y19" s="677"/>
    </row>
    <row r="20" spans="2:25" s="548" customFormat="1" ht="12" customHeight="1">
      <c r="B20" s="1887"/>
      <c r="C20" s="1887"/>
      <c r="D20" s="1887"/>
      <c r="E20" s="1887"/>
      <c r="F20" s="1887"/>
      <c r="G20" s="1887"/>
      <c r="H20" s="1887"/>
      <c r="I20" s="1887"/>
      <c r="J20" s="1887"/>
      <c r="K20" s="1710"/>
      <c r="L20" s="1710"/>
      <c r="M20" s="1710"/>
      <c r="N20" s="1710"/>
      <c r="O20" s="1710"/>
      <c r="P20" s="1711"/>
      <c r="Q20" s="1711"/>
      <c r="R20" s="1710"/>
      <c r="Y20" s="677"/>
    </row>
    <row r="21" spans="2:25" s="553" customFormat="1" ht="36.75" customHeight="1">
      <c r="B21" s="791"/>
      <c r="D21" s="791"/>
      <c r="E21" s="791"/>
      <c r="J21" s="673"/>
      <c r="Y21" s="699"/>
    </row>
    <row r="22" spans="2:25" s="1713" customFormat="1" ht="29.25" customHeight="1">
      <c r="B22" s="1712"/>
      <c r="D22" s="1714"/>
      <c r="E22" s="1714"/>
      <c r="Y22" s="1715"/>
    </row>
    <row r="23" spans="2:25" s="498" customFormat="1" ht="38.25" customHeight="1">
      <c r="B23" s="905"/>
      <c r="C23" s="905"/>
      <c r="D23" s="905"/>
      <c r="E23" s="905"/>
      <c r="F23" s="905"/>
      <c r="Y23" s="551"/>
    </row>
    <row r="24" spans="2:25" s="498" customFormat="1" ht="38.25" customHeight="1">
      <c r="B24" s="905"/>
      <c r="C24" s="905"/>
      <c r="D24" s="905"/>
      <c r="E24" s="905"/>
      <c r="F24" s="905"/>
      <c r="Y24" s="551"/>
    </row>
    <row r="25" spans="2:25" s="498" customFormat="1" ht="38.25" customHeight="1">
      <c r="B25" s="1716"/>
      <c r="C25" s="1889"/>
      <c r="D25" s="684"/>
      <c r="E25" s="684"/>
      <c r="Y25" s="551"/>
    </row>
    <row r="26" spans="2:25" s="553" customFormat="1" ht="25.5">
      <c r="B26" s="1709"/>
      <c r="C26" s="1707"/>
      <c r="D26" s="679"/>
      <c r="E26" s="679"/>
      <c r="J26" s="1403"/>
      <c r="K26" s="1403"/>
      <c r="L26" s="1403"/>
      <c r="N26" s="1403"/>
      <c r="O26" s="1403"/>
      <c r="P26" s="1403"/>
      <c r="Y26" s="699"/>
    </row>
    <row r="27" spans="2:25" s="553" customFormat="1" ht="39" customHeight="1">
      <c r="B27" s="1709"/>
      <c r="C27" s="1707"/>
      <c r="D27" s="679"/>
      <c r="E27" s="679"/>
      <c r="J27" s="1403"/>
      <c r="K27" s="1403"/>
      <c r="L27" s="1403"/>
      <c r="N27" s="1403"/>
      <c r="O27" s="1403"/>
      <c r="P27" s="1403"/>
      <c r="Y27" s="699"/>
    </row>
    <row r="28" spans="2:25" s="553" customFormat="1" ht="25.5">
      <c r="B28" s="1709"/>
      <c r="C28" s="1707"/>
      <c r="D28" s="679"/>
      <c r="E28" s="679"/>
      <c r="J28" s="1403"/>
      <c r="K28" s="1403"/>
      <c r="L28" s="1403"/>
      <c r="N28" s="1403"/>
      <c r="O28" s="1403"/>
      <c r="P28" s="1403"/>
      <c r="Y28" s="699"/>
    </row>
    <row r="29" spans="2:25" s="553" customFormat="1" ht="29.25" customHeight="1">
      <c r="B29" s="2010">
        <v>11</v>
      </c>
      <c r="C29" s="2010"/>
      <c r="D29" s="2010"/>
      <c r="E29" s="2010"/>
      <c r="F29" s="2010"/>
      <c r="G29" s="2010"/>
      <c r="H29" s="2010"/>
      <c r="I29" s="2010"/>
      <c r="J29" s="2010"/>
      <c r="K29" s="2010"/>
      <c r="L29" s="2010"/>
      <c r="M29" s="2010"/>
      <c r="N29" s="2010"/>
      <c r="O29" s="2010"/>
      <c r="P29" s="2010"/>
      <c r="Q29" s="2010"/>
      <c r="R29" s="2010"/>
      <c r="Y29" s="699"/>
    </row>
    <row r="30" spans="2:25" s="708" customFormat="1" ht="22.5">
      <c r="Y30" s="709"/>
    </row>
    <row r="31" spans="2:25" s="708" customFormat="1" ht="22.5">
      <c r="Y31" s="709"/>
    </row>
    <row r="32" spans="2:25" s="708" customFormat="1" ht="22.5">
      <c r="Y32" s="709"/>
    </row>
    <row r="33" spans="25:25" s="708" customFormat="1" ht="22.5">
      <c r="Y33" s="709"/>
    </row>
  </sheetData>
  <mergeCells count="9">
    <mergeCell ref="B29:R29"/>
    <mergeCell ref="L8:R8"/>
    <mergeCell ref="P19:Q19"/>
    <mergeCell ref="B5:R5"/>
    <mergeCell ref="B1:R1"/>
    <mergeCell ref="B2:R2"/>
    <mergeCell ref="B3:R3"/>
    <mergeCell ref="D8:J8"/>
    <mergeCell ref="P7:R7"/>
  </mergeCells>
  <printOptions horizontalCentered="1"/>
  <pageMargins left="0.196850393700787" right="0.39370078740157499" top="0.39370078740157499" bottom="0.196850393700787" header="0.31496062992126" footer="0.31496062992126"/>
  <pageSetup scale="5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7"/>
  <sheetViews>
    <sheetView rightToLeft="1" view="pageBreakPreview" topLeftCell="B21" zoomScale="80" zoomScaleSheetLayoutView="80" workbookViewId="0">
      <selection activeCell="B32" sqref="B32:M32"/>
    </sheetView>
  </sheetViews>
  <sheetFormatPr defaultColWidth="9" defaultRowHeight="18"/>
  <cols>
    <col min="1" max="1" width="3.5703125" style="607" customWidth="1"/>
    <col min="2" max="2" width="38.140625" style="607" customWidth="1"/>
    <col min="3" max="3" width="1.5703125" style="607" customWidth="1"/>
    <col min="4" max="4" width="10.28515625" style="607" customWidth="1"/>
    <col min="5" max="5" width="1" style="607" hidden="1" customWidth="1"/>
    <col min="6" max="6" width="2.42578125" style="607" customWidth="1"/>
    <col min="7" max="7" width="15.5703125" style="607" bestFit="1" customWidth="1"/>
    <col min="8" max="8" width="1.5703125" style="607" customWidth="1"/>
    <col min="9" max="9" width="15.5703125" style="1668" bestFit="1" customWidth="1"/>
    <col min="10" max="10" width="1.7109375" style="1668" customWidth="1"/>
    <col min="11" max="11" width="15.85546875" style="1668" bestFit="1" customWidth="1"/>
    <col min="12" max="12" width="2" style="1668" customWidth="1"/>
    <col min="13" max="13" width="17.42578125" style="607" customWidth="1"/>
    <col min="14" max="14" width="1.42578125" style="607" customWidth="1"/>
    <col min="15" max="15" width="18" style="607" bestFit="1" customWidth="1"/>
    <col min="16" max="16" width="2.140625" style="607" customWidth="1"/>
    <col min="17" max="17" width="17.140625" style="1668" customWidth="1"/>
    <col min="18" max="18" width="2" style="1668" customWidth="1"/>
    <col min="19" max="19" width="20.5703125" style="1668" customWidth="1"/>
    <col min="20" max="20" width="2.140625" style="1668" customWidth="1"/>
    <col min="21" max="21" width="15.5703125" style="607" bestFit="1" customWidth="1"/>
    <col min="22" max="22" width="1.42578125" style="607" customWidth="1"/>
    <col min="23" max="23" width="13" style="698" bestFit="1" customWidth="1"/>
    <col min="24" max="24" width="7.85546875" style="698" bestFit="1" customWidth="1"/>
    <col min="25" max="25" width="19.7109375" style="698" bestFit="1" customWidth="1"/>
    <col min="26" max="26" width="6.85546875" style="698" bestFit="1" customWidth="1"/>
    <col min="27" max="27" width="11.140625" style="698" bestFit="1" customWidth="1"/>
    <col min="28" max="28" width="6.85546875" style="607" bestFit="1" customWidth="1"/>
    <col min="29" max="29" width="11.140625" style="607" bestFit="1" customWidth="1"/>
    <col min="30" max="30" width="6.85546875" style="607" bestFit="1" customWidth="1"/>
    <col min="31" max="31" width="13.85546875" style="607" bestFit="1" customWidth="1"/>
    <col min="32" max="32" width="6.85546875" style="607" bestFit="1" customWidth="1"/>
    <col min="33" max="33" width="9.7109375" style="607" bestFit="1" customWidth="1"/>
    <col min="34" max="16384" width="9" style="607"/>
  </cols>
  <sheetData>
    <row r="1" spans="2:35" ht="8.25" customHeight="1"/>
    <row r="2" spans="2:35" s="695" customFormat="1" ht="33.75">
      <c r="B2" s="2011" t="s">
        <v>0</v>
      </c>
      <c r="C2" s="2011"/>
      <c r="D2" s="2011"/>
      <c r="E2" s="2011"/>
      <c r="F2" s="2011"/>
      <c r="G2" s="2011"/>
      <c r="H2" s="2011"/>
      <c r="I2" s="2011"/>
      <c r="J2" s="2011"/>
      <c r="K2" s="2011"/>
      <c r="L2" s="2011"/>
      <c r="M2" s="2011"/>
      <c r="N2" s="2011"/>
      <c r="O2" s="2011"/>
      <c r="P2" s="2011"/>
      <c r="Q2" s="2011"/>
      <c r="R2" s="2011"/>
      <c r="S2" s="2011"/>
      <c r="T2" s="2011"/>
      <c r="U2" s="2011"/>
      <c r="W2" s="696"/>
      <c r="X2" s="696"/>
      <c r="Y2" s="696"/>
      <c r="Z2" s="696"/>
      <c r="AA2" s="696"/>
    </row>
    <row r="3" spans="2:35" s="695" customFormat="1" ht="33.75">
      <c r="B3" s="2011" t="s">
        <v>573</v>
      </c>
      <c r="C3" s="2011"/>
      <c r="D3" s="2011"/>
      <c r="E3" s="2011"/>
      <c r="F3" s="2011"/>
      <c r="G3" s="2011"/>
      <c r="H3" s="2011"/>
      <c r="I3" s="2011"/>
      <c r="J3" s="2011"/>
      <c r="K3" s="2011"/>
      <c r="L3" s="2011"/>
      <c r="M3" s="2011"/>
      <c r="N3" s="2011"/>
      <c r="O3" s="2011"/>
      <c r="P3" s="2011"/>
      <c r="Q3" s="2011"/>
      <c r="R3" s="2011"/>
      <c r="S3" s="2011"/>
      <c r="T3" s="2011"/>
      <c r="U3" s="2011"/>
      <c r="W3" s="696"/>
      <c r="X3" s="696"/>
      <c r="Y3" s="696"/>
      <c r="Z3" s="696"/>
      <c r="AA3" s="696"/>
    </row>
    <row r="4" spans="2:35" s="695" customFormat="1" ht="33.75">
      <c r="B4" s="2011" t="s">
        <v>931</v>
      </c>
      <c r="C4" s="2011"/>
      <c r="D4" s="2011"/>
      <c r="E4" s="2011"/>
      <c r="F4" s="2011"/>
      <c r="G4" s="2011"/>
      <c r="H4" s="2011"/>
      <c r="I4" s="2011"/>
      <c r="J4" s="2011"/>
      <c r="K4" s="2011"/>
      <c r="L4" s="2011"/>
      <c r="M4" s="2011"/>
      <c r="N4" s="2011"/>
      <c r="O4" s="2011"/>
      <c r="P4" s="2011"/>
      <c r="Q4" s="2011"/>
      <c r="R4" s="2011"/>
      <c r="S4" s="2011"/>
      <c r="T4" s="2011"/>
      <c r="U4" s="2011"/>
      <c r="W4" s="696"/>
      <c r="X4" s="696"/>
      <c r="Y4" s="696"/>
      <c r="Z4" s="696"/>
      <c r="AA4" s="696"/>
    </row>
    <row r="5" spans="2:35" ht="9" customHeight="1">
      <c r="B5" s="697"/>
      <c r="C5" s="697"/>
      <c r="D5" s="697"/>
      <c r="E5" s="697"/>
      <c r="F5" s="697"/>
      <c r="G5" s="697"/>
      <c r="H5" s="697"/>
      <c r="I5" s="697"/>
      <c r="J5" s="697"/>
      <c r="K5" s="697"/>
      <c r="L5" s="697"/>
      <c r="M5" s="697"/>
      <c r="N5" s="697"/>
      <c r="O5" s="697"/>
      <c r="P5" s="697"/>
      <c r="Q5" s="697"/>
      <c r="R5" s="697"/>
      <c r="S5" s="697"/>
      <c r="T5" s="697"/>
      <c r="U5" s="697"/>
    </row>
    <row r="6" spans="2:35" s="553" customFormat="1" ht="26.25">
      <c r="B6" s="2080" t="s">
        <v>851</v>
      </c>
      <c r="C6" s="2080"/>
      <c r="D6" s="2080"/>
      <c r="E6" s="1307"/>
      <c r="F6" s="1307"/>
      <c r="G6" s="1307"/>
      <c r="H6" s="1307"/>
      <c r="I6" s="701"/>
      <c r="J6" s="701"/>
      <c r="K6" s="701"/>
      <c r="L6" s="701"/>
      <c r="M6" s="1378"/>
      <c r="N6" s="704"/>
      <c r="O6" s="1307"/>
      <c r="P6" s="1307"/>
      <c r="Q6" s="701"/>
      <c r="R6" s="701"/>
      <c r="S6" s="701"/>
      <c r="T6" s="701"/>
      <c r="U6" s="1378"/>
      <c r="W6" s="699"/>
      <c r="X6" s="699"/>
      <c r="Y6" s="699"/>
      <c r="Z6" s="699"/>
      <c r="AA6" s="699"/>
    </row>
    <row r="7" spans="2:35" s="553" customFormat="1" ht="12" customHeight="1">
      <c r="B7" s="1379"/>
      <c r="C7" s="1307"/>
      <c r="D7" s="1307"/>
      <c r="E7" s="1307"/>
      <c r="F7" s="1307"/>
      <c r="G7" s="1307"/>
      <c r="H7" s="1307"/>
      <c r="I7" s="701"/>
      <c r="J7" s="701"/>
      <c r="K7" s="701"/>
      <c r="L7" s="701"/>
      <c r="M7" s="1378"/>
      <c r="N7" s="704"/>
      <c r="O7" s="1307"/>
      <c r="P7" s="1307"/>
      <c r="Q7" s="701"/>
      <c r="R7" s="701"/>
      <c r="S7" s="701"/>
      <c r="T7" s="701"/>
      <c r="U7" s="1669"/>
      <c r="W7" s="699"/>
      <c r="X7" s="699"/>
      <c r="Y7" s="699"/>
      <c r="Z7" s="699"/>
      <c r="AA7" s="699"/>
    </row>
    <row r="8" spans="2:35" s="498" customFormat="1" ht="24.75" customHeight="1">
      <c r="B8" s="887"/>
      <c r="C8" s="1317"/>
      <c r="D8" s="1670" t="s">
        <v>141</v>
      </c>
      <c r="E8" s="905" t="s">
        <v>405</v>
      </c>
      <c r="F8" s="905"/>
      <c r="G8" s="2087" t="s">
        <v>938</v>
      </c>
      <c r="H8" s="2087"/>
      <c r="I8" s="2088"/>
      <c r="J8" s="2088"/>
      <c r="K8" s="2088"/>
      <c r="L8" s="2087"/>
      <c r="M8" s="2087"/>
      <c r="N8" s="1671"/>
      <c r="O8" s="2087" t="s">
        <v>746</v>
      </c>
      <c r="P8" s="2087"/>
      <c r="Q8" s="2087"/>
      <c r="R8" s="2087"/>
      <c r="S8" s="2087"/>
      <c r="T8" s="2087"/>
      <c r="U8" s="2087"/>
      <c r="W8" s="551"/>
      <c r="X8" s="551"/>
      <c r="Y8" s="551"/>
      <c r="Z8" s="551"/>
      <c r="AA8" s="551"/>
    </row>
    <row r="9" spans="2:35" s="498" customFormat="1" ht="24.75" customHeight="1">
      <c r="B9" s="887"/>
      <c r="C9" s="1317"/>
      <c r="D9" s="1295"/>
      <c r="E9" s="905"/>
      <c r="F9" s="905"/>
      <c r="G9" s="2086" t="s">
        <v>530</v>
      </c>
      <c r="H9" s="1672"/>
      <c r="I9" s="2082" t="s">
        <v>1092</v>
      </c>
      <c r="J9" s="2082"/>
      <c r="K9" s="2082"/>
      <c r="L9" s="1672"/>
      <c r="M9" s="2086" t="s">
        <v>24</v>
      </c>
      <c r="N9" s="1671"/>
      <c r="O9" s="2086" t="s">
        <v>530</v>
      </c>
      <c r="P9" s="1672"/>
      <c r="Q9" s="2082" t="s">
        <v>1092</v>
      </c>
      <c r="R9" s="2082"/>
      <c r="S9" s="2082"/>
      <c r="T9" s="1672"/>
      <c r="U9" s="2086" t="s">
        <v>24</v>
      </c>
      <c r="W9" s="551"/>
      <c r="X9" s="551"/>
      <c r="Y9" s="551"/>
      <c r="Z9" s="551"/>
      <c r="AA9" s="551"/>
    </row>
    <row r="10" spans="2:35" s="1317" customFormat="1" ht="24" customHeight="1">
      <c r="B10" s="723"/>
      <c r="D10" s="1673"/>
      <c r="E10" s="1673"/>
      <c r="F10" s="1673"/>
      <c r="G10" s="2087"/>
      <c r="H10" s="1384"/>
      <c r="I10" s="724" t="s">
        <v>328</v>
      </c>
      <c r="J10" s="1672"/>
      <c r="K10" s="1674" t="s">
        <v>463</v>
      </c>
      <c r="L10" s="684"/>
      <c r="M10" s="2087"/>
      <c r="N10" s="1384"/>
      <c r="O10" s="2087"/>
      <c r="P10" s="1384"/>
      <c r="Q10" s="1675" t="s">
        <v>328</v>
      </c>
      <c r="R10" s="1672"/>
      <c r="S10" s="1676" t="s">
        <v>463</v>
      </c>
      <c r="T10" s="684"/>
      <c r="U10" s="2087"/>
      <c r="W10" s="1318"/>
      <c r="X10" s="1318"/>
      <c r="Y10" s="1318"/>
      <c r="Z10" s="1318"/>
      <c r="AA10" s="1318"/>
    </row>
    <row r="11" spans="2:35" s="1307" customFormat="1" ht="30.75" customHeight="1">
      <c r="B11" s="673"/>
      <c r="C11" s="701"/>
      <c r="D11" s="1308"/>
      <c r="E11" s="1308"/>
      <c r="F11" s="1308"/>
      <c r="G11" s="1292" t="s">
        <v>856</v>
      </c>
      <c r="H11" s="1292"/>
      <c r="I11" s="1292" t="s">
        <v>856</v>
      </c>
      <c r="J11" s="1292"/>
      <c r="K11" s="1292" t="s">
        <v>856</v>
      </c>
      <c r="L11" s="1292"/>
      <c r="M11" s="1677" t="s">
        <v>856</v>
      </c>
      <c r="N11" s="1292"/>
      <c r="O11" s="1292" t="s">
        <v>856</v>
      </c>
      <c r="P11" s="1292"/>
      <c r="Q11" s="1292" t="s">
        <v>856</v>
      </c>
      <c r="R11" s="1292"/>
      <c r="S11" s="1292" t="s">
        <v>856</v>
      </c>
      <c r="T11" s="1292"/>
      <c r="U11" s="1677" t="s">
        <v>856</v>
      </c>
      <c r="W11" s="1378"/>
      <c r="X11" s="1378"/>
      <c r="Y11" s="1378"/>
      <c r="Z11" s="1378"/>
      <c r="AA11" s="1378"/>
    </row>
    <row r="12" spans="2:35" s="553" customFormat="1" ht="28.5" customHeight="1">
      <c r="B12" s="1678" t="s">
        <v>527</v>
      </c>
      <c r="C12" s="701"/>
      <c r="D12" s="608"/>
      <c r="E12" s="608"/>
      <c r="F12" s="608"/>
      <c r="G12" s="679"/>
      <c r="H12" s="679"/>
      <c r="I12" s="679"/>
      <c r="J12" s="679"/>
      <c r="K12" s="679"/>
      <c r="L12" s="679"/>
      <c r="M12" s="679"/>
      <c r="N12" s="679"/>
      <c r="O12" s="679"/>
      <c r="P12" s="679"/>
      <c r="Q12" s="679"/>
      <c r="R12" s="679"/>
      <c r="S12" s="679"/>
      <c r="T12" s="679"/>
      <c r="U12" s="679"/>
      <c r="W12" s="699"/>
      <c r="X12" s="699"/>
      <c r="Y12" s="699"/>
      <c r="Z12" s="699"/>
      <c r="AA12" s="699"/>
    </row>
    <row r="13" spans="2:35" s="498" customFormat="1" ht="28.5" customHeight="1">
      <c r="B13" s="905" t="s">
        <v>35</v>
      </c>
      <c r="C13" s="799"/>
      <c r="D13" s="1679" t="s">
        <v>736</v>
      </c>
      <c r="E13" s="798"/>
      <c r="F13" s="798"/>
      <c r="G13" s="796">
        <v>189527</v>
      </c>
      <c r="H13" s="796"/>
      <c r="I13" s="796">
        <v>83421.441676300004</v>
      </c>
      <c r="J13" s="796"/>
      <c r="K13" s="796">
        <v>8250.4722536999998</v>
      </c>
      <c r="L13" s="796"/>
      <c r="M13" s="796">
        <f>G13+I13+K13</f>
        <v>281198.91393000004</v>
      </c>
      <c r="N13" s="796"/>
      <c r="O13" s="796">
        <f>144224.438882</f>
        <v>144224.43888199999</v>
      </c>
      <c r="P13" s="796"/>
      <c r="Q13" s="796">
        <v>72940.487422999999</v>
      </c>
      <c r="R13" s="796"/>
      <c r="S13" s="796">
        <v>2255.8913640000001</v>
      </c>
      <c r="T13" s="796"/>
      <c r="U13" s="796">
        <f>O13+Q13+S13</f>
        <v>219420.81766899998</v>
      </c>
      <c r="W13" s="551">
        <f t="shared" ref="W13:AD13" si="0">G13/1000000</f>
        <v>0.189527</v>
      </c>
      <c r="X13" s="551">
        <f t="shared" si="0"/>
        <v>0</v>
      </c>
      <c r="Y13" s="551">
        <f t="shared" ref="Y13:AA15" si="1">I13/1000000</f>
        <v>8.3421441676300001E-2</v>
      </c>
      <c r="Z13" s="551">
        <f t="shared" si="1"/>
        <v>0</v>
      </c>
      <c r="AA13" s="551">
        <f t="shared" si="1"/>
        <v>8.2504722537000003E-3</v>
      </c>
      <c r="AB13" s="551">
        <f t="shared" si="0"/>
        <v>0</v>
      </c>
      <c r="AC13" s="551">
        <f t="shared" si="0"/>
        <v>0.28119891393000002</v>
      </c>
      <c r="AD13" s="551">
        <f t="shared" si="0"/>
        <v>0</v>
      </c>
      <c r="AE13" s="551">
        <f>O13/1000000</f>
        <v>0.14422443888199998</v>
      </c>
      <c r="AF13" s="551">
        <f t="shared" ref="AF13:AI24" si="2">P13/1000000</f>
        <v>0</v>
      </c>
      <c r="AG13" s="551">
        <f t="shared" si="2"/>
        <v>7.2940487422999994E-2</v>
      </c>
      <c r="AH13" s="551">
        <f t="shared" si="2"/>
        <v>0</v>
      </c>
      <c r="AI13" s="551">
        <f t="shared" si="2"/>
        <v>2.2558913640000002E-3</v>
      </c>
    </row>
    <row r="14" spans="2:35" s="498" customFormat="1" ht="28.5" customHeight="1">
      <c r="B14" s="905" t="s">
        <v>36</v>
      </c>
      <c r="C14" s="799"/>
      <c r="D14" s="1679" t="s">
        <v>736</v>
      </c>
      <c r="E14" s="798"/>
      <c r="F14" s="798"/>
      <c r="G14" s="796">
        <v>19928</v>
      </c>
      <c r="H14" s="796"/>
      <c r="I14" s="796">
        <v>12434.40714243</v>
      </c>
      <c r="J14" s="796"/>
      <c r="K14" s="796">
        <v>1229.77653057</v>
      </c>
      <c r="L14" s="796"/>
      <c r="M14" s="796">
        <f>G14+I14+K14</f>
        <v>33592.183673</v>
      </c>
      <c r="N14" s="796"/>
      <c r="O14" s="796">
        <v>19790.960887000001</v>
      </c>
      <c r="P14" s="796"/>
      <c r="Q14" s="796">
        <v>12821.154501999999</v>
      </c>
      <c r="R14" s="796"/>
      <c r="S14" s="796">
        <f>396.530552-1</f>
        <v>395.530552</v>
      </c>
      <c r="T14" s="796"/>
      <c r="U14" s="796">
        <f>O14+Q14+S14</f>
        <v>33007.645940999995</v>
      </c>
      <c r="W14" s="551">
        <f t="shared" ref="W14:W22" si="3">G14/1000000</f>
        <v>1.9928000000000001E-2</v>
      </c>
      <c r="X14" s="551">
        <f t="shared" ref="X14:AD15" si="4">H14/1000000</f>
        <v>0</v>
      </c>
      <c r="Y14" s="551">
        <f t="shared" si="1"/>
        <v>1.243440714243E-2</v>
      </c>
      <c r="Z14" s="551">
        <f t="shared" si="1"/>
        <v>0</v>
      </c>
      <c r="AA14" s="551">
        <f t="shared" si="1"/>
        <v>1.22977653057E-3</v>
      </c>
      <c r="AB14" s="551">
        <f t="shared" si="4"/>
        <v>0</v>
      </c>
      <c r="AC14" s="551">
        <f t="shared" si="4"/>
        <v>3.3592183673000001E-2</v>
      </c>
      <c r="AD14" s="551">
        <f t="shared" si="4"/>
        <v>0</v>
      </c>
      <c r="AE14" s="551">
        <f t="shared" ref="AE14:AE24" si="5">O14/1000000</f>
        <v>1.9790960887000001E-2</v>
      </c>
      <c r="AF14" s="551">
        <f t="shared" si="2"/>
        <v>0</v>
      </c>
      <c r="AG14" s="551">
        <f t="shared" si="2"/>
        <v>1.2821154502E-2</v>
      </c>
      <c r="AH14" s="551">
        <f t="shared" si="2"/>
        <v>0</v>
      </c>
      <c r="AI14" s="551">
        <f t="shared" si="2"/>
        <v>3.9553055200000002E-4</v>
      </c>
    </row>
    <row r="15" spans="2:35" s="498" customFormat="1" ht="28.5" customHeight="1">
      <c r="B15" s="905" t="s">
        <v>200</v>
      </c>
      <c r="C15" s="799"/>
      <c r="D15" s="1679" t="s">
        <v>723</v>
      </c>
      <c r="E15" s="798"/>
      <c r="F15" s="798"/>
      <c r="G15" s="796">
        <v>33352.564567000001</v>
      </c>
      <c r="H15" s="796"/>
      <c r="I15" s="796">
        <v>6280.6238877200003</v>
      </c>
      <c r="J15" s="796"/>
      <c r="K15" s="796">
        <v>621.16060427999992</v>
      </c>
      <c r="L15" s="796"/>
      <c r="M15" s="796">
        <f>G15+I15+K15</f>
        <v>40254.349059</v>
      </c>
      <c r="N15" s="796"/>
      <c r="O15" s="796">
        <v>39841.226566999998</v>
      </c>
      <c r="P15" s="796"/>
      <c r="Q15" s="796">
        <v>20317.622888000002</v>
      </c>
      <c r="R15" s="796"/>
      <c r="S15" s="796">
        <v>628.380089</v>
      </c>
      <c r="T15" s="796"/>
      <c r="U15" s="796">
        <f>O15+Q15+S15</f>
        <v>60787.229544000002</v>
      </c>
      <c r="W15" s="551">
        <f t="shared" si="3"/>
        <v>3.3352564567000004E-2</v>
      </c>
      <c r="X15" s="551">
        <f t="shared" si="4"/>
        <v>0</v>
      </c>
      <c r="Y15" s="551">
        <f t="shared" si="1"/>
        <v>6.2806238877200007E-3</v>
      </c>
      <c r="Z15" s="551">
        <f t="shared" si="1"/>
        <v>0</v>
      </c>
      <c r="AA15" s="551">
        <f t="shared" si="1"/>
        <v>6.2116060427999989E-4</v>
      </c>
      <c r="AB15" s="551">
        <f t="shared" si="4"/>
        <v>0</v>
      </c>
      <c r="AC15" s="551">
        <f t="shared" si="4"/>
        <v>4.0254349059000001E-2</v>
      </c>
      <c r="AD15" s="551">
        <f t="shared" si="4"/>
        <v>0</v>
      </c>
      <c r="AE15" s="551">
        <f t="shared" si="5"/>
        <v>3.9841226566999996E-2</v>
      </c>
      <c r="AF15" s="551">
        <f t="shared" si="2"/>
        <v>0</v>
      </c>
      <c r="AG15" s="551">
        <f t="shared" si="2"/>
        <v>2.0317622888E-2</v>
      </c>
      <c r="AH15" s="551">
        <f t="shared" si="2"/>
        <v>0</v>
      </c>
      <c r="AI15" s="551">
        <f t="shared" si="2"/>
        <v>6.2838008899999997E-4</v>
      </c>
    </row>
    <row r="16" spans="2:35" s="553" customFormat="1" ht="28.5" customHeight="1">
      <c r="B16" s="1678" t="s">
        <v>528</v>
      </c>
      <c r="C16" s="701"/>
      <c r="D16" s="1662"/>
      <c r="E16" s="1573"/>
      <c r="F16" s="1573"/>
      <c r="G16" s="594"/>
      <c r="H16" s="594"/>
      <c r="I16" s="594"/>
      <c r="J16" s="594"/>
      <c r="K16" s="594"/>
      <c r="L16" s="594"/>
      <c r="M16" s="594"/>
      <c r="N16" s="594"/>
      <c r="O16" s="594"/>
      <c r="P16" s="594"/>
      <c r="Q16" s="594"/>
      <c r="R16" s="594"/>
      <c r="S16" s="594"/>
      <c r="T16" s="594"/>
      <c r="U16" s="594"/>
      <c r="W16" s="699"/>
      <c r="X16" s="699"/>
      <c r="Y16" s="699"/>
      <c r="Z16" s="699"/>
      <c r="AA16" s="699"/>
      <c r="AB16" s="699"/>
      <c r="AC16" s="699"/>
      <c r="AD16" s="699"/>
      <c r="AE16" s="699">
        <f t="shared" si="5"/>
        <v>0</v>
      </c>
      <c r="AF16" s="699">
        <f t="shared" si="2"/>
        <v>0</v>
      </c>
      <c r="AG16" s="699">
        <f t="shared" si="2"/>
        <v>0</v>
      </c>
      <c r="AH16" s="699">
        <f t="shared" si="2"/>
        <v>0</v>
      </c>
      <c r="AI16" s="699">
        <f t="shared" si="2"/>
        <v>0</v>
      </c>
    </row>
    <row r="17" spans="2:35" s="498" customFormat="1" ht="28.5" customHeight="1">
      <c r="B17" s="905" t="s">
        <v>37</v>
      </c>
      <c r="C17" s="799"/>
      <c r="D17" s="1679" t="s">
        <v>737</v>
      </c>
      <c r="E17" s="798"/>
      <c r="F17" s="798"/>
      <c r="G17" s="796">
        <v>4294.2099630000002</v>
      </c>
      <c r="H17" s="796"/>
      <c r="I17" s="796">
        <v>1978.3291455199999</v>
      </c>
      <c r="J17" s="796"/>
      <c r="K17" s="796">
        <v>195.65892647999999</v>
      </c>
      <c r="L17" s="796"/>
      <c r="M17" s="796">
        <f t="shared" ref="M17:M22" si="6">G17+I17+K17</f>
        <v>6468.1980349999994</v>
      </c>
      <c r="N17" s="796"/>
      <c r="O17" s="796">
        <v>6059.6114509999998</v>
      </c>
      <c r="P17" s="796"/>
      <c r="Q17" s="796">
        <f>1466.542075-1</f>
        <v>1465.5420750000001</v>
      </c>
      <c r="R17" s="796"/>
      <c r="S17" s="796">
        <v>45.356971000000001</v>
      </c>
      <c r="T17" s="796"/>
      <c r="U17" s="796">
        <f t="shared" ref="U17:U22" si="7">O17+Q17+S17</f>
        <v>7570.5104970000002</v>
      </c>
      <c r="W17" s="551">
        <f t="shared" ref="W17:AD17" si="8">G17/1000000</f>
        <v>4.2942099630000003E-3</v>
      </c>
      <c r="X17" s="551">
        <f t="shared" si="8"/>
        <v>0</v>
      </c>
      <c r="Y17" s="551">
        <f t="shared" ref="Y17:AA22" si="9">I17/1000000</f>
        <v>1.9783291455199997E-3</v>
      </c>
      <c r="Z17" s="551">
        <f t="shared" si="9"/>
        <v>0</v>
      </c>
      <c r="AA17" s="551">
        <f t="shared" si="9"/>
        <v>1.9565892647999998E-4</v>
      </c>
      <c r="AB17" s="551">
        <f t="shared" si="8"/>
        <v>0</v>
      </c>
      <c r="AC17" s="551">
        <f t="shared" si="8"/>
        <v>6.4681980349999991E-3</v>
      </c>
      <c r="AD17" s="551">
        <f t="shared" si="8"/>
        <v>0</v>
      </c>
      <c r="AE17" s="551">
        <f t="shared" si="5"/>
        <v>6.0596114509999998E-3</v>
      </c>
      <c r="AF17" s="551">
        <f t="shared" si="2"/>
        <v>0</v>
      </c>
      <c r="AG17" s="551">
        <f t="shared" si="2"/>
        <v>1.4655420750000002E-3</v>
      </c>
      <c r="AH17" s="551">
        <f t="shared" si="2"/>
        <v>0</v>
      </c>
      <c r="AI17" s="551">
        <f t="shared" si="2"/>
        <v>4.5356971E-5</v>
      </c>
    </row>
    <row r="18" spans="2:35" s="498" customFormat="1" ht="28.5" customHeight="1">
      <c r="B18" s="905" t="s">
        <v>38</v>
      </c>
      <c r="C18" s="799"/>
      <c r="D18" s="1679" t="s">
        <v>848</v>
      </c>
      <c r="E18" s="798"/>
      <c r="F18" s="798"/>
      <c r="G18" s="796">
        <v>52717</v>
      </c>
      <c r="H18" s="796"/>
      <c r="I18" s="796">
        <v>2780.15549994</v>
      </c>
      <c r="J18" s="796"/>
      <c r="K18" s="796">
        <v>274.96043406000001</v>
      </c>
      <c r="L18" s="796"/>
      <c r="M18" s="796">
        <f t="shared" si="6"/>
        <v>55772.115934000001</v>
      </c>
      <c r="N18" s="796"/>
      <c r="O18" s="796">
        <v>23174.084909000001</v>
      </c>
      <c r="P18" s="796"/>
      <c r="Q18" s="796">
        <v>12888.835369</v>
      </c>
      <c r="R18" s="796"/>
      <c r="S18" s="796">
        <v>398.12377400000003</v>
      </c>
      <c r="T18" s="796"/>
      <c r="U18" s="796">
        <f>O18+Q18+S18+1</f>
        <v>36462.044052000005</v>
      </c>
      <c r="W18" s="551">
        <f t="shared" si="3"/>
        <v>5.2717E-2</v>
      </c>
      <c r="X18" s="551">
        <f t="shared" ref="X18:AD22" si="10">H18/1000000</f>
        <v>0</v>
      </c>
      <c r="Y18" s="551">
        <f t="shared" si="9"/>
        <v>2.7801554999399999E-3</v>
      </c>
      <c r="Z18" s="551">
        <f t="shared" si="9"/>
        <v>0</v>
      </c>
      <c r="AA18" s="551">
        <f t="shared" si="9"/>
        <v>2.7496043406E-4</v>
      </c>
      <c r="AB18" s="551">
        <f t="shared" si="10"/>
        <v>0</v>
      </c>
      <c r="AC18" s="551">
        <f t="shared" si="10"/>
        <v>5.5772115933999999E-2</v>
      </c>
      <c r="AD18" s="551">
        <f t="shared" si="10"/>
        <v>0</v>
      </c>
      <c r="AE18" s="551">
        <f t="shared" si="5"/>
        <v>2.3174084909000001E-2</v>
      </c>
      <c r="AF18" s="551">
        <f t="shared" si="2"/>
        <v>0</v>
      </c>
      <c r="AG18" s="551">
        <f t="shared" si="2"/>
        <v>1.2888835369E-2</v>
      </c>
      <c r="AH18" s="551">
        <f t="shared" si="2"/>
        <v>0</v>
      </c>
      <c r="AI18" s="551">
        <f t="shared" si="2"/>
        <v>3.9812377400000001E-4</v>
      </c>
    </row>
    <row r="19" spans="2:35" s="498" customFormat="1" ht="28.5" customHeight="1">
      <c r="B19" s="905" t="s">
        <v>39</v>
      </c>
      <c r="C19" s="799"/>
      <c r="D19" s="798"/>
      <c r="E19" s="798"/>
      <c r="F19" s="798"/>
      <c r="G19" s="796">
        <v>5331.4418560000004</v>
      </c>
      <c r="H19" s="796"/>
      <c r="I19" s="796">
        <v>273.17447248000002</v>
      </c>
      <c r="J19" s="796"/>
      <c r="K19" s="796">
        <v>27.017255519999999</v>
      </c>
      <c r="L19" s="796"/>
      <c r="M19" s="796">
        <f t="shared" si="6"/>
        <v>5631.6335840000002</v>
      </c>
      <c r="N19" s="796"/>
      <c r="O19" s="796">
        <v>883.97637599999996</v>
      </c>
      <c r="P19" s="796"/>
      <c r="Q19" s="796">
        <f>235.340048+1</f>
        <v>236.340048</v>
      </c>
      <c r="R19" s="796"/>
      <c r="S19" s="796">
        <v>7.3094859999999997</v>
      </c>
      <c r="T19" s="796"/>
      <c r="U19" s="796">
        <f>O19+Q19+S19-1</f>
        <v>1126.62591</v>
      </c>
      <c r="W19" s="551">
        <f t="shared" si="3"/>
        <v>5.3314418560000002E-3</v>
      </c>
      <c r="X19" s="551">
        <f t="shared" si="10"/>
        <v>0</v>
      </c>
      <c r="Y19" s="551">
        <f t="shared" si="9"/>
        <v>2.7317447248E-4</v>
      </c>
      <c r="Z19" s="551">
        <f t="shared" si="9"/>
        <v>0</v>
      </c>
      <c r="AA19" s="551">
        <f t="shared" si="9"/>
        <v>2.7017255519999998E-5</v>
      </c>
      <c r="AB19" s="551">
        <f t="shared" si="10"/>
        <v>0</v>
      </c>
      <c r="AC19" s="551">
        <f t="shared" si="10"/>
        <v>5.6316335839999999E-3</v>
      </c>
      <c r="AD19" s="551">
        <f t="shared" si="10"/>
        <v>0</v>
      </c>
      <c r="AE19" s="551">
        <f t="shared" si="5"/>
        <v>8.8397637599999998E-4</v>
      </c>
      <c r="AF19" s="551">
        <f t="shared" si="2"/>
        <v>0</v>
      </c>
      <c r="AG19" s="551">
        <f t="shared" si="2"/>
        <v>2.36340048E-4</v>
      </c>
      <c r="AH19" s="551">
        <f t="shared" si="2"/>
        <v>0</v>
      </c>
      <c r="AI19" s="551">
        <f t="shared" si="2"/>
        <v>7.3094860000000001E-6</v>
      </c>
    </row>
    <row r="20" spans="2:35" s="498" customFormat="1" ht="28.5" customHeight="1">
      <c r="B20" s="905" t="s">
        <v>40</v>
      </c>
      <c r="C20" s="799"/>
      <c r="D20" s="1679" t="s">
        <v>846</v>
      </c>
      <c r="E20" s="798"/>
      <c r="F20" s="798"/>
      <c r="G20" s="796">
        <v>355017</v>
      </c>
      <c r="H20" s="796"/>
      <c r="I20" s="796">
        <v>120393.28716506</v>
      </c>
      <c r="J20" s="796"/>
      <c r="K20" s="796">
        <v>11907.028400939998</v>
      </c>
      <c r="L20" s="796"/>
      <c r="M20" s="796">
        <f t="shared" si="6"/>
        <v>487317.315566</v>
      </c>
      <c r="N20" s="796"/>
      <c r="O20" s="796">
        <v>223894.299527</v>
      </c>
      <c r="P20" s="796"/>
      <c r="Q20" s="796">
        <v>76405.338784000007</v>
      </c>
      <c r="R20" s="796"/>
      <c r="S20" s="796">
        <v>2363.0517150000001</v>
      </c>
      <c r="T20" s="796"/>
      <c r="U20" s="796">
        <f>O20+Q20+S20-1</f>
        <v>302661.69002600003</v>
      </c>
      <c r="W20" s="551">
        <f t="shared" si="3"/>
        <v>0.35501700000000003</v>
      </c>
      <c r="X20" s="551">
        <f t="shared" si="10"/>
        <v>0</v>
      </c>
      <c r="Y20" s="551">
        <f t="shared" si="9"/>
        <v>0.12039328716506</v>
      </c>
      <c r="Z20" s="551">
        <f t="shared" si="9"/>
        <v>0</v>
      </c>
      <c r="AA20" s="551">
        <f t="shared" si="9"/>
        <v>1.1907028400939998E-2</v>
      </c>
      <c r="AB20" s="551">
        <f t="shared" si="10"/>
        <v>0</v>
      </c>
      <c r="AC20" s="551">
        <f t="shared" si="10"/>
        <v>0.487317315566</v>
      </c>
      <c r="AD20" s="551">
        <f t="shared" si="10"/>
        <v>0</v>
      </c>
      <c r="AE20" s="551">
        <f t="shared" si="5"/>
        <v>0.22389429952699999</v>
      </c>
      <c r="AF20" s="551">
        <f t="shared" si="2"/>
        <v>0</v>
      </c>
      <c r="AG20" s="551">
        <f t="shared" si="2"/>
        <v>7.6405338784000007E-2</v>
      </c>
      <c r="AH20" s="551">
        <f t="shared" si="2"/>
        <v>0</v>
      </c>
      <c r="AI20" s="551">
        <f t="shared" si="2"/>
        <v>2.3630517149999999E-3</v>
      </c>
    </row>
    <row r="21" spans="2:35" s="498" customFormat="1" ht="28.5" customHeight="1">
      <c r="B21" s="905" t="s">
        <v>41</v>
      </c>
      <c r="C21" s="799"/>
      <c r="D21" s="1679" t="s">
        <v>847</v>
      </c>
      <c r="E21" s="1679"/>
      <c r="F21" s="1679"/>
      <c r="G21" s="796">
        <v>374257.58818800002</v>
      </c>
      <c r="H21" s="796"/>
      <c r="I21" s="796">
        <v>2432.4182409800001</v>
      </c>
      <c r="J21" s="796"/>
      <c r="K21" s="796">
        <v>240.56883701999999</v>
      </c>
      <c r="L21" s="796"/>
      <c r="M21" s="796">
        <f t="shared" si="6"/>
        <v>376930.57526600006</v>
      </c>
      <c r="N21" s="796"/>
      <c r="O21" s="796">
        <v>317539.41459300002</v>
      </c>
      <c r="P21" s="796"/>
      <c r="Q21" s="796">
        <v>2104.8956309999999</v>
      </c>
      <c r="R21" s="796"/>
      <c r="S21" s="796">
        <v>65.099864999999994</v>
      </c>
      <c r="T21" s="796"/>
      <c r="U21" s="796">
        <f t="shared" si="7"/>
        <v>319709.41008900001</v>
      </c>
      <c r="W21" s="551">
        <f t="shared" si="3"/>
        <v>0.37425758818800003</v>
      </c>
      <c r="X21" s="551">
        <f t="shared" si="10"/>
        <v>0</v>
      </c>
      <c r="Y21" s="551">
        <f t="shared" si="9"/>
        <v>2.4324182409800003E-3</v>
      </c>
      <c r="Z21" s="551">
        <f t="shared" si="9"/>
        <v>0</v>
      </c>
      <c r="AA21" s="551">
        <f t="shared" si="9"/>
        <v>2.4056883702E-4</v>
      </c>
      <c r="AB21" s="551">
        <f t="shared" si="10"/>
        <v>0</v>
      </c>
      <c r="AC21" s="551">
        <f t="shared" si="10"/>
        <v>0.37693057526600005</v>
      </c>
      <c r="AD21" s="551">
        <f t="shared" si="10"/>
        <v>0</v>
      </c>
      <c r="AE21" s="551">
        <f t="shared" si="5"/>
        <v>0.317539414593</v>
      </c>
      <c r="AF21" s="551">
        <f t="shared" si="2"/>
        <v>0</v>
      </c>
      <c r="AG21" s="551">
        <f t="shared" si="2"/>
        <v>2.1048956309999999E-3</v>
      </c>
      <c r="AH21" s="551">
        <f t="shared" si="2"/>
        <v>0</v>
      </c>
      <c r="AI21" s="551">
        <f t="shared" si="2"/>
        <v>6.5099864999999994E-5</v>
      </c>
    </row>
    <row r="22" spans="2:35" s="498" customFormat="1" ht="28.5" customHeight="1">
      <c r="B22" s="905" t="s">
        <v>42</v>
      </c>
      <c r="C22" s="799"/>
      <c r="D22" s="1679" t="s">
        <v>1249</v>
      </c>
      <c r="E22" s="877"/>
      <c r="F22" s="877"/>
      <c r="G22" s="796">
        <v>49623</v>
      </c>
      <c r="H22" s="796"/>
      <c r="I22" s="796">
        <v>5484.3667178300002</v>
      </c>
      <c r="J22" s="796"/>
      <c r="K22" s="796">
        <v>542.40989516999991</v>
      </c>
      <c r="L22" s="796"/>
      <c r="M22" s="796">
        <f t="shared" si="6"/>
        <v>55649.776613000002</v>
      </c>
      <c r="N22" s="796"/>
      <c r="O22" s="796">
        <v>42061.936145</v>
      </c>
      <c r="P22" s="796"/>
      <c r="Q22" s="796">
        <v>3229.933473</v>
      </c>
      <c r="R22" s="796"/>
      <c r="S22" s="796">
        <f>99.425778+1</f>
        <v>100.42577799999999</v>
      </c>
      <c r="T22" s="796"/>
      <c r="U22" s="796">
        <f t="shared" si="7"/>
        <v>45392.295395999994</v>
      </c>
      <c r="W22" s="551">
        <f t="shared" si="3"/>
        <v>4.9623E-2</v>
      </c>
      <c r="X22" s="551">
        <f t="shared" si="10"/>
        <v>0</v>
      </c>
      <c r="Y22" s="551">
        <f t="shared" si="9"/>
        <v>5.4843667178300004E-3</v>
      </c>
      <c r="Z22" s="551">
        <f t="shared" si="9"/>
        <v>0</v>
      </c>
      <c r="AA22" s="551">
        <f t="shared" si="9"/>
        <v>5.4240989516999997E-4</v>
      </c>
      <c r="AB22" s="551">
        <f t="shared" si="10"/>
        <v>0</v>
      </c>
      <c r="AC22" s="551">
        <f t="shared" si="10"/>
        <v>5.5649776613000003E-2</v>
      </c>
      <c r="AD22" s="551">
        <f t="shared" si="10"/>
        <v>0</v>
      </c>
      <c r="AE22" s="551">
        <f t="shared" si="5"/>
        <v>4.2061936144999999E-2</v>
      </c>
      <c r="AF22" s="551">
        <f t="shared" si="2"/>
        <v>0</v>
      </c>
      <c r="AG22" s="551">
        <f t="shared" si="2"/>
        <v>3.2299334730000002E-3</v>
      </c>
      <c r="AH22" s="551">
        <f t="shared" si="2"/>
        <v>0</v>
      </c>
      <c r="AI22" s="551">
        <f t="shared" si="2"/>
        <v>1.00425778E-4</v>
      </c>
    </row>
    <row r="23" spans="2:35" s="498" customFormat="1" ht="28.5" customHeight="1">
      <c r="B23" s="905" t="s">
        <v>166</v>
      </c>
      <c r="C23" s="799"/>
      <c r="D23" s="1680" t="s">
        <v>849</v>
      </c>
      <c r="E23" s="877"/>
      <c r="F23" s="877"/>
      <c r="G23" s="760">
        <v>-38351</v>
      </c>
      <c r="H23" s="1681"/>
      <c r="I23" s="796">
        <v>0</v>
      </c>
      <c r="J23" s="796"/>
      <c r="K23" s="796">
        <v>0</v>
      </c>
      <c r="L23" s="1682"/>
      <c r="M23" s="760">
        <f>K23+I23+G23</f>
        <v>-38351</v>
      </c>
      <c r="N23" s="1683"/>
      <c r="O23" s="760">
        <v>-29150.596959999999</v>
      </c>
      <c r="P23" s="877"/>
      <c r="Q23" s="796">
        <v>0</v>
      </c>
      <c r="R23" s="796"/>
      <c r="S23" s="796">
        <v>0</v>
      </c>
      <c r="T23" s="1682"/>
      <c r="U23" s="760">
        <f>S23+Q23+O23</f>
        <v>-29150.596959999999</v>
      </c>
      <c r="W23" s="551">
        <f>G23/1000000</f>
        <v>-3.8351000000000003E-2</v>
      </c>
      <c r="X23" s="551">
        <f t="shared" ref="X23:X24" si="11">H23/1000000</f>
        <v>0</v>
      </c>
      <c r="Y23" s="551">
        <f>I23/1000000</f>
        <v>0</v>
      </c>
      <c r="Z23" s="551">
        <f>J23/1000000</f>
        <v>0</v>
      </c>
      <c r="AA23" s="551">
        <f>G23/1000000</f>
        <v>-3.8351000000000003E-2</v>
      </c>
      <c r="AB23" s="551">
        <f t="shared" ref="AB23:AD24" si="12">L23/1000000</f>
        <v>0</v>
      </c>
      <c r="AC23" s="551">
        <f t="shared" si="12"/>
        <v>-3.8351000000000003E-2</v>
      </c>
      <c r="AD23" s="551">
        <f t="shared" si="12"/>
        <v>0</v>
      </c>
      <c r="AE23" s="551">
        <f t="shared" si="5"/>
        <v>-2.915059696E-2</v>
      </c>
      <c r="AF23" s="551">
        <f t="shared" si="2"/>
        <v>0</v>
      </c>
      <c r="AG23" s="551">
        <f t="shared" si="2"/>
        <v>0</v>
      </c>
      <c r="AH23" s="551">
        <f t="shared" si="2"/>
        <v>0</v>
      </c>
      <c r="AI23" s="551">
        <f t="shared" si="2"/>
        <v>0</v>
      </c>
    </row>
    <row r="24" spans="2:35" s="498" customFormat="1" ht="28.5" customHeight="1">
      <c r="B24" s="905" t="s">
        <v>167</v>
      </c>
      <c r="C24" s="684"/>
      <c r="D24" s="1679" t="s">
        <v>1383</v>
      </c>
      <c r="E24" s="1679"/>
      <c r="F24" s="1679"/>
      <c r="G24" s="760">
        <v>-144743</v>
      </c>
      <c r="H24" s="1679"/>
      <c r="I24" s="796">
        <v>0</v>
      </c>
      <c r="J24" s="796"/>
      <c r="K24" s="796">
        <v>0</v>
      </c>
      <c r="L24" s="1682"/>
      <c r="M24" s="760">
        <f>K24+I24+G24</f>
        <v>-144743</v>
      </c>
      <c r="N24" s="1683"/>
      <c r="O24" s="760">
        <v>-111159.333044</v>
      </c>
      <c r="P24" s="1679"/>
      <c r="Q24" s="796">
        <v>0</v>
      </c>
      <c r="R24" s="796"/>
      <c r="S24" s="796">
        <v>0</v>
      </c>
      <c r="T24" s="1682"/>
      <c r="U24" s="760">
        <f>S24+Q24+O24</f>
        <v>-111159.333044</v>
      </c>
      <c r="W24" s="551">
        <f>G24/1000000</f>
        <v>-0.14474300000000001</v>
      </c>
      <c r="X24" s="551">
        <f t="shared" si="11"/>
        <v>0</v>
      </c>
      <c r="Y24" s="551">
        <f>I24/1000000</f>
        <v>0</v>
      </c>
      <c r="Z24" s="551">
        <f>J24/1000000</f>
        <v>0</v>
      </c>
      <c r="AA24" s="551">
        <f>G24/1000000</f>
        <v>-0.14474300000000001</v>
      </c>
      <c r="AB24" s="551">
        <f t="shared" si="12"/>
        <v>0</v>
      </c>
      <c r="AC24" s="551">
        <f t="shared" si="12"/>
        <v>-0.14474300000000001</v>
      </c>
      <c r="AD24" s="551">
        <f t="shared" si="12"/>
        <v>0</v>
      </c>
      <c r="AE24" s="551">
        <f t="shared" si="5"/>
        <v>-0.111159333044</v>
      </c>
      <c r="AF24" s="551">
        <f t="shared" si="2"/>
        <v>0</v>
      </c>
      <c r="AG24" s="551">
        <f t="shared" si="2"/>
        <v>0</v>
      </c>
      <c r="AH24" s="551">
        <f t="shared" si="2"/>
        <v>0</v>
      </c>
      <c r="AI24" s="551">
        <f t="shared" si="2"/>
        <v>0</v>
      </c>
    </row>
    <row r="25" spans="2:35" s="1414" customFormat="1" ht="27" thickBot="1">
      <c r="B25" s="906"/>
      <c r="C25" s="1684"/>
      <c r="D25" s="1685"/>
      <c r="E25" s="1685"/>
      <c r="F25" s="1685"/>
      <c r="G25" s="795">
        <f>SUM(G13:G24)</f>
        <v>900953.80457399995</v>
      </c>
      <c r="H25" s="1499"/>
      <c r="I25" s="795">
        <f>SUM(I13:I24)</f>
        <v>235478.20394825999</v>
      </c>
      <c r="J25" s="1686"/>
      <c r="K25" s="795">
        <f>SUM(K13:K24)</f>
        <v>23289.053137739997</v>
      </c>
      <c r="L25" s="1499"/>
      <c r="M25" s="795">
        <f>G25+I25+K25</f>
        <v>1159721.0616599999</v>
      </c>
      <c r="N25" s="1686"/>
      <c r="O25" s="795">
        <f>SUM(O13:O24)</f>
        <v>677160.01933300018</v>
      </c>
      <c r="P25" s="1499"/>
      <c r="Q25" s="795">
        <f>SUM(Q13:Q24)</f>
        <v>202410.15019300001</v>
      </c>
      <c r="R25" s="1686"/>
      <c r="S25" s="795">
        <f>SUM(S13:S24)</f>
        <v>6259.1695940000009</v>
      </c>
      <c r="T25" s="1499"/>
      <c r="U25" s="795">
        <f>O25+Q25+S25</f>
        <v>885829.33912000014</v>
      </c>
      <c r="W25" s="1415"/>
      <c r="X25" s="1415"/>
      <c r="Y25" s="1415"/>
      <c r="Z25" s="1415"/>
      <c r="AA25" s="1415"/>
      <c r="AB25" s="1415"/>
      <c r="AC25" s="1415"/>
      <c r="AD25" s="1415"/>
      <c r="AE25" s="1415"/>
    </row>
    <row r="26" spans="2:35" s="548" customFormat="1" ht="38.25" customHeight="1" thickTop="1">
      <c r="B26" s="1687"/>
      <c r="C26" s="1405"/>
      <c r="D26" s="1405"/>
      <c r="E26" s="1405"/>
      <c r="F26" s="1405"/>
      <c r="G26" s="1405"/>
      <c r="H26" s="1405"/>
      <c r="I26" s="1405"/>
      <c r="J26" s="1405"/>
      <c r="K26" s="1405"/>
      <c r="L26" s="1405"/>
      <c r="M26" s="1406"/>
      <c r="N26" s="1406"/>
      <c r="O26" s="1405"/>
      <c r="P26" s="1405"/>
      <c r="Q26" s="1405"/>
      <c r="R26" s="1405"/>
      <c r="S26" s="1405"/>
      <c r="T26" s="1405"/>
      <c r="U26" s="1406"/>
      <c r="W26" s="677"/>
      <c r="X26" s="677"/>
      <c r="Y26" s="677"/>
      <c r="Z26" s="677"/>
      <c r="AA26" s="677"/>
    </row>
    <row r="27" spans="2:35" s="548" customFormat="1" ht="63" customHeight="1">
      <c r="B27" s="2085" t="s">
        <v>1093</v>
      </c>
      <c r="C27" s="2085"/>
      <c r="D27" s="2085"/>
      <c r="E27" s="2085"/>
      <c r="F27" s="2085"/>
      <c r="G27" s="2085"/>
      <c r="H27" s="2085"/>
      <c r="I27" s="2085"/>
      <c r="J27" s="2085"/>
      <c r="K27" s="2085"/>
      <c r="L27" s="2085"/>
      <c r="M27" s="2085"/>
      <c r="N27" s="2085"/>
      <c r="O27" s="2085"/>
      <c r="P27" s="2085"/>
      <c r="Q27" s="2085"/>
      <c r="R27" s="2085"/>
      <c r="S27" s="2085"/>
      <c r="T27" s="2085"/>
      <c r="U27" s="2085"/>
      <c r="W27" s="677"/>
      <c r="X27" s="677"/>
      <c r="Y27" s="677" t="e">
        <f>O25*'5'!Q49</f>
        <v>#REF!</v>
      </c>
      <c r="Z27" s="677"/>
      <c r="AA27" s="677"/>
    </row>
    <row r="28" spans="2:35" s="498" customFormat="1" ht="5.25" customHeight="1">
      <c r="B28" s="1688"/>
      <c r="C28" s="1688"/>
      <c r="D28" s="1688"/>
      <c r="E28" s="1688"/>
      <c r="F28" s="1688"/>
      <c r="G28" s="1688"/>
      <c r="H28" s="1689"/>
      <c r="I28" s="1688"/>
      <c r="J28" s="1688"/>
      <c r="K28" s="1688"/>
      <c r="L28" s="1688"/>
      <c r="M28" s="1688"/>
      <c r="N28" s="1688"/>
      <c r="O28" s="1688"/>
      <c r="P28" s="1688"/>
      <c r="Q28" s="1688"/>
      <c r="R28" s="1688"/>
      <c r="S28" s="1688"/>
      <c r="T28" s="1688"/>
      <c r="U28" s="1688"/>
      <c r="W28" s="551"/>
      <c r="X28" s="551"/>
      <c r="Y28" s="551" t="e">
        <f>O25*'5'!Q50</f>
        <v>#REF!</v>
      </c>
      <c r="Z28" s="551"/>
      <c r="AA28" s="551"/>
    </row>
    <row r="29" spans="2:35" s="498" customFormat="1" ht="30.75" customHeight="1">
      <c r="B29" s="2083" t="s">
        <v>1217</v>
      </c>
      <c r="C29" s="2083"/>
      <c r="D29" s="2083"/>
      <c r="E29" s="2083"/>
      <c r="F29" s="2083"/>
      <c r="G29" s="2083"/>
      <c r="H29" s="2083"/>
      <c r="I29" s="2083"/>
      <c r="J29" s="2083"/>
      <c r="K29" s="2083"/>
      <c r="L29" s="2083"/>
      <c r="M29" s="2083"/>
      <c r="N29" s="2083"/>
      <c r="O29" s="2083"/>
      <c r="P29" s="2083"/>
      <c r="Q29" s="2083"/>
      <c r="R29" s="2083"/>
      <c r="S29" s="2083"/>
      <c r="T29" s="2083"/>
      <c r="U29" s="2083"/>
      <c r="V29" s="549"/>
      <c r="W29" s="550"/>
      <c r="X29" s="551"/>
      <c r="Y29" s="551" t="e">
        <f>O25*'5-1  5-2  5-3'!Q5</f>
        <v>#REF!</v>
      </c>
      <c r="Z29" s="551"/>
      <c r="AA29" s="551"/>
    </row>
    <row r="30" spans="2:35" s="498" customFormat="1" ht="3.75" customHeight="1">
      <c r="B30" s="889"/>
      <c r="C30" s="889"/>
      <c r="D30" s="889"/>
      <c r="E30" s="889"/>
      <c r="F30" s="889"/>
      <c r="G30" s="889"/>
      <c r="H30" s="889"/>
      <c r="I30" s="889"/>
      <c r="J30" s="889"/>
      <c r="K30" s="889"/>
      <c r="L30" s="889"/>
      <c r="M30" s="889"/>
      <c r="N30" s="889"/>
      <c r="O30" s="889"/>
      <c r="P30" s="889"/>
      <c r="Q30" s="889"/>
      <c r="R30" s="889"/>
      <c r="S30" s="889"/>
      <c r="T30" s="889"/>
      <c r="U30" s="889"/>
      <c r="V30" s="549"/>
      <c r="W30" s="550"/>
      <c r="X30" s="551"/>
      <c r="Y30" s="551"/>
      <c r="Z30" s="551"/>
      <c r="AA30" s="551"/>
    </row>
    <row r="31" spans="2:35" s="498" customFormat="1" ht="30" customHeight="1">
      <c r="B31" s="2083" t="s">
        <v>1019</v>
      </c>
      <c r="C31" s="2083"/>
      <c r="D31" s="2083"/>
      <c r="E31" s="2083"/>
      <c r="F31" s="2083"/>
      <c r="G31" s="2083"/>
      <c r="H31" s="2083"/>
      <c r="I31" s="2083"/>
      <c r="J31" s="2083"/>
      <c r="K31" s="2083"/>
      <c r="L31" s="2083"/>
      <c r="M31" s="2083"/>
      <c r="N31" s="2083"/>
      <c r="O31" s="2083"/>
      <c r="P31" s="2083"/>
      <c r="Q31" s="2083"/>
      <c r="R31" s="2083"/>
      <c r="S31" s="2083"/>
      <c r="T31" s="2083"/>
      <c r="U31" s="2083"/>
      <c r="W31" s="551"/>
      <c r="X31" s="551"/>
      <c r="Y31" s="551"/>
      <c r="Z31" s="551"/>
      <c r="AA31" s="551"/>
    </row>
    <row r="32" spans="2:35" s="498" customFormat="1" ht="6" customHeight="1">
      <c r="B32" s="889"/>
      <c r="C32" s="889"/>
      <c r="D32" s="889"/>
      <c r="E32" s="889"/>
      <c r="F32" s="889"/>
      <c r="G32" s="889"/>
      <c r="H32" s="889"/>
      <c r="I32" s="889"/>
      <c r="J32" s="889"/>
      <c r="K32" s="889"/>
      <c r="L32" s="889"/>
      <c r="M32" s="889"/>
      <c r="N32" s="889"/>
      <c r="O32" s="889"/>
      <c r="P32" s="889"/>
      <c r="Q32" s="889"/>
      <c r="R32" s="889"/>
      <c r="S32" s="889"/>
      <c r="T32" s="889"/>
      <c r="U32" s="889"/>
      <c r="W32" s="551"/>
      <c r="X32" s="551"/>
      <c r="Y32" s="551"/>
      <c r="Z32" s="551"/>
      <c r="AA32" s="551"/>
    </row>
    <row r="33" spans="1:27" s="498" customFormat="1" ht="34.5" customHeight="1">
      <c r="B33" s="2083" t="s">
        <v>978</v>
      </c>
      <c r="C33" s="2083"/>
      <c r="D33" s="2083"/>
      <c r="E33" s="2083"/>
      <c r="F33" s="2083"/>
      <c r="G33" s="2083"/>
      <c r="H33" s="2083"/>
      <c r="I33" s="2083"/>
      <c r="J33" s="2083"/>
      <c r="K33" s="2083"/>
      <c r="L33" s="2083"/>
      <c r="M33" s="2083"/>
      <c r="N33" s="2083"/>
      <c r="O33" s="2083"/>
      <c r="P33" s="2083"/>
      <c r="Q33" s="2083"/>
      <c r="R33" s="2083"/>
      <c r="S33" s="2083"/>
      <c r="T33" s="2083"/>
      <c r="U33" s="2083"/>
      <c r="V33" s="549"/>
      <c r="W33" s="550"/>
      <c r="X33" s="551"/>
      <c r="Y33" s="551"/>
      <c r="Z33" s="551"/>
      <c r="AA33" s="551"/>
    </row>
    <row r="34" spans="1:27" s="700" customFormat="1" ht="3.75" customHeight="1">
      <c r="B34" s="1484"/>
      <c r="C34" s="1484"/>
      <c r="D34" s="1484"/>
      <c r="E34" s="1484"/>
      <c r="F34" s="1484"/>
      <c r="G34" s="1484"/>
      <c r="H34" s="889"/>
      <c r="I34" s="1484"/>
      <c r="J34" s="1484"/>
      <c r="K34" s="1484"/>
      <c r="L34" s="1484"/>
      <c r="M34" s="1484"/>
      <c r="N34" s="1484"/>
      <c r="O34" s="1484"/>
      <c r="P34" s="1484"/>
      <c r="Q34" s="1484"/>
      <c r="R34" s="1484"/>
      <c r="S34" s="1484"/>
      <c r="T34" s="1484"/>
      <c r="U34" s="1484"/>
      <c r="W34" s="1665"/>
      <c r="X34" s="1665"/>
      <c r="Y34" s="1665"/>
      <c r="Z34" s="1665"/>
      <c r="AA34" s="1665"/>
    </row>
    <row r="35" spans="1:27" s="1380" customFormat="1" ht="24.75" hidden="1" customHeight="1">
      <c r="B35" s="889" t="s">
        <v>780</v>
      </c>
      <c r="C35" s="889"/>
      <c r="D35" s="889"/>
      <c r="E35" s="889"/>
      <c r="F35" s="889"/>
      <c r="G35" s="889"/>
      <c r="H35" s="1484"/>
      <c r="I35" s="889"/>
      <c r="J35" s="889"/>
      <c r="K35" s="889"/>
      <c r="L35" s="889"/>
      <c r="M35" s="889"/>
      <c r="N35" s="889"/>
      <c r="O35" s="889"/>
      <c r="P35" s="889"/>
      <c r="Q35" s="889"/>
      <c r="R35" s="889"/>
      <c r="S35" s="889"/>
      <c r="T35" s="889"/>
      <c r="U35" s="889"/>
      <c r="W35" s="742"/>
      <c r="X35" s="742"/>
      <c r="Y35" s="742"/>
      <c r="Z35" s="742"/>
      <c r="AA35" s="742"/>
    </row>
    <row r="36" spans="1:27" s="1691" customFormat="1" ht="78.75" hidden="1">
      <c r="A36" s="592"/>
      <c r="B36" s="757"/>
      <c r="C36" s="758"/>
      <c r="D36" s="1690"/>
      <c r="E36" s="1690"/>
      <c r="F36" s="1690"/>
      <c r="G36" s="1690"/>
      <c r="H36" s="889"/>
      <c r="I36" s="1690"/>
      <c r="J36" s="1690"/>
      <c r="K36" s="1690"/>
      <c r="L36" s="1690"/>
      <c r="M36" s="758" t="s">
        <v>758</v>
      </c>
      <c r="N36" s="758"/>
      <c r="O36" s="758" t="s">
        <v>759</v>
      </c>
      <c r="P36" s="758"/>
      <c r="Q36" s="758" t="s">
        <v>760</v>
      </c>
      <c r="R36" s="758"/>
      <c r="S36" s="758" t="s">
        <v>777</v>
      </c>
      <c r="T36" s="758"/>
      <c r="U36" s="758" t="s">
        <v>778</v>
      </c>
      <c r="W36" s="1692"/>
      <c r="X36" s="1692"/>
      <c r="Y36" s="1692"/>
      <c r="Z36" s="1692"/>
      <c r="AA36" s="1692"/>
    </row>
    <row r="37" spans="1:27" s="1691" customFormat="1" ht="29.25" hidden="1" customHeight="1">
      <c r="A37" s="1540" t="s">
        <v>761</v>
      </c>
      <c r="B37" s="752"/>
      <c r="C37" s="752"/>
      <c r="D37" s="1690"/>
      <c r="E37" s="1690"/>
      <c r="F37" s="1690"/>
      <c r="G37" s="1690"/>
      <c r="H37" s="1690"/>
      <c r="I37" s="1690"/>
      <c r="J37" s="1690"/>
      <c r="K37" s="1690"/>
      <c r="L37" s="1690"/>
      <c r="M37" s="814" t="s">
        <v>214</v>
      </c>
      <c r="N37" s="814"/>
      <c r="O37" s="814">
        <v>120</v>
      </c>
      <c r="P37" s="814"/>
      <c r="Q37" s="814" t="s">
        <v>762</v>
      </c>
      <c r="R37" s="814"/>
      <c r="S37" s="814" t="s">
        <v>762</v>
      </c>
      <c r="T37" s="814"/>
      <c r="U37" s="814" t="s">
        <v>762</v>
      </c>
      <c r="W37" s="1692"/>
      <c r="X37" s="1692"/>
      <c r="Y37" s="1692"/>
      <c r="Z37" s="1692"/>
      <c r="AA37" s="1692"/>
    </row>
    <row r="38" spans="1:27" s="1691" customFormat="1" ht="29.25" customHeight="1">
      <c r="A38" s="1540"/>
      <c r="B38" s="2083" t="s">
        <v>1218</v>
      </c>
      <c r="C38" s="2083"/>
      <c r="D38" s="2083"/>
      <c r="E38" s="2083"/>
      <c r="F38" s="2083"/>
      <c r="G38" s="2083"/>
      <c r="H38" s="2083"/>
      <c r="I38" s="2083"/>
      <c r="J38" s="2083"/>
      <c r="K38" s="2083"/>
      <c r="L38" s="2083"/>
      <c r="M38" s="2083"/>
      <c r="N38" s="2083"/>
      <c r="O38" s="2083"/>
      <c r="P38" s="2083"/>
      <c r="Q38" s="2083"/>
      <c r="R38" s="2083"/>
      <c r="S38" s="2083"/>
      <c r="T38" s="2083"/>
      <c r="U38" s="2083"/>
      <c r="W38" s="1692"/>
      <c r="X38" s="1692"/>
      <c r="Y38" s="1692"/>
      <c r="Z38" s="1692"/>
      <c r="AA38" s="1692"/>
    </row>
    <row r="39" spans="1:27" s="1691" customFormat="1" ht="6.75" customHeight="1">
      <c r="A39" s="1540"/>
      <c r="B39" s="1536"/>
      <c r="C39" s="1536"/>
      <c r="M39" s="1693"/>
      <c r="N39" s="1693"/>
      <c r="O39" s="1693"/>
      <c r="P39" s="1693"/>
      <c r="Q39" s="1693"/>
      <c r="R39" s="1693"/>
      <c r="S39" s="1693"/>
      <c r="T39" s="1693"/>
      <c r="U39" s="1693"/>
      <c r="W39" s="1692"/>
      <c r="X39" s="1692"/>
      <c r="Y39" s="1692"/>
      <c r="Z39" s="1692"/>
      <c r="AA39" s="1692"/>
    </row>
    <row r="40" spans="1:27" s="1691" customFormat="1" ht="5.25" customHeight="1">
      <c r="A40" s="1540"/>
      <c r="B40" s="1536"/>
      <c r="C40" s="1536"/>
      <c r="M40" s="1693"/>
      <c r="N40" s="1693"/>
      <c r="O40" s="1693"/>
      <c r="P40" s="1693"/>
      <c r="Q40" s="1693"/>
      <c r="R40" s="1693"/>
      <c r="S40" s="1693"/>
      <c r="T40" s="1693"/>
      <c r="U40" s="1693"/>
      <c r="W40" s="1692"/>
      <c r="X40" s="1692"/>
      <c r="Y40" s="1692"/>
      <c r="Z40" s="1692"/>
      <c r="AA40" s="1692"/>
    </row>
    <row r="41" spans="1:27" s="1691" customFormat="1" ht="27" customHeight="1">
      <c r="A41" s="1540"/>
      <c r="B41" s="2083" t="s">
        <v>1321</v>
      </c>
      <c r="C41" s="2083"/>
      <c r="D41" s="2083"/>
      <c r="E41" s="2083"/>
      <c r="F41" s="2083"/>
      <c r="G41" s="2083"/>
      <c r="H41" s="2083"/>
      <c r="I41" s="2083"/>
      <c r="J41" s="2083"/>
      <c r="K41" s="2083"/>
      <c r="L41" s="2083"/>
      <c r="M41" s="2083"/>
      <c r="N41" s="2083"/>
      <c r="O41" s="2083"/>
      <c r="P41" s="2083"/>
      <c r="Q41" s="2083"/>
      <c r="R41" s="2083"/>
      <c r="S41" s="2083"/>
      <c r="T41" s="2083"/>
      <c r="U41" s="2083"/>
      <c r="W41" s="1692"/>
      <c r="X41" s="1692"/>
      <c r="Y41" s="1692"/>
      <c r="Z41" s="1692"/>
      <c r="AA41" s="1692"/>
    </row>
    <row r="42" spans="1:27" s="1691" customFormat="1" ht="8.25" customHeight="1">
      <c r="A42" s="1540"/>
      <c r="B42" s="1536"/>
      <c r="C42" s="1536"/>
      <c r="M42" s="1693"/>
      <c r="N42" s="1693"/>
      <c r="O42" s="1693"/>
      <c r="P42" s="1693"/>
      <c r="Q42" s="1693"/>
      <c r="R42" s="1693"/>
      <c r="S42" s="1693"/>
      <c r="T42" s="1693"/>
      <c r="U42" s="1693"/>
      <c r="W42" s="1692"/>
      <c r="X42" s="1692"/>
      <c r="Y42" s="1692"/>
      <c r="Z42" s="1692"/>
      <c r="AA42" s="1692"/>
    </row>
    <row r="43" spans="1:27" s="1691" customFormat="1" ht="27" customHeight="1">
      <c r="A43" s="1540"/>
      <c r="B43" s="1536"/>
      <c r="C43" s="1536"/>
      <c r="M43" s="1693"/>
      <c r="N43" s="1693"/>
      <c r="O43" s="1693"/>
      <c r="P43" s="1693"/>
      <c r="Q43" s="1693"/>
      <c r="R43" s="1693"/>
      <c r="S43" s="1693"/>
      <c r="T43" s="1693"/>
      <c r="U43" s="1693"/>
      <c r="W43" s="1692"/>
      <c r="X43" s="1692"/>
      <c r="Y43" s="1692"/>
      <c r="Z43" s="1692"/>
      <c r="AA43" s="1692"/>
    </row>
    <row r="44" spans="1:27" s="770" customFormat="1" ht="25.5" customHeight="1">
      <c r="A44" s="700"/>
      <c r="B44" s="2084">
        <v>12</v>
      </c>
      <c r="C44" s="2084"/>
      <c r="D44" s="2084"/>
      <c r="E44" s="2084"/>
      <c r="F44" s="2084"/>
      <c r="G44" s="2084"/>
      <c r="H44" s="2084"/>
      <c r="I44" s="2084"/>
      <c r="J44" s="2084"/>
      <c r="K44" s="2084"/>
      <c r="L44" s="2084"/>
      <c r="M44" s="2084"/>
      <c r="N44" s="2084"/>
      <c r="O44" s="2084"/>
      <c r="P44" s="2084"/>
      <c r="Q44" s="2084"/>
      <c r="R44" s="2084"/>
      <c r="S44" s="2084"/>
      <c r="T44" s="2084"/>
      <c r="U44" s="2084"/>
      <c r="W44" s="1694"/>
      <c r="X44" s="1694"/>
      <c r="Y44" s="1694"/>
      <c r="Z44" s="1694"/>
      <c r="AA44" s="1694"/>
    </row>
    <row r="45" spans="1:27" s="770" customFormat="1" ht="25.5">
      <c r="M45" s="1695"/>
      <c r="N45" s="1695"/>
      <c r="O45" s="1696"/>
      <c r="P45" s="1696"/>
      <c r="Q45" s="1696"/>
      <c r="R45" s="1696"/>
      <c r="S45" s="1696"/>
      <c r="T45" s="1696"/>
      <c r="U45" s="1695"/>
      <c r="W45" s="1694"/>
      <c r="X45" s="1694"/>
      <c r="Y45" s="1694"/>
      <c r="Z45" s="1694"/>
      <c r="AA45" s="1694"/>
    </row>
    <row r="46" spans="1:27" s="770" customFormat="1" ht="28.5" customHeight="1">
      <c r="B46" s="596"/>
      <c r="C46" s="1696"/>
      <c r="E46" s="1696"/>
      <c r="F46" s="1696"/>
      <c r="G46" s="1696"/>
      <c r="H46" s="1696"/>
      <c r="I46" s="1696"/>
      <c r="J46" s="1696"/>
      <c r="K46" s="1697"/>
      <c r="L46" s="1696"/>
      <c r="M46" s="395"/>
      <c r="N46" s="1695"/>
      <c r="O46" s="1697"/>
      <c r="P46" s="1697"/>
      <c r="Q46" s="1696"/>
      <c r="R46" s="1696"/>
      <c r="S46" s="1696"/>
      <c r="T46" s="1696"/>
      <c r="U46" s="395"/>
      <c r="W46" s="1694"/>
      <c r="X46" s="1694"/>
      <c r="Y46" s="1694"/>
      <c r="Z46" s="1694"/>
      <c r="AA46" s="1694"/>
    </row>
    <row r="47" spans="1:27" s="770" customFormat="1" ht="20.25" customHeight="1">
      <c r="B47" s="596"/>
      <c r="C47" s="1696"/>
      <c r="E47" s="1697"/>
      <c r="F47" s="1697"/>
      <c r="G47" s="1697"/>
      <c r="H47" s="1697"/>
      <c r="I47" s="1696"/>
      <c r="J47" s="1696"/>
      <c r="K47" s="1697"/>
      <c r="L47" s="1696"/>
      <c r="N47" s="1698"/>
      <c r="O47" s="1696"/>
      <c r="P47" s="1696"/>
      <c r="Q47" s="1696"/>
      <c r="R47" s="1696"/>
      <c r="S47" s="1696"/>
      <c r="T47" s="1696"/>
      <c r="W47" s="1694"/>
      <c r="X47" s="1694"/>
      <c r="Y47" s="1694"/>
      <c r="Z47" s="1694"/>
      <c r="AA47" s="1694"/>
    </row>
    <row r="48" spans="1:27" s="770" customFormat="1" ht="25.5">
      <c r="B48" s="596"/>
      <c r="C48" s="1696"/>
      <c r="E48" s="1697"/>
      <c r="F48" s="1697"/>
      <c r="G48" s="1697"/>
      <c r="H48" s="1697"/>
      <c r="I48" s="1696"/>
      <c r="J48" s="1696"/>
      <c r="K48" s="1697"/>
      <c r="L48" s="1696"/>
      <c r="M48" s="652"/>
      <c r="N48" s="652"/>
      <c r="O48" s="652"/>
      <c r="P48" s="652"/>
      <c r="Q48" s="652"/>
      <c r="R48" s="652"/>
      <c r="S48" s="652"/>
      <c r="T48" s="652"/>
      <c r="U48" s="652"/>
      <c r="W48" s="1694"/>
      <c r="X48" s="1694"/>
      <c r="Y48" s="1694"/>
      <c r="Z48" s="1694"/>
      <c r="AA48" s="1694"/>
    </row>
    <row r="49" spans="1:27" s="770" customFormat="1" ht="57.75" customHeight="1">
      <c r="B49" s="596"/>
      <c r="C49" s="1696"/>
      <c r="E49" s="1697"/>
      <c r="F49" s="1697"/>
      <c r="G49" s="1697"/>
      <c r="H49" s="1697"/>
      <c r="I49" s="1696"/>
      <c r="J49" s="1696"/>
      <c r="K49" s="1697"/>
      <c r="L49" s="1696"/>
      <c r="M49" s="652"/>
      <c r="N49" s="652"/>
      <c r="O49" s="652"/>
      <c r="P49" s="652"/>
      <c r="Q49" s="652"/>
      <c r="R49" s="652"/>
      <c r="S49" s="652"/>
      <c r="T49" s="652"/>
      <c r="U49" s="652"/>
      <c r="W49" s="1694"/>
      <c r="X49" s="1694"/>
      <c r="Y49" s="1694"/>
      <c r="Z49" s="1694"/>
      <c r="AA49" s="1694"/>
    </row>
    <row r="50" spans="1:27" s="770" customFormat="1" ht="27.75" customHeight="1">
      <c r="B50" s="596"/>
      <c r="C50" s="1696"/>
      <c r="E50" s="1696"/>
      <c r="F50" s="1696"/>
      <c r="G50" s="1696"/>
      <c r="H50" s="1696"/>
      <c r="I50" s="1696"/>
      <c r="J50" s="1696"/>
      <c r="K50" s="1696"/>
      <c r="L50" s="1696"/>
      <c r="M50" s="652"/>
      <c r="N50" s="652"/>
      <c r="O50" s="652"/>
      <c r="P50" s="652"/>
      <c r="Q50" s="652"/>
      <c r="R50" s="652"/>
      <c r="S50" s="652"/>
      <c r="T50" s="652"/>
      <c r="U50" s="652"/>
      <c r="W50" s="1694"/>
      <c r="X50" s="1694"/>
      <c r="Y50" s="1694"/>
      <c r="Z50" s="1694"/>
      <c r="AA50" s="1694"/>
    </row>
    <row r="51" spans="1:27" s="548" customFormat="1" ht="27" customHeight="1">
      <c r="A51" s="770"/>
      <c r="B51" s="596"/>
      <c r="C51" s="1696"/>
      <c r="D51" s="1697"/>
      <c r="E51" s="1697"/>
      <c r="F51" s="1697"/>
      <c r="G51" s="1697"/>
      <c r="H51" s="1697"/>
      <c r="I51" s="1696"/>
      <c r="J51" s="1696"/>
      <c r="K51" s="1696"/>
      <c r="L51" s="1696"/>
      <c r="V51" s="1506"/>
      <c r="W51" s="677"/>
      <c r="X51" s="677"/>
      <c r="Y51" s="677"/>
      <c r="Z51" s="677"/>
      <c r="AA51" s="677"/>
    </row>
    <row r="52" spans="1:27" ht="25.5">
      <c r="A52" s="770"/>
      <c r="B52" s="1699"/>
      <c r="C52" s="1696"/>
      <c r="D52" s="1696"/>
      <c r="E52" s="1696"/>
      <c r="F52" s="1696"/>
      <c r="G52" s="1696"/>
      <c r="H52" s="1696"/>
      <c r="I52" s="1696"/>
      <c r="J52" s="1696"/>
      <c r="K52" s="1696"/>
      <c r="L52" s="1696"/>
      <c r="Q52" s="607"/>
      <c r="R52" s="607"/>
      <c r="S52" s="607"/>
      <c r="T52" s="607"/>
    </row>
    <row r="53" spans="1:27" ht="23.25">
      <c r="A53" s="770"/>
      <c r="B53" s="652"/>
      <c r="C53" s="652"/>
      <c r="D53" s="652"/>
      <c r="E53" s="652"/>
      <c r="F53" s="652"/>
      <c r="G53" s="652"/>
      <c r="H53" s="652"/>
      <c r="I53" s="652"/>
      <c r="J53" s="652"/>
      <c r="K53" s="652"/>
      <c r="L53" s="652"/>
    </row>
    <row r="54" spans="1:27" ht="23.25">
      <c r="A54" s="770"/>
      <c r="B54" s="652"/>
      <c r="C54" s="652"/>
      <c r="D54" s="652"/>
      <c r="E54" s="652"/>
      <c r="F54" s="652"/>
      <c r="G54" s="652"/>
      <c r="H54" s="652"/>
      <c r="I54" s="652"/>
      <c r="J54" s="652"/>
      <c r="K54" s="652"/>
      <c r="L54" s="652"/>
    </row>
    <row r="55" spans="1:27" ht="23.25">
      <c r="A55" s="770"/>
      <c r="B55" s="652"/>
      <c r="C55" s="652"/>
      <c r="D55" s="652"/>
      <c r="E55" s="652"/>
      <c r="F55" s="652"/>
      <c r="G55" s="652"/>
      <c r="H55" s="652"/>
      <c r="I55" s="652"/>
      <c r="J55" s="652"/>
      <c r="K55" s="652"/>
      <c r="L55" s="652"/>
    </row>
    <row r="56" spans="1:27" ht="23.25">
      <c r="A56" s="548"/>
      <c r="B56" s="548"/>
      <c r="C56" s="548"/>
      <c r="D56" s="548"/>
      <c r="E56" s="548"/>
      <c r="F56" s="548"/>
      <c r="G56" s="548"/>
      <c r="H56" s="548"/>
      <c r="I56" s="548"/>
      <c r="J56" s="548"/>
      <c r="K56" s="548"/>
      <c r="L56" s="548"/>
    </row>
    <row r="57" spans="1:27">
      <c r="I57" s="607"/>
      <c r="J57" s="607"/>
      <c r="K57" s="607"/>
      <c r="L57" s="607"/>
    </row>
  </sheetData>
  <mergeCells count="19">
    <mergeCell ref="B2:U2"/>
    <mergeCell ref="B3:U3"/>
    <mergeCell ref="B4:U4"/>
    <mergeCell ref="B6:D6"/>
    <mergeCell ref="G8:M8"/>
    <mergeCell ref="O8:U8"/>
    <mergeCell ref="I9:K9"/>
    <mergeCell ref="Q9:S9"/>
    <mergeCell ref="B41:U41"/>
    <mergeCell ref="B44:U44"/>
    <mergeCell ref="B38:U38"/>
    <mergeCell ref="B31:U31"/>
    <mergeCell ref="B29:U29"/>
    <mergeCell ref="B27:U27"/>
    <mergeCell ref="B33:U33"/>
    <mergeCell ref="G9:G10"/>
    <mergeCell ref="O9:O10"/>
    <mergeCell ref="U9:U10"/>
    <mergeCell ref="M9:M10"/>
  </mergeCells>
  <phoneticPr fontId="161" type="noConversion"/>
  <printOptions horizontalCentered="1"/>
  <pageMargins left="0.19685039370078741" right="0.19685039370078741" top="0" bottom="0" header="0.11811023622047245" footer="0.11811023622047245"/>
  <pageSetup scale="6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47"/>
  <sheetViews>
    <sheetView rightToLeft="1" view="pageBreakPreview" topLeftCell="A28" zoomScale="98" zoomScaleSheetLayoutView="98" workbookViewId="0">
      <selection activeCell="B32" sqref="B32:M32"/>
    </sheetView>
  </sheetViews>
  <sheetFormatPr defaultColWidth="9" defaultRowHeight="18"/>
  <cols>
    <col min="1" max="1" width="2.42578125" style="607" customWidth="1"/>
    <col min="2" max="2" width="54.42578125" style="607" customWidth="1"/>
    <col min="3" max="3" width="1.85546875" style="607" customWidth="1"/>
    <col min="4" max="4" width="9" style="1668" bestFit="1" customWidth="1"/>
    <col min="5" max="5" width="1.28515625" style="1668" customWidth="1"/>
    <col min="6" max="6" width="14.140625" style="607" bestFit="1" customWidth="1"/>
    <col min="7" max="7" width="1.7109375" style="607" customWidth="1"/>
    <col min="8" max="8" width="14.140625" style="607" bestFit="1" customWidth="1"/>
    <col min="9" max="9" width="1.42578125" style="607" customWidth="1"/>
    <col min="10" max="10" width="11.85546875" style="698" bestFit="1" customWidth="1"/>
    <col min="11" max="11" width="6.85546875" style="698" bestFit="1" customWidth="1"/>
    <col min="12" max="12" width="11.140625" style="698" bestFit="1" customWidth="1"/>
    <col min="13" max="13" width="6.85546875" style="698" bestFit="1" customWidth="1"/>
    <col min="14" max="14" width="21.140625" style="698" bestFit="1" customWidth="1"/>
    <col min="15" max="15" width="6.85546875" style="607" bestFit="1" customWidth="1"/>
    <col min="16" max="16" width="19.140625" style="607" bestFit="1" customWidth="1"/>
    <col min="17" max="17" width="6.85546875" style="607" bestFit="1" customWidth="1"/>
    <col min="18" max="18" width="11.140625" style="607" bestFit="1" customWidth="1"/>
    <col min="19" max="19" width="6.85546875" style="607" bestFit="1" customWidth="1"/>
    <col min="20" max="16384" width="9" style="607"/>
  </cols>
  <sheetData>
    <row r="1" spans="2:16" s="695" customFormat="1" ht="24.75" customHeight="1">
      <c r="B1" s="2004" t="s">
        <v>0</v>
      </c>
      <c r="C1" s="2004"/>
      <c r="D1" s="2004"/>
      <c r="E1" s="2004"/>
      <c r="F1" s="2004"/>
      <c r="G1" s="2004"/>
      <c r="H1" s="2004"/>
      <c r="J1" s="696"/>
      <c r="K1" s="696"/>
      <c r="L1" s="696"/>
      <c r="M1" s="696"/>
      <c r="N1" s="696"/>
    </row>
    <row r="2" spans="2:16" s="695" customFormat="1" ht="24.75" customHeight="1">
      <c r="B2" s="2004" t="s">
        <v>573</v>
      </c>
      <c r="C2" s="2004"/>
      <c r="D2" s="2004"/>
      <c r="E2" s="2004"/>
      <c r="F2" s="2004"/>
      <c r="G2" s="2004"/>
      <c r="H2" s="2004"/>
      <c r="J2" s="696"/>
      <c r="K2" s="696"/>
      <c r="L2" s="696"/>
      <c r="M2" s="696"/>
      <c r="N2" s="696"/>
    </row>
    <row r="3" spans="2:16" s="695" customFormat="1" ht="24.75" customHeight="1">
      <c r="B3" s="2004" t="s">
        <v>931</v>
      </c>
      <c r="C3" s="2004"/>
      <c r="D3" s="2004"/>
      <c r="E3" s="2004"/>
      <c r="F3" s="2004"/>
      <c r="G3" s="2004"/>
      <c r="H3" s="2004"/>
      <c r="J3" s="696"/>
      <c r="K3" s="696"/>
      <c r="L3" s="696"/>
      <c r="M3" s="696"/>
      <c r="N3" s="696"/>
    </row>
    <row r="4" spans="2:16" s="695" customFormat="1" ht="6" customHeight="1">
      <c r="B4" s="1316"/>
      <c r="C4" s="1316"/>
      <c r="D4" s="1316"/>
      <c r="E4" s="1316"/>
      <c r="F4" s="1316"/>
      <c r="G4" s="1316"/>
      <c r="H4" s="1316"/>
      <c r="J4" s="696"/>
      <c r="K4" s="696"/>
      <c r="L4" s="696"/>
      <c r="M4" s="696"/>
      <c r="N4" s="696"/>
    </row>
    <row r="5" spans="2:16" s="553" customFormat="1" ht="24.75" customHeight="1">
      <c r="B5" s="1379" t="s">
        <v>852</v>
      </c>
      <c r="C5" s="1656"/>
      <c r="D5" s="1656"/>
      <c r="E5" s="1656"/>
      <c r="F5" s="1657"/>
      <c r="G5" s="1657"/>
      <c r="H5" s="1657"/>
      <c r="I5" s="681"/>
      <c r="J5" s="699"/>
      <c r="K5" s="699"/>
      <c r="L5" s="699"/>
      <c r="M5" s="699"/>
      <c r="N5" s="699"/>
    </row>
    <row r="6" spans="2:16" s="553" customFormat="1" ht="3.75" customHeight="1">
      <c r="B6" s="1379"/>
      <c r="C6" s="1656"/>
      <c r="D6" s="1656"/>
      <c r="E6" s="1656"/>
      <c r="F6" s="1657"/>
      <c r="G6" s="1657"/>
      <c r="H6" s="1657"/>
      <c r="I6" s="681"/>
      <c r="J6" s="699"/>
      <c r="K6" s="699"/>
      <c r="L6" s="699"/>
      <c r="M6" s="699"/>
      <c r="N6" s="699"/>
    </row>
    <row r="7" spans="2:16" s="553" customFormat="1" ht="22.5" customHeight="1">
      <c r="B7" s="1658"/>
      <c r="C7" s="1659"/>
      <c r="D7" s="899" t="s">
        <v>4</v>
      </c>
      <c r="E7" s="1660"/>
      <c r="F7" s="763">
        <v>1399</v>
      </c>
      <c r="G7" s="1411"/>
      <c r="H7" s="763">
        <v>1398</v>
      </c>
      <c r="I7" s="681"/>
      <c r="J7" s="699"/>
      <c r="K7" s="699"/>
      <c r="L7" s="699"/>
      <c r="M7" s="699"/>
      <c r="N7" s="699"/>
    </row>
    <row r="8" spans="2:16" s="553" customFormat="1" ht="19.5" customHeight="1">
      <c r="B8" s="1658"/>
      <c r="C8" s="1659"/>
      <c r="D8" s="1659"/>
      <c r="E8" s="1661"/>
      <c r="F8" s="1308" t="s">
        <v>856</v>
      </c>
      <c r="G8" s="1411"/>
      <c r="H8" s="1308" t="s">
        <v>856</v>
      </c>
      <c r="J8" s="699"/>
      <c r="K8" s="699"/>
      <c r="L8" s="699"/>
      <c r="M8" s="699"/>
      <c r="N8" s="699"/>
      <c r="P8" s="553">
        <v>406200000</v>
      </c>
    </row>
    <row r="9" spans="2:16" s="553" customFormat="1" ht="22.5" customHeight="1">
      <c r="B9" s="608" t="s">
        <v>43</v>
      </c>
      <c r="C9" s="679"/>
      <c r="D9" s="1662" t="s">
        <v>1250</v>
      </c>
      <c r="E9" s="791"/>
      <c r="F9" s="594">
        <v>88222.520678000001</v>
      </c>
      <c r="G9" s="595"/>
      <c r="H9" s="594">
        <v>92281.089093000002</v>
      </c>
      <c r="J9" s="699">
        <f>F9/1000000</f>
        <v>8.8222520678000002E-2</v>
      </c>
      <c r="K9" s="699"/>
      <c r="L9" s="699">
        <f>H9/1000000</f>
        <v>9.2281089093000007E-2</v>
      </c>
      <c r="M9" s="699"/>
      <c r="N9" s="699"/>
    </row>
    <row r="10" spans="2:16" s="553" customFormat="1" ht="22.5" customHeight="1">
      <c r="B10" s="608" t="s">
        <v>36</v>
      </c>
      <c r="C10" s="679"/>
      <c r="D10" s="1662" t="s">
        <v>850</v>
      </c>
      <c r="E10" s="791"/>
      <c r="F10" s="594">
        <v>17117.952730000001</v>
      </c>
      <c r="G10" s="595"/>
      <c r="H10" s="594">
        <v>14423.0232</v>
      </c>
      <c r="J10" s="699">
        <f t="shared" ref="J10:J16" si="0">F10/1000000</f>
        <v>1.711795273E-2</v>
      </c>
      <c r="K10" s="699"/>
      <c r="L10" s="699">
        <f t="shared" ref="L10:L17" si="1">H10/1000000</f>
        <v>1.4423023199999999E-2</v>
      </c>
      <c r="M10" s="699"/>
      <c r="N10" s="699"/>
    </row>
    <row r="11" spans="2:16" s="553" customFormat="1" ht="22.5" customHeight="1">
      <c r="B11" s="608" t="s">
        <v>200</v>
      </c>
      <c r="C11" s="679"/>
      <c r="D11" s="1662" t="s">
        <v>723</v>
      </c>
      <c r="E11" s="791"/>
      <c r="F11" s="594">
        <v>17495.407771999999</v>
      </c>
      <c r="G11" s="595"/>
      <c r="H11" s="594">
        <v>26922.741656999999</v>
      </c>
      <c r="J11" s="699">
        <f t="shared" si="0"/>
        <v>1.7495407772E-2</v>
      </c>
      <c r="K11" s="699"/>
      <c r="L11" s="699">
        <f t="shared" si="1"/>
        <v>2.6922741657E-2</v>
      </c>
      <c r="M11" s="699"/>
      <c r="N11" s="699"/>
      <c r="P11" s="553">
        <v>373556250</v>
      </c>
    </row>
    <row r="12" spans="2:16" s="553" customFormat="1" ht="22.5" customHeight="1">
      <c r="B12" s="608" t="s">
        <v>44</v>
      </c>
      <c r="C12" s="679"/>
      <c r="D12" s="1662" t="s">
        <v>737</v>
      </c>
      <c r="E12" s="791"/>
      <c r="F12" s="594">
        <v>4081.4976059999999</v>
      </c>
      <c r="G12" s="595"/>
      <c r="H12" s="594">
        <v>6415.1546859999999</v>
      </c>
      <c r="J12" s="699">
        <f t="shared" si="0"/>
        <v>4.0814976060000001E-3</v>
      </c>
      <c r="K12" s="699"/>
      <c r="L12" s="699">
        <f t="shared" si="1"/>
        <v>6.415154686E-3</v>
      </c>
      <c r="M12" s="699"/>
      <c r="N12" s="699">
        <f>F18-F16</f>
        <v>191120.35768400005</v>
      </c>
      <c r="P12" s="553">
        <v>16603091303</v>
      </c>
    </row>
    <row r="13" spans="2:16" s="553" customFormat="1" ht="22.5" customHeight="1">
      <c r="B13" s="608" t="s">
        <v>45</v>
      </c>
      <c r="C13" s="679"/>
      <c r="D13" s="1662"/>
      <c r="E13" s="791"/>
      <c r="F13" s="594">
        <v>2121.574576</v>
      </c>
      <c r="G13" s="595"/>
      <c r="H13" s="594">
        <v>2506.76172</v>
      </c>
      <c r="J13" s="699">
        <f t="shared" si="0"/>
        <v>2.1215745760000001E-3</v>
      </c>
      <c r="K13" s="699"/>
      <c r="L13" s="699">
        <f t="shared" si="1"/>
        <v>2.5067617199999999E-3</v>
      </c>
      <c r="M13" s="699"/>
      <c r="N13" s="699"/>
      <c r="P13" s="553">
        <f>SUM(P11:P12)</f>
        <v>16976647553</v>
      </c>
    </row>
    <row r="14" spans="2:16" s="553" customFormat="1" ht="22.5" customHeight="1">
      <c r="B14" s="608" t="s">
        <v>46</v>
      </c>
      <c r="C14" s="679"/>
      <c r="D14" s="1662" t="s">
        <v>1020</v>
      </c>
      <c r="E14" s="791"/>
      <c r="F14" s="594">
        <v>42333.136765000003</v>
      </c>
      <c r="G14" s="595"/>
      <c r="H14" s="594">
        <v>40555.687837999998</v>
      </c>
      <c r="J14" s="699">
        <f t="shared" si="0"/>
        <v>4.2333136765000001E-2</v>
      </c>
      <c r="K14" s="699"/>
      <c r="L14" s="699">
        <f t="shared" si="1"/>
        <v>4.0555687837999996E-2</v>
      </c>
      <c r="M14" s="699"/>
      <c r="N14" s="699"/>
      <c r="P14" s="553">
        <v>16570447553</v>
      </c>
    </row>
    <row r="15" spans="2:16" s="553" customFormat="1" ht="22.5" customHeight="1">
      <c r="B15" s="608" t="s">
        <v>47</v>
      </c>
      <c r="C15" s="679"/>
      <c r="D15" s="1662"/>
      <c r="E15" s="791"/>
      <c r="F15" s="594">
        <v>2771.6200039999999</v>
      </c>
      <c r="G15" s="595"/>
      <c r="H15" s="594">
        <v>2245.5634610000002</v>
      </c>
      <c r="J15" s="699">
        <f t="shared" si="0"/>
        <v>2.7716200039999998E-3</v>
      </c>
      <c r="K15" s="699"/>
      <c r="L15" s="699">
        <f t="shared" si="1"/>
        <v>2.2455634610000002E-3</v>
      </c>
      <c r="M15" s="699"/>
      <c r="N15" s="699">
        <f>F15+'6'!M21</f>
        <v>379702.19527000008</v>
      </c>
      <c r="P15" s="1663">
        <f>P13-P14</f>
        <v>406200000</v>
      </c>
    </row>
    <row r="16" spans="2:16" s="553" customFormat="1" ht="22.5" customHeight="1">
      <c r="B16" s="608" t="s">
        <v>49</v>
      </c>
      <c r="C16" s="679"/>
      <c r="D16" s="1662" t="s">
        <v>1383</v>
      </c>
      <c r="E16" s="791"/>
      <c r="F16" s="594">
        <v>144743</v>
      </c>
      <c r="G16" s="595"/>
      <c r="H16" s="594">
        <v>111159.333044</v>
      </c>
      <c r="J16" s="699">
        <f t="shared" si="0"/>
        <v>0.14474300000000001</v>
      </c>
      <c r="K16" s="699"/>
      <c r="L16" s="699">
        <f t="shared" si="1"/>
        <v>0.111159333044</v>
      </c>
      <c r="M16" s="699"/>
      <c r="N16" s="699">
        <v>335286673756</v>
      </c>
      <c r="P16" s="1664">
        <f>N15-N16</f>
        <v>-335286294053.80475</v>
      </c>
    </row>
    <row r="17" spans="2:21" s="553" customFormat="1" ht="22.5" customHeight="1">
      <c r="B17" s="608" t="s">
        <v>48</v>
      </c>
      <c r="C17" s="679"/>
      <c r="D17" s="1662" t="s">
        <v>1249</v>
      </c>
      <c r="E17" s="791"/>
      <c r="F17" s="594">
        <v>16976.647552999999</v>
      </c>
      <c r="G17" s="595"/>
      <c r="H17" s="594">
        <v>22659.062144</v>
      </c>
      <c r="J17" s="699">
        <f>F17/1000000</f>
        <v>1.6976647552999997E-2</v>
      </c>
      <c r="K17" s="699"/>
      <c r="L17" s="699">
        <f t="shared" si="1"/>
        <v>2.2659062144E-2</v>
      </c>
      <c r="M17" s="699"/>
      <c r="N17" s="699">
        <v>16603091303</v>
      </c>
      <c r="P17" s="1663">
        <f>P15-P16</f>
        <v>335692494053.80475</v>
      </c>
    </row>
    <row r="18" spans="2:21" s="553" customFormat="1" ht="22.5" customHeight="1" thickBot="1">
      <c r="B18" s="608"/>
      <c r="C18" s="679"/>
      <c r="D18" s="791"/>
      <c r="E18" s="791"/>
      <c r="F18" s="599">
        <f>SUM(F9:F17)</f>
        <v>335863.35768400005</v>
      </c>
      <c r="G18" s="595"/>
      <c r="H18" s="599">
        <f>SUM(H9:H17)</f>
        <v>319168.41684300004</v>
      </c>
      <c r="J18" s="699"/>
      <c r="K18" s="699"/>
      <c r="L18" s="699"/>
      <c r="M18" s="699"/>
      <c r="N18" s="699">
        <f>'صورت سود و زيان'!P13</f>
        <v>1581246819498.8481</v>
      </c>
    </row>
    <row r="19" spans="2:21" s="553" customFormat="1" ht="8.25" customHeight="1" thickTop="1">
      <c r="B19" s="1658"/>
      <c r="C19" s="679"/>
      <c r="D19" s="791"/>
      <c r="E19" s="791"/>
      <c r="G19" s="1665"/>
      <c r="J19" s="699"/>
      <c r="K19" s="699"/>
      <c r="L19" s="699"/>
      <c r="M19" s="699"/>
      <c r="N19" s="699">
        <f>N17+N18</f>
        <v>1597849910801.8481</v>
      </c>
    </row>
    <row r="20" spans="2:21" s="553" customFormat="1" ht="52.5" customHeight="1">
      <c r="B20" s="2089" t="s">
        <v>1405</v>
      </c>
      <c r="C20" s="2089"/>
      <c r="D20" s="2089"/>
      <c r="E20" s="2089"/>
      <c r="F20" s="2089"/>
      <c r="G20" s="2089"/>
      <c r="H20" s="2089"/>
      <c r="I20" s="1647"/>
      <c r="J20" s="2089" t="s">
        <v>948</v>
      </c>
      <c r="K20" s="2089"/>
      <c r="L20" s="2089"/>
      <c r="M20" s="2089"/>
      <c r="N20" s="2089"/>
      <c r="O20" s="2089"/>
      <c r="P20" s="2089"/>
      <c r="Q20" s="1647"/>
      <c r="R20" s="1647"/>
      <c r="S20" s="1647"/>
      <c r="T20" s="1647"/>
      <c r="U20" s="1647"/>
    </row>
    <row r="21" spans="2:21" s="553" customFormat="1" ht="6" customHeight="1">
      <c r="B21" s="1658"/>
      <c r="C21" s="679"/>
      <c r="D21" s="791"/>
      <c r="E21" s="791"/>
      <c r="G21" s="1665"/>
      <c r="J21" s="699"/>
      <c r="K21" s="699"/>
      <c r="L21" s="699"/>
      <c r="M21" s="699"/>
      <c r="N21" s="699"/>
    </row>
    <row r="22" spans="2:21" s="553" customFormat="1" ht="23.25" customHeight="1">
      <c r="B22" s="2089" t="s">
        <v>1381</v>
      </c>
      <c r="C22" s="2089"/>
      <c r="D22" s="2089"/>
      <c r="E22" s="2089"/>
      <c r="F22" s="2089"/>
      <c r="G22" s="2089"/>
      <c r="H22" s="2089"/>
      <c r="I22" s="1647"/>
      <c r="J22" s="2089" t="s">
        <v>948</v>
      </c>
      <c r="K22" s="2089"/>
      <c r="L22" s="2089"/>
      <c r="M22" s="2089"/>
      <c r="N22" s="2089"/>
      <c r="O22" s="2089"/>
      <c r="P22" s="2089"/>
      <c r="Q22" s="1647"/>
      <c r="R22" s="1647"/>
      <c r="S22" s="1647"/>
      <c r="T22" s="1647"/>
      <c r="U22" s="1647"/>
    </row>
    <row r="23" spans="2:21" s="553" customFormat="1" ht="7.5" customHeight="1">
      <c r="B23" s="1961"/>
      <c r="C23" s="1961"/>
      <c r="D23" s="1961"/>
      <c r="E23" s="1961"/>
      <c r="F23" s="1961"/>
      <c r="G23" s="1961"/>
      <c r="H23" s="1961"/>
      <c r="I23" s="1647"/>
      <c r="J23" s="1961"/>
      <c r="K23" s="1961"/>
      <c r="L23" s="1961"/>
      <c r="M23" s="1961"/>
      <c r="N23" s="1961"/>
      <c r="O23" s="1961"/>
      <c r="P23" s="1961"/>
      <c r="Q23" s="1647"/>
      <c r="R23" s="1647"/>
      <c r="S23" s="1647"/>
      <c r="T23" s="1647"/>
      <c r="U23" s="1647"/>
    </row>
    <row r="24" spans="2:21" s="553" customFormat="1" ht="49.5" customHeight="1">
      <c r="B24" s="2089" t="s">
        <v>1382</v>
      </c>
      <c r="C24" s="2089"/>
      <c r="D24" s="2089"/>
      <c r="E24" s="2089"/>
      <c r="F24" s="2089"/>
      <c r="G24" s="2089"/>
      <c r="H24" s="2089"/>
      <c r="J24" s="699"/>
      <c r="K24" s="699"/>
      <c r="L24" s="699"/>
      <c r="M24" s="699"/>
      <c r="N24" s="699"/>
    </row>
    <row r="25" spans="2:21" s="553" customFormat="1" ht="6.75" customHeight="1">
      <c r="B25" s="652"/>
      <c r="C25" s="652"/>
      <c r="D25" s="652"/>
      <c r="E25" s="652"/>
      <c r="F25" s="652"/>
      <c r="G25" s="652"/>
      <c r="H25" s="652"/>
      <c r="J25" s="699"/>
      <c r="K25" s="699"/>
      <c r="L25" s="699"/>
      <c r="M25" s="699"/>
      <c r="N25" s="699"/>
    </row>
    <row r="26" spans="2:21" s="553" customFormat="1" ht="67.5" customHeight="1">
      <c r="B26" s="2089" t="s">
        <v>1384</v>
      </c>
      <c r="C26" s="2089"/>
      <c r="D26" s="2089"/>
      <c r="E26" s="2089"/>
      <c r="F26" s="2089"/>
      <c r="G26" s="2089"/>
      <c r="H26" s="2089"/>
      <c r="J26" s="699"/>
      <c r="K26" s="699"/>
      <c r="L26" s="699"/>
      <c r="M26" s="699"/>
      <c r="N26" s="699"/>
    </row>
    <row r="27" spans="2:21" s="553" customFormat="1" ht="6" customHeight="1">
      <c r="B27" s="652"/>
      <c r="C27" s="652"/>
      <c r="D27" s="652"/>
      <c r="E27" s="652"/>
      <c r="F27" s="652"/>
      <c r="G27" s="652"/>
      <c r="H27" s="652"/>
      <c r="J27" s="699"/>
      <c r="K27" s="699"/>
      <c r="L27" s="699"/>
      <c r="M27" s="699"/>
      <c r="N27" s="699"/>
    </row>
    <row r="28" spans="2:21" s="553" customFormat="1" ht="19.5" customHeight="1">
      <c r="B28" s="1379" t="s">
        <v>854</v>
      </c>
      <c r="C28" s="1627"/>
      <c r="D28" s="1627"/>
      <c r="E28" s="1666"/>
      <c r="F28" s="1430"/>
      <c r="G28" s="1403"/>
      <c r="H28" s="1430"/>
    </row>
    <row r="29" spans="2:21" s="553" customFormat="1" ht="4.5" customHeight="1">
      <c r="B29" s="1379"/>
      <c r="C29" s="1627"/>
      <c r="D29" s="1627"/>
      <c r="E29" s="1666"/>
      <c r="F29" s="1430"/>
      <c r="G29" s="1403"/>
      <c r="H29" s="1430"/>
    </row>
    <row r="30" spans="2:21" s="553" customFormat="1" ht="19.5" customHeight="1">
      <c r="B30" s="1667"/>
      <c r="C30" s="1627"/>
      <c r="D30" s="899" t="s">
        <v>4</v>
      </c>
      <c r="E30" s="791"/>
      <c r="F30" s="763">
        <f>F7</f>
        <v>1399</v>
      </c>
      <c r="G30" s="1411"/>
      <c r="H30" s="763">
        <f>H7</f>
        <v>1398</v>
      </c>
    </row>
    <row r="31" spans="2:21" s="553" customFormat="1" ht="19.5" customHeight="1">
      <c r="B31" s="1667"/>
      <c r="C31" s="1627"/>
      <c r="D31" s="1307"/>
      <c r="E31" s="791"/>
      <c r="F31" s="1308" t="s">
        <v>856</v>
      </c>
      <c r="G31" s="1411"/>
      <c r="H31" s="1308" t="s">
        <v>856</v>
      </c>
    </row>
    <row r="32" spans="2:21" s="553" customFormat="1" ht="21.75" customHeight="1">
      <c r="B32" s="608" t="s">
        <v>497</v>
      </c>
      <c r="C32" s="1627"/>
      <c r="D32" s="1628" t="s">
        <v>853</v>
      </c>
      <c r="E32" s="1666"/>
      <c r="F32" s="594">
        <v>317936.48860899999</v>
      </c>
      <c r="G32" s="595"/>
      <c r="H32" s="594">
        <v>267607.82870499999</v>
      </c>
      <c r="L32" s="1421">
        <f>F32/1000000</f>
        <v>0.31793648860899998</v>
      </c>
      <c r="N32" s="1421">
        <f>H32/1000000</f>
        <v>0.26760782870499999</v>
      </c>
    </row>
    <row r="33" spans="2:14" s="553" customFormat="1" ht="21.75" customHeight="1">
      <c r="B33" s="608" t="s">
        <v>586</v>
      </c>
      <c r="C33" s="1627"/>
      <c r="D33" s="1628" t="s">
        <v>1026</v>
      </c>
      <c r="E33" s="1666"/>
      <c r="F33" s="594">
        <v>15231.960089</v>
      </c>
      <c r="G33" s="595"/>
      <c r="H33" s="594">
        <v>3940.0278119999998</v>
      </c>
      <c r="L33" s="1421">
        <f t="shared" ref="L33:L35" si="2">F33/1000000</f>
        <v>1.5231960088999999E-2</v>
      </c>
      <c r="N33" s="1421">
        <f t="shared" ref="N33:N35" si="3">H33/1000000</f>
        <v>3.9400278119999998E-3</v>
      </c>
    </row>
    <row r="34" spans="2:14" s="553" customFormat="1" ht="21.75" customHeight="1">
      <c r="B34" s="608" t="s">
        <v>50</v>
      </c>
      <c r="C34" s="1627"/>
      <c r="D34" s="1628"/>
      <c r="E34" s="1666"/>
      <c r="F34" s="594">
        <v>1695.5096470000001</v>
      </c>
      <c r="G34" s="595"/>
      <c r="H34" s="594">
        <v>3134.6909970000002</v>
      </c>
      <c r="L34" s="1421">
        <f t="shared" si="2"/>
        <v>1.695509647E-3</v>
      </c>
      <c r="N34" s="1421">
        <f t="shared" si="3"/>
        <v>3.1346909970000002E-3</v>
      </c>
    </row>
    <row r="35" spans="2:14" s="553" customFormat="1" ht="21.75" customHeight="1">
      <c r="B35" s="608" t="s">
        <v>1094</v>
      </c>
      <c r="C35" s="608"/>
      <c r="D35" s="608"/>
      <c r="E35" s="1666"/>
      <c r="F35" s="594">
        <v>5509</v>
      </c>
      <c r="G35" s="595"/>
      <c r="H35" s="594">
        <v>10629.581274</v>
      </c>
      <c r="L35" s="1421">
        <f t="shared" si="2"/>
        <v>5.509E-3</v>
      </c>
      <c r="N35" s="1421">
        <f t="shared" si="3"/>
        <v>1.0629581274000001E-2</v>
      </c>
    </row>
    <row r="36" spans="2:14" s="553" customFormat="1" ht="19.5" customHeight="1" thickBot="1">
      <c r="B36" s="1667"/>
      <c r="C36" s="1627"/>
      <c r="D36" s="1627"/>
      <c r="E36" s="1666"/>
      <c r="F36" s="599">
        <f>SUM(F32:F35)</f>
        <v>340372.95834499999</v>
      </c>
      <c r="G36" s="704"/>
      <c r="H36" s="599">
        <f>SUM(H32:H35)</f>
        <v>285312.12878800003</v>
      </c>
    </row>
    <row r="37" spans="2:14" s="553" customFormat="1" ht="9.75" customHeight="1" thickTop="1">
      <c r="B37" s="1667"/>
      <c r="C37" s="1627"/>
      <c r="D37" s="1627"/>
      <c r="E37" s="1666"/>
      <c r="F37" s="395"/>
      <c r="G37" s="704"/>
      <c r="H37" s="395"/>
    </row>
    <row r="38" spans="2:14" s="553" customFormat="1" ht="132" customHeight="1">
      <c r="B38" s="2090" t="s">
        <v>1393</v>
      </c>
      <c r="C38" s="2090"/>
      <c r="D38" s="2090"/>
      <c r="E38" s="2090"/>
      <c r="F38" s="2090"/>
      <c r="G38" s="2090"/>
      <c r="H38" s="2090"/>
      <c r="I38" s="2090"/>
    </row>
    <row r="39" spans="2:14" s="553" customFormat="1" ht="6.75" customHeight="1">
      <c r="B39" s="1629"/>
      <c r="C39" s="1629"/>
      <c r="D39" s="1629"/>
      <c r="E39" s="1629"/>
      <c r="F39" s="1629"/>
      <c r="G39" s="1629"/>
      <c r="H39" s="1629"/>
      <c r="I39" s="1629"/>
    </row>
    <row r="40" spans="2:14" s="553" customFormat="1" ht="48.75" customHeight="1">
      <c r="B40" s="2090" t="s">
        <v>1219</v>
      </c>
      <c r="C40" s="2090"/>
      <c r="D40" s="2090"/>
      <c r="E40" s="2090"/>
      <c r="F40" s="2090"/>
      <c r="G40" s="2090"/>
      <c r="H40" s="2090"/>
      <c r="I40" s="2090"/>
      <c r="J40" s="699"/>
      <c r="K40" s="699"/>
      <c r="L40" s="699"/>
      <c r="M40" s="699"/>
      <c r="N40" s="699"/>
    </row>
    <row r="41" spans="2:14" s="553" customFormat="1" ht="6" customHeight="1">
      <c r="B41" s="652"/>
      <c r="C41" s="652"/>
      <c r="D41" s="652"/>
      <c r="E41" s="652"/>
      <c r="F41" s="652"/>
      <c r="G41" s="652"/>
      <c r="H41" s="652"/>
      <c r="J41" s="699"/>
      <c r="K41" s="699"/>
      <c r="L41" s="699"/>
      <c r="M41" s="699"/>
      <c r="N41" s="699"/>
    </row>
    <row r="42" spans="2:14" s="553" customFormat="1" ht="10.5" customHeight="1">
      <c r="B42" s="652"/>
      <c r="C42" s="652"/>
      <c r="D42" s="652"/>
      <c r="E42" s="652"/>
      <c r="F42" s="652"/>
      <c r="G42" s="652"/>
      <c r="H42" s="652"/>
      <c r="J42" s="699"/>
      <c r="K42" s="699"/>
      <c r="L42" s="699"/>
      <c r="M42" s="699"/>
      <c r="N42" s="699"/>
    </row>
    <row r="43" spans="2:14" s="553" customFormat="1" ht="20.25" customHeight="1">
      <c r="B43" s="1995">
        <v>13</v>
      </c>
      <c r="C43" s="1995"/>
      <c r="D43" s="1995"/>
      <c r="E43" s="1995"/>
      <c r="F43" s="1995"/>
      <c r="G43" s="1995"/>
      <c r="H43" s="1995"/>
      <c r="J43" s="699"/>
      <c r="K43" s="699"/>
      <c r="L43" s="699"/>
      <c r="M43" s="699"/>
      <c r="N43" s="699"/>
    </row>
    <row r="44" spans="2:14" s="553" customFormat="1" ht="13.5" customHeight="1">
      <c r="B44" s="652"/>
      <c r="C44" s="652"/>
      <c r="D44" s="652"/>
      <c r="E44" s="652"/>
      <c r="F44" s="652"/>
      <c r="G44" s="652"/>
      <c r="H44" s="652"/>
      <c r="J44" s="699"/>
      <c r="K44" s="699"/>
      <c r="L44" s="699"/>
      <c r="M44" s="699"/>
      <c r="N44" s="699"/>
    </row>
    <row r="45" spans="2:14" s="553" customFormat="1" ht="21" customHeight="1">
      <c r="J45" s="699"/>
      <c r="K45" s="699"/>
      <c r="L45" s="699"/>
      <c r="M45" s="699"/>
      <c r="N45" s="699"/>
    </row>
    <row r="46" spans="2:14" s="548" customFormat="1" ht="25.5">
      <c r="I46" s="1506"/>
      <c r="J46" s="677"/>
      <c r="K46" s="677"/>
      <c r="L46" s="677"/>
      <c r="M46" s="677"/>
      <c r="N46" s="677"/>
    </row>
    <row r="47" spans="2:14">
      <c r="D47" s="607"/>
      <c r="E47" s="607"/>
    </row>
  </sheetData>
  <mergeCells count="12">
    <mergeCell ref="B43:H43"/>
    <mergeCell ref="B1:H1"/>
    <mergeCell ref="B2:H2"/>
    <mergeCell ref="B3:H3"/>
    <mergeCell ref="B20:H20"/>
    <mergeCell ref="J20:P20"/>
    <mergeCell ref="B26:H26"/>
    <mergeCell ref="B40:I40"/>
    <mergeCell ref="B24:H24"/>
    <mergeCell ref="B38:I38"/>
    <mergeCell ref="B22:H22"/>
    <mergeCell ref="J22:P22"/>
  </mergeCells>
  <printOptions horizontalCentered="1"/>
  <pageMargins left="0.19685039370078741" right="0.19685039370078741" top="0.19685039370078741" bottom="0.19685039370078741" header="0.11811023622047245" footer="0.11811023622047245"/>
  <pageSetup scale="7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52"/>
  <sheetViews>
    <sheetView rightToLeft="1" view="pageBreakPreview" topLeftCell="A26" zoomScaleSheetLayoutView="100" workbookViewId="0">
      <selection activeCell="B33" sqref="B33:I33"/>
    </sheetView>
  </sheetViews>
  <sheetFormatPr defaultColWidth="9" defaultRowHeight="18"/>
  <cols>
    <col min="1" max="1" width="3.7109375" style="607" customWidth="1"/>
    <col min="2" max="2" width="32.28515625" style="607" customWidth="1"/>
    <col min="3" max="3" width="11.7109375" style="607" customWidth="1"/>
    <col min="4" max="4" width="34.140625" style="607" customWidth="1"/>
    <col min="5" max="5" width="12.42578125" style="607" customWidth="1"/>
    <col min="6" max="6" width="1.42578125" style="607" customWidth="1"/>
    <col min="7" max="7" width="14.42578125" style="607" bestFit="1" customWidth="1"/>
    <col min="8" max="8" width="2" style="607" customWidth="1"/>
    <col min="9" max="9" width="14.42578125" style="607" bestFit="1" customWidth="1"/>
    <col min="10" max="10" width="2.5703125" style="607" customWidth="1"/>
    <col min="11" max="16384" width="9" style="607"/>
  </cols>
  <sheetData>
    <row r="1" spans="2:12" s="695" customFormat="1" ht="29.25" customHeight="1">
      <c r="B1" s="2011" t="s">
        <v>0</v>
      </c>
      <c r="C1" s="2011"/>
      <c r="D1" s="2011"/>
      <c r="E1" s="2011"/>
      <c r="F1" s="2011"/>
      <c r="G1" s="2011"/>
      <c r="H1" s="2011"/>
      <c r="I1" s="2011"/>
    </row>
    <row r="2" spans="2:12" s="695" customFormat="1" ht="29.25" customHeight="1">
      <c r="B2" s="2011" t="s">
        <v>573</v>
      </c>
      <c r="C2" s="2011"/>
      <c r="D2" s="2011"/>
      <c r="E2" s="2011"/>
      <c r="F2" s="2011"/>
      <c r="G2" s="2011"/>
      <c r="H2" s="2011"/>
      <c r="I2" s="2011"/>
    </row>
    <row r="3" spans="2:12" s="695" customFormat="1" ht="29.25" customHeight="1">
      <c r="B3" s="2011" t="s">
        <v>929</v>
      </c>
      <c r="C3" s="2011"/>
      <c r="D3" s="2011"/>
      <c r="E3" s="2011"/>
      <c r="F3" s="2011"/>
      <c r="G3" s="2011"/>
      <c r="H3" s="2011"/>
      <c r="I3" s="2011"/>
    </row>
    <row r="4" spans="2:12" s="695" customFormat="1" ht="13.5" customHeight="1">
      <c r="B4" s="1316"/>
      <c r="C4" s="1316"/>
      <c r="D4" s="1316"/>
      <c r="E4" s="1316"/>
      <c r="F4" s="1316"/>
      <c r="G4" s="1316"/>
      <c r="H4" s="1316"/>
      <c r="I4" s="1316"/>
    </row>
    <row r="5" spans="2:12" s="695" customFormat="1" ht="26.25" customHeight="1">
      <c r="B5" s="2091" t="s">
        <v>855</v>
      </c>
      <c r="C5" s="2091"/>
      <c r="D5" s="2091"/>
      <c r="E5" s="1316"/>
      <c r="F5" s="1316"/>
      <c r="G5" s="1316"/>
      <c r="H5" s="1316"/>
      <c r="I5" s="1316"/>
    </row>
    <row r="6" spans="2:12" s="695" customFormat="1" ht="5.25" customHeight="1">
      <c r="B6" s="1379"/>
      <c r="C6" s="1316"/>
      <c r="D6" s="1316"/>
      <c r="E6" s="1316"/>
      <c r="F6" s="1316"/>
      <c r="G6" s="1316"/>
      <c r="H6" s="1316"/>
      <c r="I6" s="1316"/>
    </row>
    <row r="7" spans="2:12" s="695" customFormat="1" ht="27.75" customHeight="1">
      <c r="C7" s="1316"/>
      <c r="D7" s="1316"/>
      <c r="E7" s="899" t="s">
        <v>4</v>
      </c>
      <c r="F7" s="1316"/>
      <c r="G7" s="763">
        <f>'7-8'!F7</f>
        <v>1399</v>
      </c>
      <c r="H7" s="1411"/>
      <c r="I7" s="763">
        <v>1398</v>
      </c>
    </row>
    <row r="8" spans="2:12" s="553" customFormat="1" ht="22.5" customHeight="1">
      <c r="B8" s="793"/>
      <c r="C8" s="1626"/>
      <c r="D8" s="1626"/>
      <c r="E8" s="1307"/>
      <c r="F8" s="1626"/>
      <c r="G8" s="1308" t="s">
        <v>959</v>
      </c>
      <c r="H8" s="1626"/>
      <c r="I8" s="1308" t="s">
        <v>959</v>
      </c>
    </row>
    <row r="9" spans="2:12" s="553" customFormat="1" ht="30" customHeight="1">
      <c r="B9" s="608" t="s">
        <v>166</v>
      </c>
      <c r="C9" s="1627"/>
      <c r="E9" s="1628" t="s">
        <v>849</v>
      </c>
      <c r="F9" s="486"/>
      <c r="G9" s="486">
        <f>'6'!G23</f>
        <v>-38351</v>
      </c>
      <c r="H9" s="395"/>
      <c r="I9" s="486">
        <f>'6'!O23</f>
        <v>-29150.596959999999</v>
      </c>
      <c r="L9" s="1421">
        <f>F9/1000000</f>
        <v>0</v>
      </c>
    </row>
    <row r="10" spans="2:12" s="553" customFormat="1" ht="30" customHeight="1">
      <c r="B10" s="608" t="s">
        <v>955</v>
      </c>
      <c r="C10" s="1627"/>
      <c r="E10" s="1628" t="s">
        <v>952</v>
      </c>
      <c r="F10" s="486"/>
      <c r="G10" s="486">
        <v>-13347.7325</v>
      </c>
      <c r="H10" s="395"/>
      <c r="I10" s="486">
        <v>0</v>
      </c>
      <c r="L10" s="1421">
        <f>G10/1000000</f>
        <v>-1.3347732500000001E-2</v>
      </c>
    </row>
    <row r="11" spans="2:12" s="553" customFormat="1" ht="25.5" customHeight="1" thickBot="1">
      <c r="B11" s="608"/>
      <c r="C11" s="1627"/>
      <c r="E11" s="1628"/>
      <c r="F11" s="486"/>
      <c r="G11" s="741">
        <f>SUM(G9:G10)</f>
        <v>-51698.732499999998</v>
      </c>
      <c r="H11" s="395"/>
      <c r="I11" s="741">
        <f>SUM(I9:I10)</f>
        <v>-29150.596959999999</v>
      </c>
      <c r="L11" s="1421"/>
    </row>
    <row r="12" spans="2:12" ht="18.75" customHeight="1" thickTop="1"/>
    <row r="13" spans="2:12" s="553" customFormat="1" ht="90" customHeight="1">
      <c r="B13" s="2090" t="s">
        <v>1388</v>
      </c>
      <c r="C13" s="2090"/>
      <c r="D13" s="2090"/>
      <c r="E13" s="2090"/>
      <c r="F13" s="2090"/>
      <c r="G13" s="2090"/>
      <c r="H13" s="2090"/>
      <c r="I13" s="2090"/>
    </row>
    <row r="14" spans="2:12" s="553" customFormat="1" ht="6" customHeight="1">
      <c r="B14" s="652"/>
      <c r="C14" s="652"/>
      <c r="D14" s="652"/>
      <c r="E14" s="652"/>
      <c r="F14" s="652"/>
      <c r="G14" s="652"/>
      <c r="H14" s="652"/>
      <c r="I14" s="652"/>
    </row>
    <row r="15" spans="2:12" s="553" customFormat="1" ht="134.25" customHeight="1">
      <c r="B15" s="2090" t="s">
        <v>1386</v>
      </c>
      <c r="C15" s="2090"/>
      <c r="D15" s="2090"/>
      <c r="E15" s="2090"/>
      <c r="F15" s="2090"/>
      <c r="G15" s="2090"/>
      <c r="H15" s="2090"/>
      <c r="I15" s="2090"/>
    </row>
    <row r="16" spans="2:12" s="553" customFormat="1" ht="19.5" customHeight="1">
      <c r="B16" s="1629"/>
      <c r="C16" s="1629"/>
      <c r="D16" s="1629"/>
      <c r="E16" s="1629"/>
      <c r="F16" s="1629"/>
      <c r="G16" s="1629"/>
      <c r="H16" s="1629"/>
      <c r="I16" s="1629"/>
    </row>
    <row r="17" spans="2:20" s="553" customFormat="1" ht="29.25">
      <c r="B17" s="2091" t="s">
        <v>857</v>
      </c>
      <c r="C17" s="2091"/>
      <c r="D17" s="2091"/>
      <c r="E17" s="1630"/>
      <c r="F17" s="1630"/>
      <c r="G17" s="1403"/>
      <c r="H17" s="1403"/>
      <c r="I17" s="1408"/>
    </row>
    <row r="18" spans="2:20" s="553" customFormat="1" ht="5.25" customHeight="1">
      <c r="B18" s="1631"/>
      <c r="C18" s="1632"/>
      <c r="D18" s="1630"/>
      <c r="E18" s="1630"/>
      <c r="F18" s="1630"/>
      <c r="G18" s="1403"/>
      <c r="H18" s="1403"/>
      <c r="I18" s="1408"/>
    </row>
    <row r="19" spans="2:20" s="553" customFormat="1" ht="24" customHeight="1">
      <c r="B19" s="1633"/>
      <c r="C19" s="1634"/>
      <c r="D19" s="1635"/>
      <c r="E19" s="899" t="s">
        <v>4</v>
      </c>
      <c r="F19" s="791"/>
      <c r="G19" s="763">
        <f>G7</f>
        <v>1399</v>
      </c>
      <c r="H19" s="1411"/>
      <c r="I19" s="763">
        <v>1398</v>
      </c>
    </row>
    <row r="20" spans="2:20" s="553" customFormat="1" ht="21.75" customHeight="1">
      <c r="B20" s="1633"/>
      <c r="C20" s="1634"/>
      <c r="D20" s="1635"/>
      <c r="E20" s="1307"/>
      <c r="F20" s="791"/>
      <c r="G20" s="1308" t="s">
        <v>856</v>
      </c>
      <c r="H20" s="1411"/>
      <c r="I20" s="1308" t="s">
        <v>856</v>
      </c>
    </row>
    <row r="21" spans="2:20" s="498" customFormat="1" ht="24" customHeight="1">
      <c r="B21" s="2092" t="s">
        <v>51</v>
      </c>
      <c r="C21" s="2092"/>
      <c r="D21" s="2092"/>
      <c r="E21" s="1636" t="s">
        <v>739</v>
      </c>
      <c r="F21" s="611"/>
      <c r="G21" s="1337">
        <v>3308</v>
      </c>
      <c r="H21" s="1637">
        <v>0</v>
      </c>
      <c r="I21" s="1337">
        <v>19373.434880000001</v>
      </c>
      <c r="L21" s="1418">
        <f>G21/1000000</f>
        <v>3.3080000000000002E-3</v>
      </c>
      <c r="M21" s="1418">
        <f t="shared" ref="M21:O21" si="0">H21/1000000</f>
        <v>0</v>
      </c>
      <c r="N21" s="1418">
        <f t="shared" si="0"/>
        <v>1.9373434880000002E-2</v>
      </c>
      <c r="O21" s="1418">
        <f t="shared" si="0"/>
        <v>0</v>
      </c>
    </row>
    <row r="22" spans="2:20" s="553" customFormat="1" ht="24" customHeight="1">
      <c r="B22" s="2092" t="s">
        <v>951</v>
      </c>
      <c r="C22" s="2092"/>
      <c r="D22" s="2092"/>
      <c r="E22" s="1636" t="s">
        <v>1021</v>
      </c>
      <c r="F22" s="486"/>
      <c r="G22" s="486">
        <v>-253677</v>
      </c>
      <c r="H22" s="395"/>
      <c r="I22" s="486">
        <v>0</v>
      </c>
      <c r="L22" s="1421">
        <f>G22/1000000</f>
        <v>-0.25367699999999999</v>
      </c>
    </row>
    <row r="23" spans="2:20" s="498" customFormat="1" ht="24" customHeight="1">
      <c r="B23" s="2092" t="s">
        <v>623</v>
      </c>
      <c r="C23" s="2092"/>
      <c r="D23" s="2092"/>
      <c r="E23" s="1638" t="s">
        <v>822</v>
      </c>
      <c r="F23" s="611"/>
      <c r="G23" s="1337">
        <v>1753</v>
      </c>
      <c r="H23" s="1637">
        <v>0</v>
      </c>
      <c r="I23" s="1337">
        <v>2257.7794159999999</v>
      </c>
      <c r="L23" s="1418">
        <f t="shared" ref="L23:L24" si="1">G23/1000000</f>
        <v>1.753E-3</v>
      </c>
      <c r="M23" s="1418">
        <f t="shared" ref="M23:M24" si="2">H23/1000000</f>
        <v>0</v>
      </c>
      <c r="N23" s="1418">
        <f t="shared" ref="N23:N24" si="3">I23/1000000</f>
        <v>2.2577794159999998E-3</v>
      </c>
      <c r="O23" s="1418">
        <f t="shared" ref="O23:O24" si="4">J23/1000000</f>
        <v>0</v>
      </c>
    </row>
    <row r="24" spans="2:20" s="498" customFormat="1" ht="24" customHeight="1">
      <c r="B24" s="2092" t="s">
        <v>52</v>
      </c>
      <c r="C24" s="2092"/>
      <c r="D24" s="2092"/>
      <c r="E24" s="1638"/>
      <c r="F24" s="611"/>
      <c r="G24" s="1337">
        <v>2967</v>
      </c>
      <c r="H24" s="1637">
        <v>0</v>
      </c>
      <c r="I24" s="1337">
        <v>926.12805600000002</v>
      </c>
      <c r="L24" s="1418">
        <f t="shared" si="1"/>
        <v>2.967E-3</v>
      </c>
      <c r="M24" s="1418">
        <f t="shared" si="2"/>
        <v>0</v>
      </c>
      <c r="N24" s="1418">
        <f t="shared" si="3"/>
        <v>9.2612805600000001E-4</v>
      </c>
      <c r="O24" s="1418">
        <f t="shared" si="4"/>
        <v>0</v>
      </c>
    </row>
    <row r="25" spans="2:20" s="498" customFormat="1" ht="24" customHeight="1" thickBot="1">
      <c r="B25" s="1639"/>
      <c r="C25" s="1640"/>
      <c r="D25" s="1641"/>
      <c r="E25" s="1641"/>
      <c r="F25" s="611"/>
      <c r="G25" s="741">
        <f>SUM(G21:G24)</f>
        <v>-245649</v>
      </c>
      <c r="H25" s="1637"/>
      <c r="I25" s="741">
        <f>SUM(I21:I24)</f>
        <v>22557.342352000003</v>
      </c>
      <c r="L25" s="486">
        <v>-5.4163550000000003</v>
      </c>
      <c r="M25" s="2093" t="s">
        <v>622</v>
      </c>
      <c r="N25" s="2093"/>
      <c r="O25" s="2093"/>
    </row>
    <row r="26" spans="2:20" s="548" customFormat="1" ht="15" customHeight="1" thickTop="1">
      <c r="B26" s="1642"/>
      <c r="C26" s="1643"/>
      <c r="D26" s="1644"/>
      <c r="E26" s="1644"/>
      <c r="F26" s="1405"/>
      <c r="G26" s="1645"/>
      <c r="H26" s="1646"/>
      <c r="I26" s="1646"/>
      <c r="M26" s="2093" t="s">
        <v>1176</v>
      </c>
      <c r="N26" s="2093"/>
      <c r="O26" s="2093"/>
      <c r="P26" s="828"/>
      <c r="Q26" s="828"/>
      <c r="R26" s="828"/>
      <c r="S26" s="828"/>
      <c r="T26" s="828"/>
    </row>
    <row r="27" spans="2:20" s="548" customFormat="1" ht="67.5" customHeight="1">
      <c r="B27" s="2090" t="s">
        <v>858</v>
      </c>
      <c r="C27" s="2090"/>
      <c r="D27" s="2090"/>
      <c r="E27" s="2090"/>
      <c r="F27" s="2090"/>
      <c r="G27" s="2090"/>
      <c r="H27" s="2090"/>
      <c r="I27" s="2090"/>
      <c r="M27" s="1647"/>
      <c r="N27" s="1647"/>
      <c r="O27" s="1647"/>
      <c r="P27" s="1647"/>
      <c r="Q27" s="1647"/>
      <c r="R27" s="1647"/>
      <c r="S27" s="1647"/>
    </row>
    <row r="28" spans="2:20" s="548" customFormat="1" ht="9" customHeight="1">
      <c r="B28" s="1629"/>
      <c r="C28" s="1629"/>
      <c r="D28" s="1629"/>
      <c r="E28" s="1629"/>
      <c r="F28" s="1629"/>
      <c r="G28" s="1629"/>
      <c r="H28" s="1629"/>
      <c r="I28" s="1629"/>
      <c r="L28" s="652"/>
      <c r="M28" s="652"/>
      <c r="N28" s="652"/>
      <c r="O28" s="652"/>
      <c r="P28" s="652"/>
      <c r="Q28" s="652"/>
      <c r="R28" s="652"/>
      <c r="S28" s="652"/>
    </row>
    <row r="29" spans="2:20" s="553" customFormat="1" ht="123.75" customHeight="1">
      <c r="B29" s="2090" t="s">
        <v>1385</v>
      </c>
      <c r="C29" s="2090"/>
      <c r="D29" s="2090"/>
      <c r="E29" s="2090"/>
      <c r="F29" s="2090"/>
      <c r="G29" s="2090"/>
      <c r="H29" s="2090"/>
      <c r="I29" s="2090"/>
      <c r="L29" s="2090" t="s">
        <v>1163</v>
      </c>
      <c r="M29" s="2090"/>
      <c r="N29" s="2090"/>
      <c r="O29" s="2090"/>
      <c r="P29" s="2090"/>
      <c r="Q29" s="2090"/>
      <c r="R29" s="2090"/>
      <c r="S29" s="2090"/>
    </row>
    <row r="30" spans="2:20" s="548" customFormat="1" ht="12" customHeight="1">
      <c r="B30" s="1629"/>
      <c r="C30" s="1629"/>
      <c r="D30" s="1629"/>
      <c r="E30" s="1629"/>
      <c r="F30" s="1629"/>
      <c r="G30" s="1629"/>
      <c r="H30" s="1629"/>
      <c r="I30" s="1629"/>
    </row>
    <row r="31" spans="2:20" s="548" customFormat="1" ht="29.25">
      <c r="B31" s="2091" t="s">
        <v>1095</v>
      </c>
      <c r="C31" s="2091"/>
      <c r="D31" s="2091"/>
      <c r="E31" s="1648"/>
      <c r="F31" s="1648"/>
      <c r="G31" s="1648"/>
      <c r="H31" s="1648"/>
      <c r="I31" s="1648"/>
      <c r="J31" s="1649"/>
      <c r="L31" s="1631" t="s">
        <v>722</v>
      </c>
      <c r="M31" s="1650"/>
      <c r="N31" s="1651"/>
    </row>
    <row r="32" spans="2:20" s="548" customFormat="1" ht="6.75" customHeight="1">
      <c r="B32" s="1631"/>
      <c r="C32" s="1650"/>
      <c r="D32" s="1651"/>
      <c r="E32" s="1648"/>
      <c r="F32" s="1648"/>
      <c r="G32" s="1648"/>
      <c r="H32" s="1648"/>
      <c r="I32" s="1648"/>
      <c r="J32" s="1649"/>
      <c r="L32" s="1631"/>
      <c r="M32" s="1650"/>
      <c r="N32" s="1651"/>
      <c r="O32" s="899" t="s">
        <v>4</v>
      </c>
      <c r="P32" s="791"/>
      <c r="Q32" s="763">
        <v>1397</v>
      </c>
      <c r="R32" s="1411"/>
      <c r="S32" s="763">
        <v>1396</v>
      </c>
    </row>
    <row r="33" spans="2:20" s="548" customFormat="1" ht="115.5" customHeight="1">
      <c r="B33" s="2090" t="s">
        <v>1387</v>
      </c>
      <c r="C33" s="2090"/>
      <c r="D33" s="2090"/>
      <c r="E33" s="2090"/>
      <c r="F33" s="2090"/>
      <c r="G33" s="2090"/>
      <c r="H33" s="2090"/>
      <c r="I33" s="2090"/>
      <c r="J33" s="2089"/>
      <c r="K33" s="2089"/>
      <c r="L33" s="1626"/>
      <c r="M33" s="1626"/>
      <c r="N33" s="1626"/>
      <c r="O33" s="1307"/>
      <c r="P33" s="791"/>
      <c r="Q33" s="1308" t="s">
        <v>856</v>
      </c>
      <c r="R33" s="1411"/>
      <c r="S33" s="1308" t="s">
        <v>856</v>
      </c>
      <c r="T33" s="1647"/>
    </row>
    <row r="34" spans="2:20" s="548" customFormat="1" ht="15" customHeight="1">
      <c r="B34" s="1629"/>
      <c r="C34" s="1629"/>
      <c r="D34" s="1629"/>
      <c r="E34" s="1629"/>
      <c r="F34" s="1629"/>
      <c r="G34" s="1629"/>
      <c r="H34" s="1629"/>
      <c r="I34" s="1629"/>
      <c r="J34" s="652"/>
      <c r="K34" s="652"/>
      <c r="L34" s="652"/>
      <c r="M34" s="652"/>
      <c r="N34" s="652"/>
      <c r="O34" s="1636" t="s">
        <v>723</v>
      </c>
      <c r="P34" s="611"/>
      <c r="Q34" s="1337">
        <v>290308</v>
      </c>
      <c r="R34" s="1637">
        <v>0</v>
      </c>
      <c r="S34" s="1337">
        <v>0</v>
      </c>
      <c r="T34" s="1647"/>
    </row>
    <row r="35" spans="2:20" s="548" customFormat="1" ht="18" customHeight="1">
      <c r="B35" s="1995">
        <v>14</v>
      </c>
      <c r="C35" s="1995"/>
      <c r="D35" s="1995"/>
      <c r="E35" s="1995"/>
      <c r="F35" s="1995"/>
      <c r="G35" s="1995"/>
      <c r="H35" s="1995"/>
      <c r="I35" s="1995"/>
      <c r="J35" s="652"/>
      <c r="K35" s="652"/>
      <c r="L35" s="681"/>
      <c r="M35" s="1647"/>
      <c r="N35" s="1647"/>
      <c r="O35" s="1647"/>
      <c r="P35" s="1647"/>
      <c r="Q35" s="1647"/>
      <c r="R35" s="1647"/>
      <c r="S35" s="1647"/>
      <c r="T35" s="1647"/>
    </row>
    <row r="36" spans="2:20" s="548" customFormat="1" ht="29.25">
      <c r="B36" s="1631"/>
      <c r="C36" s="1650"/>
      <c r="D36" s="1651"/>
      <c r="J36" s="1649"/>
      <c r="L36" s="652"/>
      <c r="M36" s="652"/>
      <c r="N36" s="652"/>
      <c r="O36" s="1636"/>
      <c r="P36" s="611"/>
      <c r="Q36" s="1337"/>
      <c r="R36" s="1637"/>
      <c r="S36" s="1337"/>
    </row>
    <row r="37" spans="2:20" s="548" customFormat="1" ht="27">
      <c r="B37" s="2090"/>
      <c r="C37" s="2090"/>
      <c r="D37" s="2090"/>
      <c r="E37" s="2090"/>
      <c r="F37" s="2090"/>
      <c r="G37" s="2090"/>
      <c r="H37" s="2090"/>
      <c r="I37" s="2090"/>
      <c r="J37" s="1649"/>
      <c r="L37" s="2090"/>
      <c r="M37" s="2090"/>
      <c r="N37" s="2090"/>
      <c r="O37" s="2090"/>
      <c r="P37" s="2090"/>
      <c r="Q37" s="2090"/>
      <c r="R37" s="2090"/>
      <c r="S37" s="2090"/>
    </row>
    <row r="38" spans="2:20" s="548" customFormat="1" ht="30">
      <c r="B38" s="1626"/>
      <c r="C38" s="1626"/>
      <c r="D38" s="1626"/>
      <c r="E38" s="701"/>
      <c r="F38" s="791"/>
      <c r="G38" s="674"/>
      <c r="H38" s="1411"/>
      <c r="I38" s="674"/>
      <c r="J38" s="2089"/>
      <c r="K38" s="2089"/>
      <c r="L38" s="1995">
        <v>27</v>
      </c>
      <c r="M38" s="1995"/>
      <c r="N38" s="1995"/>
      <c r="O38" s="1995"/>
      <c r="P38" s="1995"/>
      <c r="Q38" s="1995"/>
      <c r="R38" s="1995"/>
      <c r="S38" s="1995"/>
      <c r="T38" s="1647"/>
    </row>
    <row r="39" spans="2:20" s="548" customFormat="1" ht="27" customHeight="1">
      <c r="B39" s="652"/>
      <c r="C39" s="652"/>
      <c r="D39" s="652"/>
      <c r="E39" s="1652"/>
      <c r="F39" s="611"/>
      <c r="G39" s="1653"/>
      <c r="H39" s="1637"/>
      <c r="I39" s="1653"/>
      <c r="J39" s="652"/>
      <c r="K39" s="652"/>
      <c r="L39" s="681"/>
      <c r="M39" s="1647"/>
      <c r="N39" s="1647"/>
      <c r="O39" s="1647"/>
      <c r="P39" s="1647"/>
      <c r="Q39" s="1647"/>
      <c r="R39" s="1647"/>
      <c r="S39" s="1647"/>
      <c r="T39" s="1647"/>
    </row>
    <row r="40" spans="2:20" s="548" customFormat="1" ht="10.5" customHeight="1">
      <c r="B40" s="652"/>
      <c r="C40" s="652"/>
      <c r="D40" s="652"/>
      <c r="E40" s="1636"/>
      <c r="F40" s="611"/>
      <c r="G40" s="1337"/>
      <c r="H40" s="1637"/>
      <c r="I40" s="1337"/>
      <c r="J40" s="652"/>
      <c r="K40" s="652"/>
      <c r="L40" s="681"/>
      <c r="M40" s="1647"/>
      <c r="N40" s="1647"/>
      <c r="O40" s="1647"/>
      <c r="P40" s="1647"/>
      <c r="Q40" s="1647"/>
      <c r="R40" s="1647"/>
      <c r="S40" s="1647"/>
      <c r="T40" s="1647"/>
    </row>
    <row r="41" spans="2:20" s="548" customFormat="1" ht="18" customHeight="1">
      <c r="B41" s="1629"/>
      <c r="C41" s="1629"/>
      <c r="D41" s="1629"/>
      <c r="E41" s="1629"/>
      <c r="F41" s="1629"/>
      <c r="G41" s="1629"/>
      <c r="H41" s="1629"/>
      <c r="I41" s="1629"/>
      <c r="J41" s="652"/>
      <c r="K41" s="652"/>
      <c r="L41" s="681"/>
      <c r="M41" s="1647"/>
      <c r="N41" s="1647"/>
      <c r="O41" s="1647"/>
      <c r="P41" s="1647"/>
      <c r="Q41" s="1647"/>
      <c r="R41" s="1647"/>
      <c r="S41" s="1647"/>
      <c r="T41" s="1647"/>
    </row>
    <row r="42" spans="2:20" s="548" customFormat="1" ht="52.5" customHeight="1">
      <c r="B42" s="1629"/>
      <c r="C42" s="1629"/>
      <c r="D42" s="1629"/>
      <c r="E42" s="1629"/>
      <c r="F42" s="1629"/>
      <c r="G42" s="1629"/>
      <c r="H42" s="1629"/>
      <c r="I42" s="1629"/>
      <c r="J42" s="652"/>
      <c r="K42" s="652"/>
      <c r="L42" s="681"/>
      <c r="M42" s="1647"/>
      <c r="N42" s="1647"/>
      <c r="O42" s="1647"/>
      <c r="P42" s="1647"/>
      <c r="Q42" s="1647"/>
      <c r="R42" s="1647"/>
      <c r="S42" s="1647"/>
      <c r="T42" s="1647"/>
    </row>
    <row r="43" spans="2:20" s="548" customFormat="1" ht="22.5" customHeight="1"/>
    <row r="44" spans="2:20" s="708" customFormat="1" ht="23.25" customHeight="1">
      <c r="B44" s="1654"/>
      <c r="C44" s="1655"/>
      <c r="D44" s="1655"/>
      <c r="E44" s="1655"/>
      <c r="F44" s="1655"/>
      <c r="G44" s="1655"/>
      <c r="H44" s="1655"/>
      <c r="I44" s="1655"/>
    </row>
    <row r="45" spans="2:20" s="708" customFormat="1" ht="22.5"/>
    <row r="46" spans="2:20" s="708" customFormat="1" ht="22.5"/>
    <row r="47" spans="2:20" s="708" customFormat="1" ht="22.5"/>
    <row r="48" spans="2:20" s="708" customFormat="1" ht="22.5"/>
    <row r="49" s="708" customFormat="1" ht="22.5"/>
    <row r="50" s="708" customFormat="1" ht="22.5"/>
    <row r="51" s="708" customFormat="1" ht="22.5"/>
    <row r="52" s="708" customFormat="1" ht="22.5"/>
  </sheetData>
  <mergeCells count="24">
    <mergeCell ref="M25:O25"/>
    <mergeCell ref="J38:K38"/>
    <mergeCell ref="L37:S37"/>
    <mergeCell ref="L38:S38"/>
    <mergeCell ref="B37:I37"/>
    <mergeCell ref="J33:K33"/>
    <mergeCell ref="B35:I35"/>
    <mergeCell ref="B33:I33"/>
    <mergeCell ref="M26:O26"/>
    <mergeCell ref="B31:D31"/>
    <mergeCell ref="B29:I29"/>
    <mergeCell ref="L29:S29"/>
    <mergeCell ref="B1:I1"/>
    <mergeCell ref="B2:I2"/>
    <mergeCell ref="B3:I3"/>
    <mergeCell ref="B27:I27"/>
    <mergeCell ref="B13:I13"/>
    <mergeCell ref="B15:I15"/>
    <mergeCell ref="B17:D17"/>
    <mergeCell ref="B5:D5"/>
    <mergeCell ref="B21:D21"/>
    <mergeCell ref="B22:D22"/>
    <mergeCell ref="B23:D23"/>
    <mergeCell ref="B24:D24"/>
  </mergeCells>
  <printOptions horizontalCentered="1"/>
  <pageMargins left="0.19685039370078741" right="0.39370078740157483" top="0.59055118110236227" bottom="0.19685039370078741" header="0.11811023622047245" footer="0.11811023622047245"/>
  <pageSetup scale="6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V52"/>
  <sheetViews>
    <sheetView rightToLeft="1" view="pageBreakPreview" topLeftCell="A17" zoomScaleSheetLayoutView="100" workbookViewId="0">
      <selection activeCell="M29" sqref="M29"/>
    </sheetView>
  </sheetViews>
  <sheetFormatPr defaultRowHeight="18"/>
  <cols>
    <col min="1" max="1" width="3.42578125" style="656" bestFit="1" customWidth="1"/>
    <col min="2" max="2" width="3.5703125" style="656" bestFit="1" customWidth="1"/>
    <col min="3" max="3" width="29.140625" style="1605" customWidth="1"/>
    <col min="4" max="4" width="1.7109375" style="1596" customWidth="1"/>
    <col min="5" max="5" width="9.85546875" style="1596" bestFit="1" customWidth="1"/>
    <col min="6" max="6" width="2.140625" style="1596" customWidth="1"/>
    <col min="7" max="7" width="9.85546875" style="1596" bestFit="1" customWidth="1"/>
    <col min="8" max="8" width="2" style="1596" customWidth="1"/>
    <col min="9" max="9" width="10.5703125" style="1596" customWidth="1"/>
    <col min="10" max="10" width="1.42578125" style="1596" customWidth="1"/>
    <col min="11" max="11" width="15.28515625" style="1596" bestFit="1" customWidth="1"/>
    <col min="12" max="12" width="1.7109375" style="1596" customWidth="1"/>
    <col min="13" max="13" width="9.85546875" style="1596" bestFit="1" customWidth="1"/>
    <col min="14" max="14" width="1.7109375" style="1596" customWidth="1"/>
    <col min="15" max="15" width="12.5703125" style="1596" customWidth="1"/>
    <col min="16" max="16" width="1.7109375" style="1596" customWidth="1"/>
    <col min="17" max="17" width="12.28515625" style="1596" customWidth="1"/>
    <col min="18" max="18" width="1.85546875" style="1596" customWidth="1"/>
    <col min="19" max="19" width="10.42578125" style="1625" customWidth="1"/>
    <col min="20" max="20" width="1.42578125" style="1596" customWidth="1"/>
    <col min="21" max="21" width="13.28515625" style="1596" customWidth="1"/>
    <col min="22" max="22" width="2" style="1596" customWidth="1"/>
    <col min="23" max="23" width="10.42578125" style="1625" customWidth="1"/>
    <col min="24" max="24" width="1.7109375" style="1596" customWidth="1"/>
    <col min="25" max="25" width="1.85546875" style="1596" customWidth="1"/>
    <col min="26" max="26" width="11.5703125" style="1599" customWidth="1"/>
    <col min="27" max="27" width="15.28515625" style="1600" bestFit="1" customWidth="1"/>
    <col min="28" max="28" width="5" style="656" customWidth="1"/>
    <col min="29" max="29" width="10.42578125" style="656" bestFit="1" customWidth="1"/>
    <col min="30" max="30" width="5" style="656" customWidth="1"/>
    <col min="31" max="31" width="10.42578125" style="656" bestFit="1" customWidth="1"/>
    <col min="32" max="34" width="9" style="656"/>
    <col min="35" max="35" width="10.42578125" style="656" bestFit="1" customWidth="1"/>
    <col min="36" max="40" width="9" style="656"/>
    <col min="41" max="41" width="11.5703125" style="656" bestFit="1" customWidth="1"/>
    <col min="42" max="264" width="9" style="656"/>
    <col min="265" max="265" width="3.5703125" style="656" customWidth="1"/>
    <col min="266" max="266" width="4.85546875" style="656" customWidth="1"/>
    <col min="267" max="267" width="5.42578125" style="656" customWidth="1"/>
    <col min="268" max="268" width="31.28515625" style="656" customWidth="1"/>
    <col min="269" max="269" width="7.5703125" style="656" customWidth="1"/>
    <col min="270" max="270" width="2.42578125" style="656" customWidth="1"/>
    <col min="271" max="271" width="11.5703125" style="656" customWidth="1"/>
    <col min="272" max="272" width="2.42578125" style="656" customWidth="1"/>
    <col min="273" max="273" width="11.5703125" style="656" customWidth="1"/>
    <col min="274" max="274" width="2.42578125" style="656" customWidth="1"/>
    <col min="275" max="275" width="10.85546875" style="656" customWidth="1"/>
    <col min="276" max="276" width="2.42578125" style="656" customWidth="1"/>
    <col min="277" max="277" width="11.140625" style="656" customWidth="1"/>
    <col min="278" max="278" width="1.85546875" style="656" customWidth="1"/>
    <col min="279" max="279" width="11" style="656" customWidth="1"/>
    <col min="280" max="280" width="0.7109375" style="656" customWidth="1"/>
    <col min="281" max="281" width="1.85546875" style="656" customWidth="1"/>
    <col min="282" max="282" width="11.85546875" style="656" bestFit="1" customWidth="1"/>
    <col min="283" max="283" width="15.28515625" style="656" bestFit="1" customWidth="1"/>
    <col min="284" max="284" width="5" style="656" customWidth="1"/>
    <col min="285" max="285" width="10.42578125" style="656" bestFit="1" customWidth="1"/>
    <col min="286" max="286" width="5" style="656" customWidth="1"/>
    <col min="287" max="287" width="10.42578125" style="656" bestFit="1" customWidth="1"/>
    <col min="288" max="290" width="9" style="656"/>
    <col min="291" max="291" width="10.42578125" style="656" bestFit="1" customWidth="1"/>
    <col min="292" max="520" width="9" style="656"/>
    <col min="521" max="521" width="3.5703125" style="656" customWidth="1"/>
    <col min="522" max="522" width="4.85546875" style="656" customWidth="1"/>
    <col min="523" max="523" width="5.42578125" style="656" customWidth="1"/>
    <col min="524" max="524" width="31.28515625" style="656" customWidth="1"/>
    <col min="525" max="525" width="7.5703125" style="656" customWidth="1"/>
    <col min="526" max="526" width="2.42578125" style="656" customWidth="1"/>
    <col min="527" max="527" width="11.5703125" style="656" customWidth="1"/>
    <col min="528" max="528" width="2.42578125" style="656" customWidth="1"/>
    <col min="529" max="529" width="11.5703125" style="656" customWidth="1"/>
    <col min="530" max="530" width="2.42578125" style="656" customWidth="1"/>
    <col min="531" max="531" width="10.85546875" style="656" customWidth="1"/>
    <col min="532" max="532" width="2.42578125" style="656" customWidth="1"/>
    <col min="533" max="533" width="11.140625" style="656" customWidth="1"/>
    <col min="534" max="534" width="1.85546875" style="656" customWidth="1"/>
    <col min="535" max="535" width="11" style="656" customWidth="1"/>
    <col min="536" max="536" width="0.7109375" style="656" customWidth="1"/>
    <col min="537" max="537" width="1.85546875" style="656" customWidth="1"/>
    <col min="538" max="538" width="11.85546875" style="656" bestFit="1" customWidth="1"/>
    <col min="539" max="539" width="15.28515625" style="656" bestFit="1" customWidth="1"/>
    <col min="540" max="540" width="5" style="656" customWidth="1"/>
    <col min="541" max="541" width="10.42578125" style="656" bestFit="1" customWidth="1"/>
    <col min="542" max="542" width="5" style="656" customWidth="1"/>
    <col min="543" max="543" width="10.42578125" style="656" bestFit="1" customWidth="1"/>
    <col min="544" max="546" width="9" style="656"/>
    <col min="547" max="547" width="10.42578125" style="656" bestFit="1" customWidth="1"/>
    <col min="548" max="776" width="9" style="656"/>
    <col min="777" max="777" width="3.5703125" style="656" customWidth="1"/>
    <col min="778" max="778" width="4.85546875" style="656" customWidth="1"/>
    <col min="779" max="779" width="5.42578125" style="656" customWidth="1"/>
    <col min="780" max="780" width="31.28515625" style="656" customWidth="1"/>
    <col min="781" max="781" width="7.5703125" style="656" customWidth="1"/>
    <col min="782" max="782" width="2.42578125" style="656" customWidth="1"/>
    <col min="783" max="783" width="11.5703125" style="656" customWidth="1"/>
    <col min="784" max="784" width="2.42578125" style="656" customWidth="1"/>
    <col min="785" max="785" width="11.5703125" style="656" customWidth="1"/>
    <col min="786" max="786" width="2.42578125" style="656" customWidth="1"/>
    <col min="787" max="787" width="10.85546875" style="656" customWidth="1"/>
    <col min="788" max="788" width="2.42578125" style="656" customWidth="1"/>
    <col min="789" max="789" width="11.140625" style="656" customWidth="1"/>
    <col min="790" max="790" width="1.85546875" style="656" customWidth="1"/>
    <col min="791" max="791" width="11" style="656" customWidth="1"/>
    <col min="792" max="792" width="0.7109375" style="656" customWidth="1"/>
    <col min="793" max="793" width="1.85546875" style="656" customWidth="1"/>
    <col min="794" max="794" width="11.85546875" style="656" bestFit="1" customWidth="1"/>
    <col min="795" max="795" width="15.28515625" style="656" bestFit="1" customWidth="1"/>
    <col min="796" max="796" width="5" style="656" customWidth="1"/>
    <col min="797" max="797" width="10.42578125" style="656" bestFit="1" customWidth="1"/>
    <col min="798" max="798" width="5" style="656" customWidth="1"/>
    <col min="799" max="799" width="10.42578125" style="656" bestFit="1" customWidth="1"/>
    <col min="800" max="802" width="9" style="656"/>
    <col min="803" max="803" width="10.42578125" style="656" bestFit="1" customWidth="1"/>
    <col min="804" max="1032" width="9" style="656"/>
    <col min="1033" max="1033" width="3.5703125" style="656" customWidth="1"/>
    <col min="1034" max="1034" width="4.85546875" style="656" customWidth="1"/>
    <col min="1035" max="1035" width="5.42578125" style="656" customWidth="1"/>
    <col min="1036" max="1036" width="31.28515625" style="656" customWidth="1"/>
    <col min="1037" max="1037" width="7.5703125" style="656" customWidth="1"/>
    <col min="1038" max="1038" width="2.42578125" style="656" customWidth="1"/>
    <col min="1039" max="1039" width="11.5703125" style="656" customWidth="1"/>
    <col min="1040" max="1040" width="2.42578125" style="656" customWidth="1"/>
    <col min="1041" max="1041" width="11.5703125" style="656" customWidth="1"/>
    <col min="1042" max="1042" width="2.42578125" style="656" customWidth="1"/>
    <col min="1043" max="1043" width="10.85546875" style="656" customWidth="1"/>
    <col min="1044" max="1044" width="2.42578125" style="656" customWidth="1"/>
    <col min="1045" max="1045" width="11.140625" style="656" customWidth="1"/>
    <col min="1046" max="1046" width="1.85546875" style="656" customWidth="1"/>
    <col min="1047" max="1047" width="11" style="656" customWidth="1"/>
    <col min="1048" max="1048" width="0.7109375" style="656" customWidth="1"/>
    <col min="1049" max="1049" width="1.85546875" style="656" customWidth="1"/>
    <col min="1050" max="1050" width="11.85546875" style="656" bestFit="1" customWidth="1"/>
    <col min="1051" max="1051" width="15.28515625" style="656" bestFit="1" customWidth="1"/>
    <col min="1052" max="1052" width="5" style="656" customWidth="1"/>
    <col min="1053" max="1053" width="10.42578125" style="656" bestFit="1" customWidth="1"/>
    <col min="1054" max="1054" width="5" style="656" customWidth="1"/>
    <col min="1055" max="1055" width="10.42578125" style="656" bestFit="1" customWidth="1"/>
    <col min="1056" max="1058" width="9" style="656"/>
    <col min="1059" max="1059" width="10.42578125" style="656" bestFit="1" customWidth="1"/>
    <col min="1060" max="1288" width="9" style="656"/>
    <col min="1289" max="1289" width="3.5703125" style="656" customWidth="1"/>
    <col min="1290" max="1290" width="4.85546875" style="656" customWidth="1"/>
    <col min="1291" max="1291" width="5.42578125" style="656" customWidth="1"/>
    <col min="1292" max="1292" width="31.28515625" style="656" customWidth="1"/>
    <col min="1293" max="1293" width="7.5703125" style="656" customWidth="1"/>
    <col min="1294" max="1294" width="2.42578125" style="656" customWidth="1"/>
    <col min="1295" max="1295" width="11.5703125" style="656" customWidth="1"/>
    <col min="1296" max="1296" width="2.42578125" style="656" customWidth="1"/>
    <col min="1297" max="1297" width="11.5703125" style="656" customWidth="1"/>
    <col min="1298" max="1298" width="2.42578125" style="656" customWidth="1"/>
    <col min="1299" max="1299" width="10.85546875" style="656" customWidth="1"/>
    <col min="1300" max="1300" width="2.42578125" style="656" customWidth="1"/>
    <col min="1301" max="1301" width="11.140625" style="656" customWidth="1"/>
    <col min="1302" max="1302" width="1.85546875" style="656" customWidth="1"/>
    <col min="1303" max="1303" width="11" style="656" customWidth="1"/>
    <col min="1304" max="1304" width="0.7109375" style="656" customWidth="1"/>
    <col min="1305" max="1305" width="1.85546875" style="656" customWidth="1"/>
    <col min="1306" max="1306" width="11.85546875" style="656" bestFit="1" customWidth="1"/>
    <col min="1307" max="1307" width="15.28515625" style="656" bestFit="1" customWidth="1"/>
    <col min="1308" max="1308" width="5" style="656" customWidth="1"/>
    <col min="1309" max="1309" width="10.42578125" style="656" bestFit="1" customWidth="1"/>
    <col min="1310" max="1310" width="5" style="656" customWidth="1"/>
    <col min="1311" max="1311" width="10.42578125" style="656" bestFit="1" customWidth="1"/>
    <col min="1312" max="1314" width="9" style="656"/>
    <col min="1315" max="1315" width="10.42578125" style="656" bestFit="1" customWidth="1"/>
    <col min="1316" max="1544" width="9" style="656"/>
    <col min="1545" max="1545" width="3.5703125" style="656" customWidth="1"/>
    <col min="1546" max="1546" width="4.85546875" style="656" customWidth="1"/>
    <col min="1547" max="1547" width="5.42578125" style="656" customWidth="1"/>
    <col min="1548" max="1548" width="31.28515625" style="656" customWidth="1"/>
    <col min="1549" max="1549" width="7.5703125" style="656" customWidth="1"/>
    <col min="1550" max="1550" width="2.42578125" style="656" customWidth="1"/>
    <col min="1551" max="1551" width="11.5703125" style="656" customWidth="1"/>
    <col min="1552" max="1552" width="2.42578125" style="656" customWidth="1"/>
    <col min="1553" max="1553" width="11.5703125" style="656" customWidth="1"/>
    <col min="1554" max="1554" width="2.42578125" style="656" customWidth="1"/>
    <col min="1555" max="1555" width="10.85546875" style="656" customWidth="1"/>
    <col min="1556" max="1556" width="2.42578125" style="656" customWidth="1"/>
    <col min="1557" max="1557" width="11.140625" style="656" customWidth="1"/>
    <col min="1558" max="1558" width="1.85546875" style="656" customWidth="1"/>
    <col min="1559" max="1559" width="11" style="656" customWidth="1"/>
    <col min="1560" max="1560" width="0.7109375" style="656" customWidth="1"/>
    <col min="1561" max="1561" width="1.85546875" style="656" customWidth="1"/>
    <col min="1562" max="1562" width="11.85546875" style="656" bestFit="1" customWidth="1"/>
    <col min="1563" max="1563" width="15.28515625" style="656" bestFit="1" customWidth="1"/>
    <col min="1564" max="1564" width="5" style="656" customWidth="1"/>
    <col min="1565" max="1565" width="10.42578125" style="656" bestFit="1" customWidth="1"/>
    <col min="1566" max="1566" width="5" style="656" customWidth="1"/>
    <col min="1567" max="1567" width="10.42578125" style="656" bestFit="1" customWidth="1"/>
    <col min="1568" max="1570" width="9" style="656"/>
    <col min="1571" max="1571" width="10.42578125" style="656" bestFit="1" customWidth="1"/>
    <col min="1572" max="1800" width="9" style="656"/>
    <col min="1801" max="1801" width="3.5703125" style="656" customWidth="1"/>
    <col min="1802" max="1802" width="4.85546875" style="656" customWidth="1"/>
    <col min="1803" max="1803" width="5.42578125" style="656" customWidth="1"/>
    <col min="1804" max="1804" width="31.28515625" style="656" customWidth="1"/>
    <col min="1805" max="1805" width="7.5703125" style="656" customWidth="1"/>
    <col min="1806" max="1806" width="2.42578125" style="656" customWidth="1"/>
    <col min="1807" max="1807" width="11.5703125" style="656" customWidth="1"/>
    <col min="1808" max="1808" width="2.42578125" style="656" customWidth="1"/>
    <col min="1809" max="1809" width="11.5703125" style="656" customWidth="1"/>
    <col min="1810" max="1810" width="2.42578125" style="656" customWidth="1"/>
    <col min="1811" max="1811" width="10.85546875" style="656" customWidth="1"/>
    <col min="1812" max="1812" width="2.42578125" style="656" customWidth="1"/>
    <col min="1813" max="1813" width="11.140625" style="656" customWidth="1"/>
    <col min="1814" max="1814" width="1.85546875" style="656" customWidth="1"/>
    <col min="1815" max="1815" width="11" style="656" customWidth="1"/>
    <col min="1816" max="1816" width="0.7109375" style="656" customWidth="1"/>
    <col min="1817" max="1817" width="1.85546875" style="656" customWidth="1"/>
    <col min="1818" max="1818" width="11.85546875" style="656" bestFit="1" customWidth="1"/>
    <col min="1819" max="1819" width="15.28515625" style="656" bestFit="1" customWidth="1"/>
    <col min="1820" max="1820" width="5" style="656" customWidth="1"/>
    <col min="1821" max="1821" width="10.42578125" style="656" bestFit="1" customWidth="1"/>
    <col min="1822" max="1822" width="5" style="656" customWidth="1"/>
    <col min="1823" max="1823" width="10.42578125" style="656" bestFit="1" customWidth="1"/>
    <col min="1824" max="1826" width="9" style="656"/>
    <col min="1827" max="1827" width="10.42578125" style="656" bestFit="1" customWidth="1"/>
    <col min="1828" max="2056" width="9" style="656"/>
    <col min="2057" max="2057" width="3.5703125" style="656" customWidth="1"/>
    <col min="2058" max="2058" width="4.85546875" style="656" customWidth="1"/>
    <col min="2059" max="2059" width="5.42578125" style="656" customWidth="1"/>
    <col min="2060" max="2060" width="31.28515625" style="656" customWidth="1"/>
    <col min="2061" max="2061" width="7.5703125" style="656" customWidth="1"/>
    <col min="2062" max="2062" width="2.42578125" style="656" customWidth="1"/>
    <col min="2063" max="2063" width="11.5703125" style="656" customWidth="1"/>
    <col min="2064" max="2064" width="2.42578125" style="656" customWidth="1"/>
    <col min="2065" max="2065" width="11.5703125" style="656" customWidth="1"/>
    <col min="2066" max="2066" width="2.42578125" style="656" customWidth="1"/>
    <col min="2067" max="2067" width="10.85546875" style="656" customWidth="1"/>
    <col min="2068" max="2068" width="2.42578125" style="656" customWidth="1"/>
    <col min="2069" max="2069" width="11.140625" style="656" customWidth="1"/>
    <col min="2070" max="2070" width="1.85546875" style="656" customWidth="1"/>
    <col min="2071" max="2071" width="11" style="656" customWidth="1"/>
    <col min="2072" max="2072" width="0.7109375" style="656" customWidth="1"/>
    <col min="2073" max="2073" width="1.85546875" style="656" customWidth="1"/>
    <col min="2074" max="2074" width="11.85546875" style="656" bestFit="1" customWidth="1"/>
    <col min="2075" max="2075" width="15.28515625" style="656" bestFit="1" customWidth="1"/>
    <col min="2076" max="2076" width="5" style="656" customWidth="1"/>
    <col min="2077" max="2077" width="10.42578125" style="656" bestFit="1" customWidth="1"/>
    <col min="2078" max="2078" width="5" style="656" customWidth="1"/>
    <col min="2079" max="2079" width="10.42578125" style="656" bestFit="1" customWidth="1"/>
    <col min="2080" max="2082" width="9" style="656"/>
    <col min="2083" max="2083" width="10.42578125" style="656" bestFit="1" customWidth="1"/>
    <col min="2084" max="2312" width="9" style="656"/>
    <col min="2313" max="2313" width="3.5703125" style="656" customWidth="1"/>
    <col min="2314" max="2314" width="4.85546875" style="656" customWidth="1"/>
    <col min="2315" max="2315" width="5.42578125" style="656" customWidth="1"/>
    <col min="2316" max="2316" width="31.28515625" style="656" customWidth="1"/>
    <col min="2317" max="2317" width="7.5703125" style="656" customWidth="1"/>
    <col min="2318" max="2318" width="2.42578125" style="656" customWidth="1"/>
    <col min="2319" max="2319" width="11.5703125" style="656" customWidth="1"/>
    <col min="2320" max="2320" width="2.42578125" style="656" customWidth="1"/>
    <col min="2321" max="2321" width="11.5703125" style="656" customWidth="1"/>
    <col min="2322" max="2322" width="2.42578125" style="656" customWidth="1"/>
    <col min="2323" max="2323" width="10.85546875" style="656" customWidth="1"/>
    <col min="2324" max="2324" width="2.42578125" style="656" customWidth="1"/>
    <col min="2325" max="2325" width="11.140625" style="656" customWidth="1"/>
    <col min="2326" max="2326" width="1.85546875" style="656" customWidth="1"/>
    <col min="2327" max="2327" width="11" style="656" customWidth="1"/>
    <col min="2328" max="2328" width="0.7109375" style="656" customWidth="1"/>
    <col min="2329" max="2329" width="1.85546875" style="656" customWidth="1"/>
    <col min="2330" max="2330" width="11.85546875" style="656" bestFit="1" customWidth="1"/>
    <col min="2331" max="2331" width="15.28515625" style="656" bestFit="1" customWidth="1"/>
    <col min="2332" max="2332" width="5" style="656" customWidth="1"/>
    <col min="2333" max="2333" width="10.42578125" style="656" bestFit="1" customWidth="1"/>
    <col min="2334" max="2334" width="5" style="656" customWidth="1"/>
    <col min="2335" max="2335" width="10.42578125" style="656" bestFit="1" customWidth="1"/>
    <col min="2336" max="2338" width="9" style="656"/>
    <col min="2339" max="2339" width="10.42578125" style="656" bestFit="1" customWidth="1"/>
    <col min="2340" max="2568" width="9" style="656"/>
    <col min="2569" max="2569" width="3.5703125" style="656" customWidth="1"/>
    <col min="2570" max="2570" width="4.85546875" style="656" customWidth="1"/>
    <col min="2571" max="2571" width="5.42578125" style="656" customWidth="1"/>
    <col min="2572" max="2572" width="31.28515625" style="656" customWidth="1"/>
    <col min="2573" max="2573" width="7.5703125" style="656" customWidth="1"/>
    <col min="2574" max="2574" width="2.42578125" style="656" customWidth="1"/>
    <col min="2575" max="2575" width="11.5703125" style="656" customWidth="1"/>
    <col min="2576" max="2576" width="2.42578125" style="656" customWidth="1"/>
    <col min="2577" max="2577" width="11.5703125" style="656" customWidth="1"/>
    <col min="2578" max="2578" width="2.42578125" style="656" customWidth="1"/>
    <col min="2579" max="2579" width="10.85546875" style="656" customWidth="1"/>
    <col min="2580" max="2580" width="2.42578125" style="656" customWidth="1"/>
    <col min="2581" max="2581" width="11.140625" style="656" customWidth="1"/>
    <col min="2582" max="2582" width="1.85546875" style="656" customWidth="1"/>
    <col min="2583" max="2583" width="11" style="656" customWidth="1"/>
    <col min="2584" max="2584" width="0.7109375" style="656" customWidth="1"/>
    <col min="2585" max="2585" width="1.85546875" style="656" customWidth="1"/>
    <col min="2586" max="2586" width="11.85546875" style="656" bestFit="1" customWidth="1"/>
    <col min="2587" max="2587" width="15.28515625" style="656" bestFit="1" customWidth="1"/>
    <col min="2588" max="2588" width="5" style="656" customWidth="1"/>
    <col min="2589" max="2589" width="10.42578125" style="656" bestFit="1" customWidth="1"/>
    <col min="2590" max="2590" width="5" style="656" customWidth="1"/>
    <col min="2591" max="2591" width="10.42578125" style="656" bestFit="1" customWidth="1"/>
    <col min="2592" max="2594" width="9" style="656"/>
    <col min="2595" max="2595" width="10.42578125" style="656" bestFit="1" customWidth="1"/>
    <col min="2596" max="2824" width="9" style="656"/>
    <col min="2825" max="2825" width="3.5703125" style="656" customWidth="1"/>
    <col min="2826" max="2826" width="4.85546875" style="656" customWidth="1"/>
    <col min="2827" max="2827" width="5.42578125" style="656" customWidth="1"/>
    <col min="2828" max="2828" width="31.28515625" style="656" customWidth="1"/>
    <col min="2829" max="2829" width="7.5703125" style="656" customWidth="1"/>
    <col min="2830" max="2830" width="2.42578125" style="656" customWidth="1"/>
    <col min="2831" max="2831" width="11.5703125" style="656" customWidth="1"/>
    <col min="2832" max="2832" width="2.42578125" style="656" customWidth="1"/>
    <col min="2833" max="2833" width="11.5703125" style="656" customWidth="1"/>
    <col min="2834" max="2834" width="2.42578125" style="656" customWidth="1"/>
    <col min="2835" max="2835" width="10.85546875" style="656" customWidth="1"/>
    <col min="2836" max="2836" width="2.42578125" style="656" customWidth="1"/>
    <col min="2837" max="2837" width="11.140625" style="656" customWidth="1"/>
    <col min="2838" max="2838" width="1.85546875" style="656" customWidth="1"/>
    <col min="2839" max="2839" width="11" style="656" customWidth="1"/>
    <col min="2840" max="2840" width="0.7109375" style="656" customWidth="1"/>
    <col min="2841" max="2841" width="1.85546875" style="656" customWidth="1"/>
    <col min="2842" max="2842" width="11.85546875" style="656" bestFit="1" customWidth="1"/>
    <col min="2843" max="2843" width="15.28515625" style="656" bestFit="1" customWidth="1"/>
    <col min="2844" max="2844" width="5" style="656" customWidth="1"/>
    <col min="2845" max="2845" width="10.42578125" style="656" bestFit="1" customWidth="1"/>
    <col min="2846" max="2846" width="5" style="656" customWidth="1"/>
    <col min="2847" max="2847" width="10.42578125" style="656" bestFit="1" customWidth="1"/>
    <col min="2848" max="2850" width="9" style="656"/>
    <col min="2851" max="2851" width="10.42578125" style="656" bestFit="1" customWidth="1"/>
    <col min="2852" max="3080" width="9" style="656"/>
    <col min="3081" max="3081" width="3.5703125" style="656" customWidth="1"/>
    <col min="3082" max="3082" width="4.85546875" style="656" customWidth="1"/>
    <col min="3083" max="3083" width="5.42578125" style="656" customWidth="1"/>
    <col min="3084" max="3084" width="31.28515625" style="656" customWidth="1"/>
    <col min="3085" max="3085" width="7.5703125" style="656" customWidth="1"/>
    <col min="3086" max="3086" width="2.42578125" style="656" customWidth="1"/>
    <col min="3087" max="3087" width="11.5703125" style="656" customWidth="1"/>
    <col min="3088" max="3088" width="2.42578125" style="656" customWidth="1"/>
    <col min="3089" max="3089" width="11.5703125" style="656" customWidth="1"/>
    <col min="3090" max="3090" width="2.42578125" style="656" customWidth="1"/>
    <col min="3091" max="3091" width="10.85546875" style="656" customWidth="1"/>
    <col min="3092" max="3092" width="2.42578125" style="656" customWidth="1"/>
    <col min="3093" max="3093" width="11.140625" style="656" customWidth="1"/>
    <col min="3094" max="3094" width="1.85546875" style="656" customWidth="1"/>
    <col min="3095" max="3095" width="11" style="656" customWidth="1"/>
    <col min="3096" max="3096" width="0.7109375" style="656" customWidth="1"/>
    <col min="3097" max="3097" width="1.85546875" style="656" customWidth="1"/>
    <col min="3098" max="3098" width="11.85546875" style="656" bestFit="1" customWidth="1"/>
    <col min="3099" max="3099" width="15.28515625" style="656" bestFit="1" customWidth="1"/>
    <col min="3100" max="3100" width="5" style="656" customWidth="1"/>
    <col min="3101" max="3101" width="10.42578125" style="656" bestFit="1" customWidth="1"/>
    <col min="3102" max="3102" width="5" style="656" customWidth="1"/>
    <col min="3103" max="3103" width="10.42578125" style="656" bestFit="1" customWidth="1"/>
    <col min="3104" max="3106" width="9" style="656"/>
    <col min="3107" max="3107" width="10.42578125" style="656" bestFit="1" customWidth="1"/>
    <col min="3108" max="3336" width="9" style="656"/>
    <col min="3337" max="3337" width="3.5703125" style="656" customWidth="1"/>
    <col min="3338" max="3338" width="4.85546875" style="656" customWidth="1"/>
    <col min="3339" max="3339" width="5.42578125" style="656" customWidth="1"/>
    <col min="3340" max="3340" width="31.28515625" style="656" customWidth="1"/>
    <col min="3341" max="3341" width="7.5703125" style="656" customWidth="1"/>
    <col min="3342" max="3342" width="2.42578125" style="656" customWidth="1"/>
    <col min="3343" max="3343" width="11.5703125" style="656" customWidth="1"/>
    <col min="3344" max="3344" width="2.42578125" style="656" customWidth="1"/>
    <col min="3345" max="3345" width="11.5703125" style="656" customWidth="1"/>
    <col min="3346" max="3346" width="2.42578125" style="656" customWidth="1"/>
    <col min="3347" max="3347" width="10.85546875" style="656" customWidth="1"/>
    <col min="3348" max="3348" width="2.42578125" style="656" customWidth="1"/>
    <col min="3349" max="3349" width="11.140625" style="656" customWidth="1"/>
    <col min="3350" max="3350" width="1.85546875" style="656" customWidth="1"/>
    <col min="3351" max="3351" width="11" style="656" customWidth="1"/>
    <col min="3352" max="3352" width="0.7109375" style="656" customWidth="1"/>
    <col min="3353" max="3353" width="1.85546875" style="656" customWidth="1"/>
    <col min="3354" max="3354" width="11.85546875" style="656" bestFit="1" customWidth="1"/>
    <col min="3355" max="3355" width="15.28515625" style="656" bestFit="1" customWidth="1"/>
    <col min="3356" max="3356" width="5" style="656" customWidth="1"/>
    <col min="3357" max="3357" width="10.42578125" style="656" bestFit="1" customWidth="1"/>
    <col min="3358" max="3358" width="5" style="656" customWidth="1"/>
    <col min="3359" max="3359" width="10.42578125" style="656" bestFit="1" customWidth="1"/>
    <col min="3360" max="3362" width="9" style="656"/>
    <col min="3363" max="3363" width="10.42578125" style="656" bestFit="1" customWidth="1"/>
    <col min="3364" max="3592" width="9" style="656"/>
    <col min="3593" max="3593" width="3.5703125" style="656" customWidth="1"/>
    <col min="3594" max="3594" width="4.85546875" style="656" customWidth="1"/>
    <col min="3595" max="3595" width="5.42578125" style="656" customWidth="1"/>
    <col min="3596" max="3596" width="31.28515625" style="656" customWidth="1"/>
    <col min="3597" max="3597" width="7.5703125" style="656" customWidth="1"/>
    <col min="3598" max="3598" width="2.42578125" style="656" customWidth="1"/>
    <col min="3599" max="3599" width="11.5703125" style="656" customWidth="1"/>
    <col min="3600" max="3600" width="2.42578125" style="656" customWidth="1"/>
    <col min="3601" max="3601" width="11.5703125" style="656" customWidth="1"/>
    <col min="3602" max="3602" width="2.42578125" style="656" customWidth="1"/>
    <col min="3603" max="3603" width="10.85546875" style="656" customWidth="1"/>
    <col min="3604" max="3604" width="2.42578125" style="656" customWidth="1"/>
    <col min="3605" max="3605" width="11.140625" style="656" customWidth="1"/>
    <col min="3606" max="3606" width="1.85546875" style="656" customWidth="1"/>
    <col min="3607" max="3607" width="11" style="656" customWidth="1"/>
    <col min="3608" max="3608" width="0.7109375" style="656" customWidth="1"/>
    <col min="3609" max="3609" width="1.85546875" style="656" customWidth="1"/>
    <col min="3610" max="3610" width="11.85546875" style="656" bestFit="1" customWidth="1"/>
    <col min="3611" max="3611" width="15.28515625" style="656" bestFit="1" customWidth="1"/>
    <col min="3612" max="3612" width="5" style="656" customWidth="1"/>
    <col min="3613" max="3613" width="10.42578125" style="656" bestFit="1" customWidth="1"/>
    <col min="3614" max="3614" width="5" style="656" customWidth="1"/>
    <col min="3615" max="3615" width="10.42578125" style="656" bestFit="1" customWidth="1"/>
    <col min="3616" max="3618" width="9" style="656"/>
    <col min="3619" max="3619" width="10.42578125" style="656" bestFit="1" customWidth="1"/>
    <col min="3620" max="3848" width="9" style="656"/>
    <col min="3849" max="3849" width="3.5703125" style="656" customWidth="1"/>
    <col min="3850" max="3850" width="4.85546875" style="656" customWidth="1"/>
    <col min="3851" max="3851" width="5.42578125" style="656" customWidth="1"/>
    <col min="3852" max="3852" width="31.28515625" style="656" customWidth="1"/>
    <col min="3853" max="3853" width="7.5703125" style="656" customWidth="1"/>
    <col min="3854" max="3854" width="2.42578125" style="656" customWidth="1"/>
    <col min="3855" max="3855" width="11.5703125" style="656" customWidth="1"/>
    <col min="3856" max="3856" width="2.42578125" style="656" customWidth="1"/>
    <col min="3857" max="3857" width="11.5703125" style="656" customWidth="1"/>
    <col min="3858" max="3858" width="2.42578125" style="656" customWidth="1"/>
    <col min="3859" max="3859" width="10.85546875" style="656" customWidth="1"/>
    <col min="3860" max="3860" width="2.42578125" style="656" customWidth="1"/>
    <col min="3861" max="3861" width="11.140625" style="656" customWidth="1"/>
    <col min="3862" max="3862" width="1.85546875" style="656" customWidth="1"/>
    <col min="3863" max="3863" width="11" style="656" customWidth="1"/>
    <col min="3864" max="3864" width="0.7109375" style="656" customWidth="1"/>
    <col min="3865" max="3865" width="1.85546875" style="656" customWidth="1"/>
    <col min="3866" max="3866" width="11.85546875" style="656" bestFit="1" customWidth="1"/>
    <col min="3867" max="3867" width="15.28515625" style="656" bestFit="1" customWidth="1"/>
    <col min="3868" max="3868" width="5" style="656" customWidth="1"/>
    <col min="3869" max="3869" width="10.42578125" style="656" bestFit="1" customWidth="1"/>
    <col min="3870" max="3870" width="5" style="656" customWidth="1"/>
    <col min="3871" max="3871" width="10.42578125" style="656" bestFit="1" customWidth="1"/>
    <col min="3872" max="3874" width="9" style="656"/>
    <col min="3875" max="3875" width="10.42578125" style="656" bestFit="1" customWidth="1"/>
    <col min="3876" max="4104" width="9" style="656"/>
    <col min="4105" max="4105" width="3.5703125" style="656" customWidth="1"/>
    <col min="4106" max="4106" width="4.85546875" style="656" customWidth="1"/>
    <col min="4107" max="4107" width="5.42578125" style="656" customWidth="1"/>
    <col min="4108" max="4108" width="31.28515625" style="656" customWidth="1"/>
    <col min="4109" max="4109" width="7.5703125" style="656" customWidth="1"/>
    <col min="4110" max="4110" width="2.42578125" style="656" customWidth="1"/>
    <col min="4111" max="4111" width="11.5703125" style="656" customWidth="1"/>
    <col min="4112" max="4112" width="2.42578125" style="656" customWidth="1"/>
    <col min="4113" max="4113" width="11.5703125" style="656" customWidth="1"/>
    <col min="4114" max="4114" width="2.42578125" style="656" customWidth="1"/>
    <col min="4115" max="4115" width="10.85546875" style="656" customWidth="1"/>
    <col min="4116" max="4116" width="2.42578125" style="656" customWidth="1"/>
    <col min="4117" max="4117" width="11.140625" style="656" customWidth="1"/>
    <col min="4118" max="4118" width="1.85546875" style="656" customWidth="1"/>
    <col min="4119" max="4119" width="11" style="656" customWidth="1"/>
    <col min="4120" max="4120" width="0.7109375" style="656" customWidth="1"/>
    <col min="4121" max="4121" width="1.85546875" style="656" customWidth="1"/>
    <col min="4122" max="4122" width="11.85546875" style="656" bestFit="1" customWidth="1"/>
    <col min="4123" max="4123" width="15.28515625" style="656" bestFit="1" customWidth="1"/>
    <col min="4124" max="4124" width="5" style="656" customWidth="1"/>
    <col min="4125" max="4125" width="10.42578125" style="656" bestFit="1" customWidth="1"/>
    <col min="4126" max="4126" width="5" style="656" customWidth="1"/>
    <col min="4127" max="4127" width="10.42578125" style="656" bestFit="1" customWidth="1"/>
    <col min="4128" max="4130" width="9" style="656"/>
    <col min="4131" max="4131" width="10.42578125" style="656" bestFit="1" customWidth="1"/>
    <col min="4132" max="4360" width="9" style="656"/>
    <col min="4361" max="4361" width="3.5703125" style="656" customWidth="1"/>
    <col min="4362" max="4362" width="4.85546875" style="656" customWidth="1"/>
    <col min="4363" max="4363" width="5.42578125" style="656" customWidth="1"/>
    <col min="4364" max="4364" width="31.28515625" style="656" customWidth="1"/>
    <col min="4365" max="4365" width="7.5703125" style="656" customWidth="1"/>
    <col min="4366" max="4366" width="2.42578125" style="656" customWidth="1"/>
    <col min="4367" max="4367" width="11.5703125" style="656" customWidth="1"/>
    <col min="4368" max="4368" width="2.42578125" style="656" customWidth="1"/>
    <col min="4369" max="4369" width="11.5703125" style="656" customWidth="1"/>
    <col min="4370" max="4370" width="2.42578125" style="656" customWidth="1"/>
    <col min="4371" max="4371" width="10.85546875" style="656" customWidth="1"/>
    <col min="4372" max="4372" width="2.42578125" style="656" customWidth="1"/>
    <col min="4373" max="4373" width="11.140625" style="656" customWidth="1"/>
    <col min="4374" max="4374" width="1.85546875" style="656" customWidth="1"/>
    <col min="4375" max="4375" width="11" style="656" customWidth="1"/>
    <col min="4376" max="4376" width="0.7109375" style="656" customWidth="1"/>
    <col min="4377" max="4377" width="1.85546875" style="656" customWidth="1"/>
    <col min="4378" max="4378" width="11.85546875" style="656" bestFit="1" customWidth="1"/>
    <col min="4379" max="4379" width="15.28515625" style="656" bestFit="1" customWidth="1"/>
    <col min="4380" max="4380" width="5" style="656" customWidth="1"/>
    <col min="4381" max="4381" width="10.42578125" style="656" bestFit="1" customWidth="1"/>
    <col min="4382" max="4382" width="5" style="656" customWidth="1"/>
    <col min="4383" max="4383" width="10.42578125" style="656" bestFit="1" customWidth="1"/>
    <col min="4384" max="4386" width="9" style="656"/>
    <col min="4387" max="4387" width="10.42578125" style="656" bestFit="1" customWidth="1"/>
    <col min="4388" max="4616" width="9" style="656"/>
    <col min="4617" max="4617" width="3.5703125" style="656" customWidth="1"/>
    <col min="4618" max="4618" width="4.85546875" style="656" customWidth="1"/>
    <col min="4619" max="4619" width="5.42578125" style="656" customWidth="1"/>
    <col min="4620" max="4620" width="31.28515625" style="656" customWidth="1"/>
    <col min="4621" max="4621" width="7.5703125" style="656" customWidth="1"/>
    <col min="4622" max="4622" width="2.42578125" style="656" customWidth="1"/>
    <col min="4623" max="4623" width="11.5703125" style="656" customWidth="1"/>
    <col min="4624" max="4624" width="2.42578125" style="656" customWidth="1"/>
    <col min="4625" max="4625" width="11.5703125" style="656" customWidth="1"/>
    <col min="4626" max="4626" width="2.42578125" style="656" customWidth="1"/>
    <col min="4627" max="4627" width="10.85546875" style="656" customWidth="1"/>
    <col min="4628" max="4628" width="2.42578125" style="656" customWidth="1"/>
    <col min="4629" max="4629" width="11.140625" style="656" customWidth="1"/>
    <col min="4630" max="4630" width="1.85546875" style="656" customWidth="1"/>
    <col min="4631" max="4631" width="11" style="656" customWidth="1"/>
    <col min="4632" max="4632" width="0.7109375" style="656" customWidth="1"/>
    <col min="4633" max="4633" width="1.85546875" style="656" customWidth="1"/>
    <col min="4634" max="4634" width="11.85546875" style="656" bestFit="1" customWidth="1"/>
    <col min="4635" max="4635" width="15.28515625" style="656" bestFit="1" customWidth="1"/>
    <col min="4636" max="4636" width="5" style="656" customWidth="1"/>
    <col min="4637" max="4637" width="10.42578125" style="656" bestFit="1" customWidth="1"/>
    <col min="4638" max="4638" width="5" style="656" customWidth="1"/>
    <col min="4639" max="4639" width="10.42578125" style="656" bestFit="1" customWidth="1"/>
    <col min="4640" max="4642" width="9" style="656"/>
    <col min="4643" max="4643" width="10.42578125" style="656" bestFit="1" customWidth="1"/>
    <col min="4644" max="4872" width="9" style="656"/>
    <col min="4873" max="4873" width="3.5703125" style="656" customWidth="1"/>
    <col min="4874" max="4874" width="4.85546875" style="656" customWidth="1"/>
    <col min="4875" max="4875" width="5.42578125" style="656" customWidth="1"/>
    <col min="4876" max="4876" width="31.28515625" style="656" customWidth="1"/>
    <col min="4877" max="4877" width="7.5703125" style="656" customWidth="1"/>
    <col min="4878" max="4878" width="2.42578125" style="656" customWidth="1"/>
    <col min="4879" max="4879" width="11.5703125" style="656" customWidth="1"/>
    <col min="4880" max="4880" width="2.42578125" style="656" customWidth="1"/>
    <col min="4881" max="4881" width="11.5703125" style="656" customWidth="1"/>
    <col min="4882" max="4882" width="2.42578125" style="656" customWidth="1"/>
    <col min="4883" max="4883" width="10.85546875" style="656" customWidth="1"/>
    <col min="4884" max="4884" width="2.42578125" style="656" customWidth="1"/>
    <col min="4885" max="4885" width="11.140625" style="656" customWidth="1"/>
    <col min="4886" max="4886" width="1.85546875" style="656" customWidth="1"/>
    <col min="4887" max="4887" width="11" style="656" customWidth="1"/>
    <col min="4888" max="4888" width="0.7109375" style="656" customWidth="1"/>
    <col min="4889" max="4889" width="1.85546875" style="656" customWidth="1"/>
    <col min="4890" max="4890" width="11.85546875" style="656" bestFit="1" customWidth="1"/>
    <col min="4891" max="4891" width="15.28515625" style="656" bestFit="1" customWidth="1"/>
    <col min="4892" max="4892" width="5" style="656" customWidth="1"/>
    <col min="4893" max="4893" width="10.42578125" style="656" bestFit="1" customWidth="1"/>
    <col min="4894" max="4894" width="5" style="656" customWidth="1"/>
    <col min="4895" max="4895" width="10.42578125" style="656" bestFit="1" customWidth="1"/>
    <col min="4896" max="4898" width="9" style="656"/>
    <col min="4899" max="4899" width="10.42578125" style="656" bestFit="1" customWidth="1"/>
    <col min="4900" max="5128" width="9" style="656"/>
    <col min="5129" max="5129" width="3.5703125" style="656" customWidth="1"/>
    <col min="5130" max="5130" width="4.85546875" style="656" customWidth="1"/>
    <col min="5131" max="5131" width="5.42578125" style="656" customWidth="1"/>
    <col min="5132" max="5132" width="31.28515625" style="656" customWidth="1"/>
    <col min="5133" max="5133" width="7.5703125" style="656" customWidth="1"/>
    <col min="5134" max="5134" width="2.42578125" style="656" customWidth="1"/>
    <col min="5135" max="5135" width="11.5703125" style="656" customWidth="1"/>
    <col min="5136" max="5136" width="2.42578125" style="656" customWidth="1"/>
    <col min="5137" max="5137" width="11.5703125" style="656" customWidth="1"/>
    <col min="5138" max="5138" width="2.42578125" style="656" customWidth="1"/>
    <col min="5139" max="5139" width="10.85546875" style="656" customWidth="1"/>
    <col min="5140" max="5140" width="2.42578125" style="656" customWidth="1"/>
    <col min="5141" max="5141" width="11.140625" style="656" customWidth="1"/>
    <col min="5142" max="5142" width="1.85546875" style="656" customWidth="1"/>
    <col min="5143" max="5143" width="11" style="656" customWidth="1"/>
    <col min="5144" max="5144" width="0.7109375" style="656" customWidth="1"/>
    <col min="5145" max="5145" width="1.85546875" style="656" customWidth="1"/>
    <col min="5146" max="5146" width="11.85546875" style="656" bestFit="1" customWidth="1"/>
    <col min="5147" max="5147" width="15.28515625" style="656" bestFit="1" customWidth="1"/>
    <col min="5148" max="5148" width="5" style="656" customWidth="1"/>
    <col min="5149" max="5149" width="10.42578125" style="656" bestFit="1" customWidth="1"/>
    <col min="5150" max="5150" width="5" style="656" customWidth="1"/>
    <col min="5151" max="5151" width="10.42578125" style="656" bestFit="1" customWidth="1"/>
    <col min="5152" max="5154" width="9" style="656"/>
    <col min="5155" max="5155" width="10.42578125" style="656" bestFit="1" customWidth="1"/>
    <col min="5156" max="5384" width="9" style="656"/>
    <col min="5385" max="5385" width="3.5703125" style="656" customWidth="1"/>
    <col min="5386" max="5386" width="4.85546875" style="656" customWidth="1"/>
    <col min="5387" max="5387" width="5.42578125" style="656" customWidth="1"/>
    <col min="5388" max="5388" width="31.28515625" style="656" customWidth="1"/>
    <col min="5389" max="5389" width="7.5703125" style="656" customWidth="1"/>
    <col min="5390" max="5390" width="2.42578125" style="656" customWidth="1"/>
    <col min="5391" max="5391" width="11.5703125" style="656" customWidth="1"/>
    <col min="5392" max="5392" width="2.42578125" style="656" customWidth="1"/>
    <col min="5393" max="5393" width="11.5703125" style="656" customWidth="1"/>
    <col min="5394" max="5394" width="2.42578125" style="656" customWidth="1"/>
    <col min="5395" max="5395" width="10.85546875" style="656" customWidth="1"/>
    <col min="5396" max="5396" width="2.42578125" style="656" customWidth="1"/>
    <col min="5397" max="5397" width="11.140625" style="656" customWidth="1"/>
    <col min="5398" max="5398" width="1.85546875" style="656" customWidth="1"/>
    <col min="5399" max="5399" width="11" style="656" customWidth="1"/>
    <col min="5400" max="5400" width="0.7109375" style="656" customWidth="1"/>
    <col min="5401" max="5401" width="1.85546875" style="656" customWidth="1"/>
    <col min="5402" max="5402" width="11.85546875" style="656" bestFit="1" customWidth="1"/>
    <col min="5403" max="5403" width="15.28515625" style="656" bestFit="1" customWidth="1"/>
    <col min="5404" max="5404" width="5" style="656" customWidth="1"/>
    <col min="5405" max="5405" width="10.42578125" style="656" bestFit="1" customWidth="1"/>
    <col min="5406" max="5406" width="5" style="656" customWidth="1"/>
    <col min="5407" max="5407" width="10.42578125" style="656" bestFit="1" customWidth="1"/>
    <col min="5408" max="5410" width="9" style="656"/>
    <col min="5411" max="5411" width="10.42578125" style="656" bestFit="1" customWidth="1"/>
    <col min="5412" max="5640" width="9" style="656"/>
    <col min="5641" max="5641" width="3.5703125" style="656" customWidth="1"/>
    <col min="5642" max="5642" width="4.85546875" style="656" customWidth="1"/>
    <col min="5643" max="5643" width="5.42578125" style="656" customWidth="1"/>
    <col min="5644" max="5644" width="31.28515625" style="656" customWidth="1"/>
    <col min="5645" max="5645" width="7.5703125" style="656" customWidth="1"/>
    <col min="5646" max="5646" width="2.42578125" style="656" customWidth="1"/>
    <col min="5647" max="5647" width="11.5703125" style="656" customWidth="1"/>
    <col min="5648" max="5648" width="2.42578125" style="656" customWidth="1"/>
    <col min="5649" max="5649" width="11.5703125" style="656" customWidth="1"/>
    <col min="5650" max="5650" width="2.42578125" style="656" customWidth="1"/>
    <col min="5651" max="5651" width="10.85546875" style="656" customWidth="1"/>
    <col min="5652" max="5652" width="2.42578125" style="656" customWidth="1"/>
    <col min="5653" max="5653" width="11.140625" style="656" customWidth="1"/>
    <col min="5654" max="5654" width="1.85546875" style="656" customWidth="1"/>
    <col min="5655" max="5655" width="11" style="656" customWidth="1"/>
    <col min="5656" max="5656" width="0.7109375" style="656" customWidth="1"/>
    <col min="5657" max="5657" width="1.85546875" style="656" customWidth="1"/>
    <col min="5658" max="5658" width="11.85546875" style="656" bestFit="1" customWidth="1"/>
    <col min="5659" max="5659" width="15.28515625" style="656" bestFit="1" customWidth="1"/>
    <col min="5660" max="5660" width="5" style="656" customWidth="1"/>
    <col min="5661" max="5661" width="10.42578125" style="656" bestFit="1" customWidth="1"/>
    <col min="5662" max="5662" width="5" style="656" customWidth="1"/>
    <col min="5663" max="5663" width="10.42578125" style="656" bestFit="1" customWidth="1"/>
    <col min="5664" max="5666" width="9" style="656"/>
    <col min="5667" max="5667" width="10.42578125" style="656" bestFit="1" customWidth="1"/>
    <col min="5668" max="5896" width="9" style="656"/>
    <col min="5897" max="5897" width="3.5703125" style="656" customWidth="1"/>
    <col min="5898" max="5898" width="4.85546875" style="656" customWidth="1"/>
    <col min="5899" max="5899" width="5.42578125" style="656" customWidth="1"/>
    <col min="5900" max="5900" width="31.28515625" style="656" customWidth="1"/>
    <col min="5901" max="5901" width="7.5703125" style="656" customWidth="1"/>
    <col min="5902" max="5902" width="2.42578125" style="656" customWidth="1"/>
    <col min="5903" max="5903" width="11.5703125" style="656" customWidth="1"/>
    <col min="5904" max="5904" width="2.42578125" style="656" customWidth="1"/>
    <col min="5905" max="5905" width="11.5703125" style="656" customWidth="1"/>
    <col min="5906" max="5906" width="2.42578125" style="656" customWidth="1"/>
    <col min="5907" max="5907" width="10.85546875" style="656" customWidth="1"/>
    <col min="5908" max="5908" width="2.42578125" style="656" customWidth="1"/>
    <col min="5909" max="5909" width="11.140625" style="656" customWidth="1"/>
    <col min="5910" max="5910" width="1.85546875" style="656" customWidth="1"/>
    <col min="5911" max="5911" width="11" style="656" customWidth="1"/>
    <col min="5912" max="5912" width="0.7109375" style="656" customWidth="1"/>
    <col min="5913" max="5913" width="1.85546875" style="656" customWidth="1"/>
    <col min="5914" max="5914" width="11.85546875" style="656" bestFit="1" customWidth="1"/>
    <col min="5915" max="5915" width="15.28515625" style="656" bestFit="1" customWidth="1"/>
    <col min="5916" max="5916" width="5" style="656" customWidth="1"/>
    <col min="5917" max="5917" width="10.42578125" style="656" bestFit="1" customWidth="1"/>
    <col min="5918" max="5918" width="5" style="656" customWidth="1"/>
    <col min="5919" max="5919" width="10.42578125" style="656" bestFit="1" customWidth="1"/>
    <col min="5920" max="5922" width="9" style="656"/>
    <col min="5923" max="5923" width="10.42578125" style="656" bestFit="1" customWidth="1"/>
    <col min="5924" max="6152" width="9" style="656"/>
    <col min="6153" max="6153" width="3.5703125" style="656" customWidth="1"/>
    <col min="6154" max="6154" width="4.85546875" style="656" customWidth="1"/>
    <col min="6155" max="6155" width="5.42578125" style="656" customWidth="1"/>
    <col min="6156" max="6156" width="31.28515625" style="656" customWidth="1"/>
    <col min="6157" max="6157" width="7.5703125" style="656" customWidth="1"/>
    <col min="6158" max="6158" width="2.42578125" style="656" customWidth="1"/>
    <col min="6159" max="6159" width="11.5703125" style="656" customWidth="1"/>
    <col min="6160" max="6160" width="2.42578125" style="656" customWidth="1"/>
    <col min="6161" max="6161" width="11.5703125" style="656" customWidth="1"/>
    <col min="6162" max="6162" width="2.42578125" style="656" customWidth="1"/>
    <col min="6163" max="6163" width="10.85546875" style="656" customWidth="1"/>
    <col min="6164" max="6164" width="2.42578125" style="656" customWidth="1"/>
    <col min="6165" max="6165" width="11.140625" style="656" customWidth="1"/>
    <col min="6166" max="6166" width="1.85546875" style="656" customWidth="1"/>
    <col min="6167" max="6167" width="11" style="656" customWidth="1"/>
    <col min="6168" max="6168" width="0.7109375" style="656" customWidth="1"/>
    <col min="6169" max="6169" width="1.85546875" style="656" customWidth="1"/>
    <col min="6170" max="6170" width="11.85546875" style="656" bestFit="1" customWidth="1"/>
    <col min="6171" max="6171" width="15.28515625" style="656" bestFit="1" customWidth="1"/>
    <col min="6172" max="6172" width="5" style="656" customWidth="1"/>
    <col min="6173" max="6173" width="10.42578125" style="656" bestFit="1" customWidth="1"/>
    <col min="6174" max="6174" width="5" style="656" customWidth="1"/>
    <col min="6175" max="6175" width="10.42578125" style="656" bestFit="1" customWidth="1"/>
    <col min="6176" max="6178" width="9" style="656"/>
    <col min="6179" max="6179" width="10.42578125" style="656" bestFit="1" customWidth="1"/>
    <col min="6180" max="6408" width="9" style="656"/>
    <col min="6409" max="6409" width="3.5703125" style="656" customWidth="1"/>
    <col min="6410" max="6410" width="4.85546875" style="656" customWidth="1"/>
    <col min="6411" max="6411" width="5.42578125" style="656" customWidth="1"/>
    <col min="6412" max="6412" width="31.28515625" style="656" customWidth="1"/>
    <col min="6413" max="6413" width="7.5703125" style="656" customWidth="1"/>
    <col min="6414" max="6414" width="2.42578125" style="656" customWidth="1"/>
    <col min="6415" max="6415" width="11.5703125" style="656" customWidth="1"/>
    <col min="6416" max="6416" width="2.42578125" style="656" customWidth="1"/>
    <col min="6417" max="6417" width="11.5703125" style="656" customWidth="1"/>
    <col min="6418" max="6418" width="2.42578125" style="656" customWidth="1"/>
    <col min="6419" max="6419" width="10.85546875" style="656" customWidth="1"/>
    <col min="6420" max="6420" width="2.42578125" style="656" customWidth="1"/>
    <col min="6421" max="6421" width="11.140625" style="656" customWidth="1"/>
    <col min="6422" max="6422" width="1.85546875" style="656" customWidth="1"/>
    <col min="6423" max="6423" width="11" style="656" customWidth="1"/>
    <col min="6424" max="6424" width="0.7109375" style="656" customWidth="1"/>
    <col min="6425" max="6425" width="1.85546875" style="656" customWidth="1"/>
    <col min="6426" max="6426" width="11.85546875" style="656" bestFit="1" customWidth="1"/>
    <col min="6427" max="6427" width="15.28515625" style="656" bestFit="1" customWidth="1"/>
    <col min="6428" max="6428" width="5" style="656" customWidth="1"/>
    <col min="6429" max="6429" width="10.42578125" style="656" bestFit="1" customWidth="1"/>
    <col min="6430" max="6430" width="5" style="656" customWidth="1"/>
    <col min="6431" max="6431" width="10.42578125" style="656" bestFit="1" customWidth="1"/>
    <col min="6432" max="6434" width="9" style="656"/>
    <col min="6435" max="6435" width="10.42578125" style="656" bestFit="1" customWidth="1"/>
    <col min="6436" max="6664" width="9" style="656"/>
    <col min="6665" max="6665" width="3.5703125" style="656" customWidth="1"/>
    <col min="6666" max="6666" width="4.85546875" style="656" customWidth="1"/>
    <col min="6667" max="6667" width="5.42578125" style="656" customWidth="1"/>
    <col min="6668" max="6668" width="31.28515625" style="656" customWidth="1"/>
    <col min="6669" max="6669" width="7.5703125" style="656" customWidth="1"/>
    <col min="6670" max="6670" width="2.42578125" style="656" customWidth="1"/>
    <col min="6671" max="6671" width="11.5703125" style="656" customWidth="1"/>
    <col min="6672" max="6672" width="2.42578125" style="656" customWidth="1"/>
    <col min="6673" max="6673" width="11.5703125" style="656" customWidth="1"/>
    <col min="6674" max="6674" width="2.42578125" style="656" customWidth="1"/>
    <col min="6675" max="6675" width="10.85546875" style="656" customWidth="1"/>
    <col min="6676" max="6676" width="2.42578125" style="656" customWidth="1"/>
    <col min="6677" max="6677" width="11.140625" style="656" customWidth="1"/>
    <col min="6678" max="6678" width="1.85546875" style="656" customWidth="1"/>
    <col min="6679" max="6679" width="11" style="656" customWidth="1"/>
    <col min="6680" max="6680" width="0.7109375" style="656" customWidth="1"/>
    <col min="6681" max="6681" width="1.85546875" style="656" customWidth="1"/>
    <col min="6682" max="6682" width="11.85546875" style="656" bestFit="1" customWidth="1"/>
    <col min="6683" max="6683" width="15.28515625" style="656" bestFit="1" customWidth="1"/>
    <col min="6684" max="6684" width="5" style="656" customWidth="1"/>
    <col min="6685" max="6685" width="10.42578125" style="656" bestFit="1" customWidth="1"/>
    <col min="6686" max="6686" width="5" style="656" customWidth="1"/>
    <col min="6687" max="6687" width="10.42578125" style="656" bestFit="1" customWidth="1"/>
    <col min="6688" max="6690" width="9" style="656"/>
    <col min="6691" max="6691" width="10.42578125" style="656" bestFit="1" customWidth="1"/>
    <col min="6692" max="6920" width="9" style="656"/>
    <col min="6921" max="6921" width="3.5703125" style="656" customWidth="1"/>
    <col min="6922" max="6922" width="4.85546875" style="656" customWidth="1"/>
    <col min="6923" max="6923" width="5.42578125" style="656" customWidth="1"/>
    <col min="6924" max="6924" width="31.28515625" style="656" customWidth="1"/>
    <col min="6925" max="6925" width="7.5703125" style="656" customWidth="1"/>
    <col min="6926" max="6926" width="2.42578125" style="656" customWidth="1"/>
    <col min="6927" max="6927" width="11.5703125" style="656" customWidth="1"/>
    <col min="6928" max="6928" width="2.42578125" style="656" customWidth="1"/>
    <col min="6929" max="6929" width="11.5703125" style="656" customWidth="1"/>
    <col min="6930" max="6930" width="2.42578125" style="656" customWidth="1"/>
    <col min="6931" max="6931" width="10.85546875" style="656" customWidth="1"/>
    <col min="6932" max="6932" width="2.42578125" style="656" customWidth="1"/>
    <col min="6933" max="6933" width="11.140625" style="656" customWidth="1"/>
    <col min="6934" max="6934" width="1.85546875" style="656" customWidth="1"/>
    <col min="6935" max="6935" width="11" style="656" customWidth="1"/>
    <col min="6936" max="6936" width="0.7109375" style="656" customWidth="1"/>
    <col min="6937" max="6937" width="1.85546875" style="656" customWidth="1"/>
    <col min="6938" max="6938" width="11.85546875" style="656" bestFit="1" customWidth="1"/>
    <col min="6939" max="6939" width="15.28515625" style="656" bestFit="1" customWidth="1"/>
    <col min="6940" max="6940" width="5" style="656" customWidth="1"/>
    <col min="6941" max="6941" width="10.42578125" style="656" bestFit="1" customWidth="1"/>
    <col min="6942" max="6942" width="5" style="656" customWidth="1"/>
    <col min="6943" max="6943" width="10.42578125" style="656" bestFit="1" customWidth="1"/>
    <col min="6944" max="6946" width="9" style="656"/>
    <col min="6947" max="6947" width="10.42578125" style="656" bestFit="1" customWidth="1"/>
    <col min="6948" max="7176" width="9" style="656"/>
    <col min="7177" max="7177" width="3.5703125" style="656" customWidth="1"/>
    <col min="7178" max="7178" width="4.85546875" style="656" customWidth="1"/>
    <col min="7179" max="7179" width="5.42578125" style="656" customWidth="1"/>
    <col min="7180" max="7180" width="31.28515625" style="656" customWidth="1"/>
    <col min="7181" max="7181" width="7.5703125" style="656" customWidth="1"/>
    <col min="7182" max="7182" width="2.42578125" style="656" customWidth="1"/>
    <col min="7183" max="7183" width="11.5703125" style="656" customWidth="1"/>
    <col min="7184" max="7184" width="2.42578125" style="656" customWidth="1"/>
    <col min="7185" max="7185" width="11.5703125" style="656" customWidth="1"/>
    <col min="7186" max="7186" width="2.42578125" style="656" customWidth="1"/>
    <col min="7187" max="7187" width="10.85546875" style="656" customWidth="1"/>
    <col min="7188" max="7188" width="2.42578125" style="656" customWidth="1"/>
    <col min="7189" max="7189" width="11.140625" style="656" customWidth="1"/>
    <col min="7190" max="7190" width="1.85546875" style="656" customWidth="1"/>
    <col min="7191" max="7191" width="11" style="656" customWidth="1"/>
    <col min="7192" max="7192" width="0.7109375" style="656" customWidth="1"/>
    <col min="7193" max="7193" width="1.85546875" style="656" customWidth="1"/>
    <col min="7194" max="7194" width="11.85546875" style="656" bestFit="1" customWidth="1"/>
    <col min="7195" max="7195" width="15.28515625" style="656" bestFit="1" customWidth="1"/>
    <col min="7196" max="7196" width="5" style="656" customWidth="1"/>
    <col min="7197" max="7197" width="10.42578125" style="656" bestFit="1" customWidth="1"/>
    <col min="7198" max="7198" width="5" style="656" customWidth="1"/>
    <col min="7199" max="7199" width="10.42578125" style="656" bestFit="1" customWidth="1"/>
    <col min="7200" max="7202" width="9" style="656"/>
    <col min="7203" max="7203" width="10.42578125" style="656" bestFit="1" customWidth="1"/>
    <col min="7204" max="7432" width="9" style="656"/>
    <col min="7433" max="7433" width="3.5703125" style="656" customWidth="1"/>
    <col min="7434" max="7434" width="4.85546875" style="656" customWidth="1"/>
    <col min="7435" max="7435" width="5.42578125" style="656" customWidth="1"/>
    <col min="7436" max="7436" width="31.28515625" style="656" customWidth="1"/>
    <col min="7437" max="7437" width="7.5703125" style="656" customWidth="1"/>
    <col min="7438" max="7438" width="2.42578125" style="656" customWidth="1"/>
    <col min="7439" max="7439" width="11.5703125" style="656" customWidth="1"/>
    <col min="7440" max="7440" width="2.42578125" style="656" customWidth="1"/>
    <col min="7441" max="7441" width="11.5703125" style="656" customWidth="1"/>
    <col min="7442" max="7442" width="2.42578125" style="656" customWidth="1"/>
    <col min="7443" max="7443" width="10.85546875" style="656" customWidth="1"/>
    <col min="7444" max="7444" width="2.42578125" style="656" customWidth="1"/>
    <col min="7445" max="7445" width="11.140625" style="656" customWidth="1"/>
    <col min="7446" max="7446" width="1.85546875" style="656" customWidth="1"/>
    <col min="7447" max="7447" width="11" style="656" customWidth="1"/>
    <col min="7448" max="7448" width="0.7109375" style="656" customWidth="1"/>
    <col min="7449" max="7449" width="1.85546875" style="656" customWidth="1"/>
    <col min="7450" max="7450" width="11.85546875" style="656" bestFit="1" customWidth="1"/>
    <col min="7451" max="7451" width="15.28515625" style="656" bestFit="1" customWidth="1"/>
    <col min="7452" max="7452" width="5" style="656" customWidth="1"/>
    <col min="7453" max="7453" width="10.42578125" style="656" bestFit="1" customWidth="1"/>
    <col min="7454" max="7454" width="5" style="656" customWidth="1"/>
    <col min="7455" max="7455" width="10.42578125" style="656" bestFit="1" customWidth="1"/>
    <col min="7456" max="7458" width="9" style="656"/>
    <col min="7459" max="7459" width="10.42578125" style="656" bestFit="1" customWidth="1"/>
    <col min="7460" max="7688" width="9" style="656"/>
    <col min="7689" max="7689" width="3.5703125" style="656" customWidth="1"/>
    <col min="7690" max="7690" width="4.85546875" style="656" customWidth="1"/>
    <col min="7691" max="7691" width="5.42578125" style="656" customWidth="1"/>
    <col min="7692" max="7692" width="31.28515625" style="656" customWidth="1"/>
    <col min="7693" max="7693" width="7.5703125" style="656" customWidth="1"/>
    <col min="7694" max="7694" width="2.42578125" style="656" customWidth="1"/>
    <col min="7695" max="7695" width="11.5703125" style="656" customWidth="1"/>
    <col min="7696" max="7696" width="2.42578125" style="656" customWidth="1"/>
    <col min="7697" max="7697" width="11.5703125" style="656" customWidth="1"/>
    <col min="7698" max="7698" width="2.42578125" style="656" customWidth="1"/>
    <col min="7699" max="7699" width="10.85546875" style="656" customWidth="1"/>
    <col min="7700" max="7700" width="2.42578125" style="656" customWidth="1"/>
    <col min="7701" max="7701" width="11.140625" style="656" customWidth="1"/>
    <col min="7702" max="7702" width="1.85546875" style="656" customWidth="1"/>
    <col min="7703" max="7703" width="11" style="656" customWidth="1"/>
    <col min="7704" max="7704" width="0.7109375" style="656" customWidth="1"/>
    <col min="7705" max="7705" width="1.85546875" style="656" customWidth="1"/>
    <col min="7706" max="7706" width="11.85546875" style="656" bestFit="1" customWidth="1"/>
    <col min="7707" max="7707" width="15.28515625" style="656" bestFit="1" customWidth="1"/>
    <col min="7708" max="7708" width="5" style="656" customWidth="1"/>
    <col min="7709" max="7709" width="10.42578125" style="656" bestFit="1" customWidth="1"/>
    <col min="7710" max="7710" width="5" style="656" customWidth="1"/>
    <col min="7711" max="7711" width="10.42578125" style="656" bestFit="1" customWidth="1"/>
    <col min="7712" max="7714" width="9" style="656"/>
    <col min="7715" max="7715" width="10.42578125" style="656" bestFit="1" customWidth="1"/>
    <col min="7716" max="7944" width="9" style="656"/>
    <col min="7945" max="7945" width="3.5703125" style="656" customWidth="1"/>
    <col min="7946" max="7946" width="4.85546875" style="656" customWidth="1"/>
    <col min="7947" max="7947" width="5.42578125" style="656" customWidth="1"/>
    <col min="7948" max="7948" width="31.28515625" style="656" customWidth="1"/>
    <col min="7949" max="7949" width="7.5703125" style="656" customWidth="1"/>
    <col min="7950" max="7950" width="2.42578125" style="656" customWidth="1"/>
    <col min="7951" max="7951" width="11.5703125" style="656" customWidth="1"/>
    <col min="7952" max="7952" width="2.42578125" style="656" customWidth="1"/>
    <col min="7953" max="7953" width="11.5703125" style="656" customWidth="1"/>
    <col min="7954" max="7954" width="2.42578125" style="656" customWidth="1"/>
    <col min="7955" max="7955" width="10.85546875" style="656" customWidth="1"/>
    <col min="7956" max="7956" width="2.42578125" style="656" customWidth="1"/>
    <col min="7957" max="7957" width="11.140625" style="656" customWidth="1"/>
    <col min="7958" max="7958" width="1.85546875" style="656" customWidth="1"/>
    <col min="7959" max="7959" width="11" style="656" customWidth="1"/>
    <col min="7960" max="7960" width="0.7109375" style="656" customWidth="1"/>
    <col min="7961" max="7961" width="1.85546875" style="656" customWidth="1"/>
    <col min="7962" max="7962" width="11.85546875" style="656" bestFit="1" customWidth="1"/>
    <col min="7963" max="7963" width="15.28515625" style="656" bestFit="1" customWidth="1"/>
    <col min="7964" max="7964" width="5" style="656" customWidth="1"/>
    <col min="7965" max="7965" width="10.42578125" style="656" bestFit="1" customWidth="1"/>
    <col min="7966" max="7966" width="5" style="656" customWidth="1"/>
    <col min="7967" max="7967" width="10.42578125" style="656" bestFit="1" customWidth="1"/>
    <col min="7968" max="7970" width="9" style="656"/>
    <col min="7971" max="7971" width="10.42578125" style="656" bestFit="1" customWidth="1"/>
    <col min="7972" max="8200" width="9" style="656"/>
    <col min="8201" max="8201" width="3.5703125" style="656" customWidth="1"/>
    <col min="8202" max="8202" width="4.85546875" style="656" customWidth="1"/>
    <col min="8203" max="8203" width="5.42578125" style="656" customWidth="1"/>
    <col min="8204" max="8204" width="31.28515625" style="656" customWidth="1"/>
    <col min="8205" max="8205" width="7.5703125" style="656" customWidth="1"/>
    <col min="8206" max="8206" width="2.42578125" style="656" customWidth="1"/>
    <col min="8207" max="8207" width="11.5703125" style="656" customWidth="1"/>
    <col min="8208" max="8208" width="2.42578125" style="656" customWidth="1"/>
    <col min="8209" max="8209" width="11.5703125" style="656" customWidth="1"/>
    <col min="8210" max="8210" width="2.42578125" style="656" customWidth="1"/>
    <col min="8211" max="8211" width="10.85546875" style="656" customWidth="1"/>
    <col min="8212" max="8212" width="2.42578125" style="656" customWidth="1"/>
    <col min="8213" max="8213" width="11.140625" style="656" customWidth="1"/>
    <col min="8214" max="8214" width="1.85546875" style="656" customWidth="1"/>
    <col min="8215" max="8215" width="11" style="656" customWidth="1"/>
    <col min="8216" max="8216" width="0.7109375" style="656" customWidth="1"/>
    <col min="8217" max="8217" width="1.85546875" style="656" customWidth="1"/>
    <col min="8218" max="8218" width="11.85546875" style="656" bestFit="1" customWidth="1"/>
    <col min="8219" max="8219" width="15.28515625" style="656" bestFit="1" customWidth="1"/>
    <col min="8220" max="8220" width="5" style="656" customWidth="1"/>
    <col min="8221" max="8221" width="10.42578125" style="656" bestFit="1" customWidth="1"/>
    <col min="8222" max="8222" width="5" style="656" customWidth="1"/>
    <col min="8223" max="8223" width="10.42578125" style="656" bestFit="1" customWidth="1"/>
    <col min="8224" max="8226" width="9" style="656"/>
    <col min="8227" max="8227" width="10.42578125" style="656" bestFit="1" customWidth="1"/>
    <col min="8228" max="8456" width="9" style="656"/>
    <col min="8457" max="8457" width="3.5703125" style="656" customWidth="1"/>
    <col min="8458" max="8458" width="4.85546875" style="656" customWidth="1"/>
    <col min="8459" max="8459" width="5.42578125" style="656" customWidth="1"/>
    <col min="8460" max="8460" width="31.28515625" style="656" customWidth="1"/>
    <col min="8461" max="8461" width="7.5703125" style="656" customWidth="1"/>
    <col min="8462" max="8462" width="2.42578125" style="656" customWidth="1"/>
    <col min="8463" max="8463" width="11.5703125" style="656" customWidth="1"/>
    <col min="8464" max="8464" width="2.42578125" style="656" customWidth="1"/>
    <col min="8465" max="8465" width="11.5703125" style="656" customWidth="1"/>
    <col min="8466" max="8466" width="2.42578125" style="656" customWidth="1"/>
    <col min="8467" max="8467" width="10.85546875" style="656" customWidth="1"/>
    <col min="8468" max="8468" width="2.42578125" style="656" customWidth="1"/>
    <col min="8469" max="8469" width="11.140625" style="656" customWidth="1"/>
    <col min="8470" max="8470" width="1.85546875" style="656" customWidth="1"/>
    <col min="8471" max="8471" width="11" style="656" customWidth="1"/>
    <col min="8472" max="8472" width="0.7109375" style="656" customWidth="1"/>
    <col min="8473" max="8473" width="1.85546875" style="656" customWidth="1"/>
    <col min="8474" max="8474" width="11.85546875" style="656" bestFit="1" customWidth="1"/>
    <col min="8475" max="8475" width="15.28515625" style="656" bestFit="1" customWidth="1"/>
    <col min="8476" max="8476" width="5" style="656" customWidth="1"/>
    <col min="8477" max="8477" width="10.42578125" style="656" bestFit="1" customWidth="1"/>
    <col min="8478" max="8478" width="5" style="656" customWidth="1"/>
    <col min="8479" max="8479" width="10.42578125" style="656" bestFit="1" customWidth="1"/>
    <col min="8480" max="8482" width="9" style="656"/>
    <col min="8483" max="8483" width="10.42578125" style="656" bestFit="1" customWidth="1"/>
    <col min="8484" max="8712" width="9" style="656"/>
    <col min="8713" max="8713" width="3.5703125" style="656" customWidth="1"/>
    <col min="8714" max="8714" width="4.85546875" style="656" customWidth="1"/>
    <col min="8715" max="8715" width="5.42578125" style="656" customWidth="1"/>
    <col min="8716" max="8716" width="31.28515625" style="656" customWidth="1"/>
    <col min="8717" max="8717" width="7.5703125" style="656" customWidth="1"/>
    <col min="8718" max="8718" width="2.42578125" style="656" customWidth="1"/>
    <col min="8719" max="8719" width="11.5703125" style="656" customWidth="1"/>
    <col min="8720" max="8720" width="2.42578125" style="656" customWidth="1"/>
    <col min="8721" max="8721" width="11.5703125" style="656" customWidth="1"/>
    <col min="8722" max="8722" width="2.42578125" style="656" customWidth="1"/>
    <col min="8723" max="8723" width="10.85546875" style="656" customWidth="1"/>
    <col min="8724" max="8724" width="2.42578125" style="656" customWidth="1"/>
    <col min="8725" max="8725" width="11.140625" style="656" customWidth="1"/>
    <col min="8726" max="8726" width="1.85546875" style="656" customWidth="1"/>
    <col min="8727" max="8727" width="11" style="656" customWidth="1"/>
    <col min="8728" max="8728" width="0.7109375" style="656" customWidth="1"/>
    <col min="8729" max="8729" width="1.85546875" style="656" customWidth="1"/>
    <col min="8730" max="8730" width="11.85546875" style="656" bestFit="1" customWidth="1"/>
    <col min="8731" max="8731" width="15.28515625" style="656" bestFit="1" customWidth="1"/>
    <col min="8732" max="8732" width="5" style="656" customWidth="1"/>
    <col min="8733" max="8733" width="10.42578125" style="656" bestFit="1" customWidth="1"/>
    <col min="8734" max="8734" width="5" style="656" customWidth="1"/>
    <col min="8735" max="8735" width="10.42578125" style="656" bestFit="1" customWidth="1"/>
    <col min="8736" max="8738" width="9" style="656"/>
    <col min="8739" max="8739" width="10.42578125" style="656" bestFit="1" customWidth="1"/>
    <col min="8740" max="8968" width="9" style="656"/>
    <col min="8969" max="8969" width="3.5703125" style="656" customWidth="1"/>
    <col min="8970" max="8970" width="4.85546875" style="656" customWidth="1"/>
    <col min="8971" max="8971" width="5.42578125" style="656" customWidth="1"/>
    <col min="8972" max="8972" width="31.28515625" style="656" customWidth="1"/>
    <col min="8973" max="8973" width="7.5703125" style="656" customWidth="1"/>
    <col min="8974" max="8974" width="2.42578125" style="656" customWidth="1"/>
    <col min="8975" max="8975" width="11.5703125" style="656" customWidth="1"/>
    <col min="8976" max="8976" width="2.42578125" style="656" customWidth="1"/>
    <col min="8977" max="8977" width="11.5703125" style="656" customWidth="1"/>
    <col min="8978" max="8978" width="2.42578125" style="656" customWidth="1"/>
    <col min="8979" max="8979" width="10.85546875" style="656" customWidth="1"/>
    <col min="8980" max="8980" width="2.42578125" style="656" customWidth="1"/>
    <col min="8981" max="8981" width="11.140625" style="656" customWidth="1"/>
    <col min="8982" max="8982" width="1.85546875" style="656" customWidth="1"/>
    <col min="8983" max="8983" width="11" style="656" customWidth="1"/>
    <col min="8984" max="8984" width="0.7109375" style="656" customWidth="1"/>
    <col min="8985" max="8985" width="1.85546875" style="656" customWidth="1"/>
    <col min="8986" max="8986" width="11.85546875" style="656" bestFit="1" customWidth="1"/>
    <col min="8987" max="8987" width="15.28515625" style="656" bestFit="1" customWidth="1"/>
    <col min="8988" max="8988" width="5" style="656" customWidth="1"/>
    <col min="8989" max="8989" width="10.42578125" style="656" bestFit="1" customWidth="1"/>
    <col min="8990" max="8990" width="5" style="656" customWidth="1"/>
    <col min="8991" max="8991" width="10.42578125" style="656" bestFit="1" customWidth="1"/>
    <col min="8992" max="8994" width="9" style="656"/>
    <col min="8995" max="8995" width="10.42578125" style="656" bestFit="1" customWidth="1"/>
    <col min="8996" max="9224" width="9" style="656"/>
    <col min="9225" max="9225" width="3.5703125" style="656" customWidth="1"/>
    <col min="9226" max="9226" width="4.85546875" style="656" customWidth="1"/>
    <col min="9227" max="9227" width="5.42578125" style="656" customWidth="1"/>
    <col min="9228" max="9228" width="31.28515625" style="656" customWidth="1"/>
    <col min="9229" max="9229" width="7.5703125" style="656" customWidth="1"/>
    <col min="9230" max="9230" width="2.42578125" style="656" customWidth="1"/>
    <col min="9231" max="9231" width="11.5703125" style="656" customWidth="1"/>
    <col min="9232" max="9232" width="2.42578125" style="656" customWidth="1"/>
    <col min="9233" max="9233" width="11.5703125" style="656" customWidth="1"/>
    <col min="9234" max="9234" width="2.42578125" style="656" customWidth="1"/>
    <col min="9235" max="9235" width="10.85546875" style="656" customWidth="1"/>
    <col min="9236" max="9236" width="2.42578125" style="656" customWidth="1"/>
    <col min="9237" max="9237" width="11.140625" style="656" customWidth="1"/>
    <col min="9238" max="9238" width="1.85546875" style="656" customWidth="1"/>
    <col min="9239" max="9239" width="11" style="656" customWidth="1"/>
    <col min="9240" max="9240" width="0.7109375" style="656" customWidth="1"/>
    <col min="9241" max="9241" width="1.85546875" style="656" customWidth="1"/>
    <col min="9242" max="9242" width="11.85546875" style="656" bestFit="1" customWidth="1"/>
    <col min="9243" max="9243" width="15.28515625" style="656" bestFit="1" customWidth="1"/>
    <col min="9244" max="9244" width="5" style="656" customWidth="1"/>
    <col min="9245" max="9245" width="10.42578125" style="656" bestFit="1" customWidth="1"/>
    <col min="9246" max="9246" width="5" style="656" customWidth="1"/>
    <col min="9247" max="9247" width="10.42578125" style="656" bestFit="1" customWidth="1"/>
    <col min="9248" max="9250" width="9" style="656"/>
    <col min="9251" max="9251" width="10.42578125" style="656" bestFit="1" customWidth="1"/>
    <col min="9252" max="9480" width="9" style="656"/>
    <col min="9481" max="9481" width="3.5703125" style="656" customWidth="1"/>
    <col min="9482" max="9482" width="4.85546875" style="656" customWidth="1"/>
    <col min="9483" max="9483" width="5.42578125" style="656" customWidth="1"/>
    <col min="9484" max="9484" width="31.28515625" style="656" customWidth="1"/>
    <col min="9485" max="9485" width="7.5703125" style="656" customWidth="1"/>
    <col min="9486" max="9486" width="2.42578125" style="656" customWidth="1"/>
    <col min="9487" max="9487" width="11.5703125" style="656" customWidth="1"/>
    <col min="9488" max="9488" width="2.42578125" style="656" customWidth="1"/>
    <col min="9489" max="9489" width="11.5703125" style="656" customWidth="1"/>
    <col min="9490" max="9490" width="2.42578125" style="656" customWidth="1"/>
    <col min="9491" max="9491" width="10.85546875" style="656" customWidth="1"/>
    <col min="9492" max="9492" width="2.42578125" style="656" customWidth="1"/>
    <col min="9493" max="9493" width="11.140625" style="656" customWidth="1"/>
    <col min="9494" max="9494" width="1.85546875" style="656" customWidth="1"/>
    <col min="9495" max="9495" width="11" style="656" customWidth="1"/>
    <col min="9496" max="9496" width="0.7109375" style="656" customWidth="1"/>
    <col min="9497" max="9497" width="1.85546875" style="656" customWidth="1"/>
    <col min="9498" max="9498" width="11.85546875" style="656" bestFit="1" customWidth="1"/>
    <col min="9499" max="9499" width="15.28515625" style="656" bestFit="1" customWidth="1"/>
    <col min="9500" max="9500" width="5" style="656" customWidth="1"/>
    <col min="9501" max="9501" width="10.42578125" style="656" bestFit="1" customWidth="1"/>
    <col min="9502" max="9502" width="5" style="656" customWidth="1"/>
    <col min="9503" max="9503" width="10.42578125" style="656" bestFit="1" customWidth="1"/>
    <col min="9504" max="9506" width="9" style="656"/>
    <col min="9507" max="9507" width="10.42578125" style="656" bestFit="1" customWidth="1"/>
    <col min="9508" max="9736" width="9" style="656"/>
    <col min="9737" max="9737" width="3.5703125" style="656" customWidth="1"/>
    <col min="9738" max="9738" width="4.85546875" style="656" customWidth="1"/>
    <col min="9739" max="9739" width="5.42578125" style="656" customWidth="1"/>
    <col min="9740" max="9740" width="31.28515625" style="656" customWidth="1"/>
    <col min="9741" max="9741" width="7.5703125" style="656" customWidth="1"/>
    <col min="9742" max="9742" width="2.42578125" style="656" customWidth="1"/>
    <col min="9743" max="9743" width="11.5703125" style="656" customWidth="1"/>
    <col min="9744" max="9744" width="2.42578125" style="656" customWidth="1"/>
    <col min="9745" max="9745" width="11.5703125" style="656" customWidth="1"/>
    <col min="9746" max="9746" width="2.42578125" style="656" customWidth="1"/>
    <col min="9747" max="9747" width="10.85546875" style="656" customWidth="1"/>
    <col min="9748" max="9748" width="2.42578125" style="656" customWidth="1"/>
    <col min="9749" max="9749" width="11.140625" style="656" customWidth="1"/>
    <col min="9750" max="9750" width="1.85546875" style="656" customWidth="1"/>
    <col min="9751" max="9751" width="11" style="656" customWidth="1"/>
    <col min="9752" max="9752" width="0.7109375" style="656" customWidth="1"/>
    <col min="9753" max="9753" width="1.85546875" style="656" customWidth="1"/>
    <col min="9754" max="9754" width="11.85546875" style="656" bestFit="1" customWidth="1"/>
    <col min="9755" max="9755" width="15.28515625" style="656" bestFit="1" customWidth="1"/>
    <col min="9756" max="9756" width="5" style="656" customWidth="1"/>
    <col min="9757" max="9757" width="10.42578125" style="656" bestFit="1" customWidth="1"/>
    <col min="9758" max="9758" width="5" style="656" customWidth="1"/>
    <col min="9759" max="9759" width="10.42578125" style="656" bestFit="1" customWidth="1"/>
    <col min="9760" max="9762" width="9" style="656"/>
    <col min="9763" max="9763" width="10.42578125" style="656" bestFit="1" customWidth="1"/>
    <col min="9764" max="9992" width="9" style="656"/>
    <col min="9993" max="9993" width="3.5703125" style="656" customWidth="1"/>
    <col min="9994" max="9994" width="4.85546875" style="656" customWidth="1"/>
    <col min="9995" max="9995" width="5.42578125" style="656" customWidth="1"/>
    <col min="9996" max="9996" width="31.28515625" style="656" customWidth="1"/>
    <col min="9997" max="9997" width="7.5703125" style="656" customWidth="1"/>
    <col min="9998" max="9998" width="2.42578125" style="656" customWidth="1"/>
    <col min="9999" max="9999" width="11.5703125" style="656" customWidth="1"/>
    <col min="10000" max="10000" width="2.42578125" style="656" customWidth="1"/>
    <col min="10001" max="10001" width="11.5703125" style="656" customWidth="1"/>
    <col min="10002" max="10002" width="2.42578125" style="656" customWidth="1"/>
    <col min="10003" max="10003" width="10.85546875" style="656" customWidth="1"/>
    <col min="10004" max="10004" width="2.42578125" style="656" customWidth="1"/>
    <col min="10005" max="10005" width="11.140625" style="656" customWidth="1"/>
    <col min="10006" max="10006" width="1.85546875" style="656" customWidth="1"/>
    <col min="10007" max="10007" width="11" style="656" customWidth="1"/>
    <col min="10008" max="10008" width="0.7109375" style="656" customWidth="1"/>
    <col min="10009" max="10009" width="1.85546875" style="656" customWidth="1"/>
    <col min="10010" max="10010" width="11.85546875" style="656" bestFit="1" customWidth="1"/>
    <col min="10011" max="10011" width="15.28515625" style="656" bestFit="1" customWidth="1"/>
    <col min="10012" max="10012" width="5" style="656" customWidth="1"/>
    <col min="10013" max="10013" width="10.42578125" style="656" bestFit="1" customWidth="1"/>
    <col min="10014" max="10014" width="5" style="656" customWidth="1"/>
    <col min="10015" max="10015" width="10.42578125" style="656" bestFit="1" customWidth="1"/>
    <col min="10016" max="10018" width="9" style="656"/>
    <col min="10019" max="10019" width="10.42578125" style="656" bestFit="1" customWidth="1"/>
    <col min="10020" max="10248" width="9" style="656"/>
    <col min="10249" max="10249" width="3.5703125" style="656" customWidth="1"/>
    <col min="10250" max="10250" width="4.85546875" style="656" customWidth="1"/>
    <col min="10251" max="10251" width="5.42578125" style="656" customWidth="1"/>
    <col min="10252" max="10252" width="31.28515625" style="656" customWidth="1"/>
    <col min="10253" max="10253" width="7.5703125" style="656" customWidth="1"/>
    <col min="10254" max="10254" width="2.42578125" style="656" customWidth="1"/>
    <col min="10255" max="10255" width="11.5703125" style="656" customWidth="1"/>
    <col min="10256" max="10256" width="2.42578125" style="656" customWidth="1"/>
    <col min="10257" max="10257" width="11.5703125" style="656" customWidth="1"/>
    <col min="10258" max="10258" width="2.42578125" style="656" customWidth="1"/>
    <col min="10259" max="10259" width="10.85546875" style="656" customWidth="1"/>
    <col min="10260" max="10260" width="2.42578125" style="656" customWidth="1"/>
    <col min="10261" max="10261" width="11.140625" style="656" customWidth="1"/>
    <col min="10262" max="10262" width="1.85546875" style="656" customWidth="1"/>
    <col min="10263" max="10263" width="11" style="656" customWidth="1"/>
    <col min="10264" max="10264" width="0.7109375" style="656" customWidth="1"/>
    <col min="10265" max="10265" width="1.85546875" style="656" customWidth="1"/>
    <col min="10266" max="10266" width="11.85546875" style="656" bestFit="1" customWidth="1"/>
    <col min="10267" max="10267" width="15.28515625" style="656" bestFit="1" customWidth="1"/>
    <col min="10268" max="10268" width="5" style="656" customWidth="1"/>
    <col min="10269" max="10269" width="10.42578125" style="656" bestFit="1" customWidth="1"/>
    <col min="10270" max="10270" width="5" style="656" customWidth="1"/>
    <col min="10271" max="10271" width="10.42578125" style="656" bestFit="1" customWidth="1"/>
    <col min="10272" max="10274" width="9" style="656"/>
    <col min="10275" max="10275" width="10.42578125" style="656" bestFit="1" customWidth="1"/>
    <col min="10276" max="10504" width="9" style="656"/>
    <col min="10505" max="10505" width="3.5703125" style="656" customWidth="1"/>
    <col min="10506" max="10506" width="4.85546875" style="656" customWidth="1"/>
    <col min="10507" max="10507" width="5.42578125" style="656" customWidth="1"/>
    <col min="10508" max="10508" width="31.28515625" style="656" customWidth="1"/>
    <col min="10509" max="10509" width="7.5703125" style="656" customWidth="1"/>
    <col min="10510" max="10510" width="2.42578125" style="656" customWidth="1"/>
    <col min="10511" max="10511" width="11.5703125" style="656" customWidth="1"/>
    <col min="10512" max="10512" width="2.42578125" style="656" customWidth="1"/>
    <col min="10513" max="10513" width="11.5703125" style="656" customWidth="1"/>
    <col min="10514" max="10514" width="2.42578125" style="656" customWidth="1"/>
    <col min="10515" max="10515" width="10.85546875" style="656" customWidth="1"/>
    <col min="10516" max="10516" width="2.42578125" style="656" customWidth="1"/>
    <col min="10517" max="10517" width="11.140625" style="656" customWidth="1"/>
    <col min="10518" max="10518" width="1.85546875" style="656" customWidth="1"/>
    <col min="10519" max="10519" width="11" style="656" customWidth="1"/>
    <col min="10520" max="10520" width="0.7109375" style="656" customWidth="1"/>
    <col min="10521" max="10521" width="1.85546875" style="656" customWidth="1"/>
    <col min="10522" max="10522" width="11.85546875" style="656" bestFit="1" customWidth="1"/>
    <col min="10523" max="10523" width="15.28515625" style="656" bestFit="1" customWidth="1"/>
    <col min="10524" max="10524" width="5" style="656" customWidth="1"/>
    <col min="10525" max="10525" width="10.42578125" style="656" bestFit="1" customWidth="1"/>
    <col min="10526" max="10526" width="5" style="656" customWidth="1"/>
    <col min="10527" max="10527" width="10.42578125" style="656" bestFit="1" customWidth="1"/>
    <col min="10528" max="10530" width="9" style="656"/>
    <col min="10531" max="10531" width="10.42578125" style="656" bestFit="1" customWidth="1"/>
    <col min="10532" max="10760" width="9" style="656"/>
    <col min="10761" max="10761" width="3.5703125" style="656" customWidth="1"/>
    <col min="10762" max="10762" width="4.85546875" style="656" customWidth="1"/>
    <col min="10763" max="10763" width="5.42578125" style="656" customWidth="1"/>
    <col min="10764" max="10764" width="31.28515625" style="656" customWidth="1"/>
    <col min="10765" max="10765" width="7.5703125" style="656" customWidth="1"/>
    <col min="10766" max="10766" width="2.42578125" style="656" customWidth="1"/>
    <col min="10767" max="10767" width="11.5703125" style="656" customWidth="1"/>
    <col min="10768" max="10768" width="2.42578125" style="656" customWidth="1"/>
    <col min="10769" max="10769" width="11.5703125" style="656" customWidth="1"/>
    <col min="10770" max="10770" width="2.42578125" style="656" customWidth="1"/>
    <col min="10771" max="10771" width="10.85546875" style="656" customWidth="1"/>
    <col min="10772" max="10772" width="2.42578125" style="656" customWidth="1"/>
    <col min="10773" max="10773" width="11.140625" style="656" customWidth="1"/>
    <col min="10774" max="10774" width="1.85546875" style="656" customWidth="1"/>
    <col min="10775" max="10775" width="11" style="656" customWidth="1"/>
    <col min="10776" max="10776" width="0.7109375" style="656" customWidth="1"/>
    <col min="10777" max="10777" width="1.85546875" style="656" customWidth="1"/>
    <col min="10778" max="10778" width="11.85546875" style="656" bestFit="1" customWidth="1"/>
    <col min="10779" max="10779" width="15.28515625" style="656" bestFit="1" customWidth="1"/>
    <col min="10780" max="10780" width="5" style="656" customWidth="1"/>
    <col min="10781" max="10781" width="10.42578125" style="656" bestFit="1" customWidth="1"/>
    <col min="10782" max="10782" width="5" style="656" customWidth="1"/>
    <col min="10783" max="10783" width="10.42578125" style="656" bestFit="1" customWidth="1"/>
    <col min="10784" max="10786" width="9" style="656"/>
    <col min="10787" max="10787" width="10.42578125" style="656" bestFit="1" customWidth="1"/>
    <col min="10788" max="11016" width="9" style="656"/>
    <col min="11017" max="11017" width="3.5703125" style="656" customWidth="1"/>
    <col min="11018" max="11018" width="4.85546875" style="656" customWidth="1"/>
    <col min="11019" max="11019" width="5.42578125" style="656" customWidth="1"/>
    <col min="11020" max="11020" width="31.28515625" style="656" customWidth="1"/>
    <col min="11021" max="11021" width="7.5703125" style="656" customWidth="1"/>
    <col min="11022" max="11022" width="2.42578125" style="656" customWidth="1"/>
    <col min="11023" max="11023" width="11.5703125" style="656" customWidth="1"/>
    <col min="11024" max="11024" width="2.42578125" style="656" customWidth="1"/>
    <col min="11025" max="11025" width="11.5703125" style="656" customWidth="1"/>
    <col min="11026" max="11026" width="2.42578125" style="656" customWidth="1"/>
    <col min="11027" max="11027" width="10.85546875" style="656" customWidth="1"/>
    <col min="11028" max="11028" width="2.42578125" style="656" customWidth="1"/>
    <col min="11029" max="11029" width="11.140625" style="656" customWidth="1"/>
    <col min="11030" max="11030" width="1.85546875" style="656" customWidth="1"/>
    <col min="11031" max="11031" width="11" style="656" customWidth="1"/>
    <col min="11032" max="11032" width="0.7109375" style="656" customWidth="1"/>
    <col min="11033" max="11033" width="1.85546875" style="656" customWidth="1"/>
    <col min="11034" max="11034" width="11.85546875" style="656" bestFit="1" customWidth="1"/>
    <col min="11035" max="11035" width="15.28515625" style="656" bestFit="1" customWidth="1"/>
    <col min="11036" max="11036" width="5" style="656" customWidth="1"/>
    <col min="11037" max="11037" width="10.42578125" style="656" bestFit="1" customWidth="1"/>
    <col min="11038" max="11038" width="5" style="656" customWidth="1"/>
    <col min="11039" max="11039" width="10.42578125" style="656" bestFit="1" customWidth="1"/>
    <col min="11040" max="11042" width="9" style="656"/>
    <col min="11043" max="11043" width="10.42578125" style="656" bestFit="1" customWidth="1"/>
    <col min="11044" max="11272" width="9" style="656"/>
    <col min="11273" max="11273" width="3.5703125" style="656" customWidth="1"/>
    <col min="11274" max="11274" width="4.85546875" style="656" customWidth="1"/>
    <col min="11275" max="11275" width="5.42578125" style="656" customWidth="1"/>
    <col min="11276" max="11276" width="31.28515625" style="656" customWidth="1"/>
    <col min="11277" max="11277" width="7.5703125" style="656" customWidth="1"/>
    <col min="11278" max="11278" width="2.42578125" style="656" customWidth="1"/>
    <col min="11279" max="11279" width="11.5703125" style="656" customWidth="1"/>
    <col min="11280" max="11280" width="2.42578125" style="656" customWidth="1"/>
    <col min="11281" max="11281" width="11.5703125" style="656" customWidth="1"/>
    <col min="11282" max="11282" width="2.42578125" style="656" customWidth="1"/>
    <col min="11283" max="11283" width="10.85546875" style="656" customWidth="1"/>
    <col min="11284" max="11284" width="2.42578125" style="656" customWidth="1"/>
    <col min="11285" max="11285" width="11.140625" style="656" customWidth="1"/>
    <col min="11286" max="11286" width="1.85546875" style="656" customWidth="1"/>
    <col min="11287" max="11287" width="11" style="656" customWidth="1"/>
    <col min="11288" max="11288" width="0.7109375" style="656" customWidth="1"/>
    <col min="11289" max="11289" width="1.85546875" style="656" customWidth="1"/>
    <col min="11290" max="11290" width="11.85546875" style="656" bestFit="1" customWidth="1"/>
    <col min="11291" max="11291" width="15.28515625" style="656" bestFit="1" customWidth="1"/>
    <col min="11292" max="11292" width="5" style="656" customWidth="1"/>
    <col min="11293" max="11293" width="10.42578125" style="656" bestFit="1" customWidth="1"/>
    <col min="11294" max="11294" width="5" style="656" customWidth="1"/>
    <col min="11295" max="11295" width="10.42578125" style="656" bestFit="1" customWidth="1"/>
    <col min="11296" max="11298" width="9" style="656"/>
    <col min="11299" max="11299" width="10.42578125" style="656" bestFit="1" customWidth="1"/>
    <col min="11300" max="11528" width="9" style="656"/>
    <col min="11529" max="11529" width="3.5703125" style="656" customWidth="1"/>
    <col min="11530" max="11530" width="4.85546875" style="656" customWidth="1"/>
    <col min="11531" max="11531" width="5.42578125" style="656" customWidth="1"/>
    <col min="11532" max="11532" width="31.28515625" style="656" customWidth="1"/>
    <col min="11533" max="11533" width="7.5703125" style="656" customWidth="1"/>
    <col min="11534" max="11534" width="2.42578125" style="656" customWidth="1"/>
    <col min="11535" max="11535" width="11.5703125" style="656" customWidth="1"/>
    <col min="11536" max="11536" width="2.42578125" style="656" customWidth="1"/>
    <col min="11537" max="11537" width="11.5703125" style="656" customWidth="1"/>
    <col min="11538" max="11538" width="2.42578125" style="656" customWidth="1"/>
    <col min="11539" max="11539" width="10.85546875" style="656" customWidth="1"/>
    <col min="11540" max="11540" width="2.42578125" style="656" customWidth="1"/>
    <col min="11541" max="11541" width="11.140625" style="656" customWidth="1"/>
    <col min="11542" max="11542" width="1.85546875" style="656" customWidth="1"/>
    <col min="11543" max="11543" width="11" style="656" customWidth="1"/>
    <col min="11544" max="11544" width="0.7109375" style="656" customWidth="1"/>
    <col min="11545" max="11545" width="1.85546875" style="656" customWidth="1"/>
    <col min="11546" max="11546" width="11.85546875" style="656" bestFit="1" customWidth="1"/>
    <col min="11547" max="11547" width="15.28515625" style="656" bestFit="1" customWidth="1"/>
    <col min="11548" max="11548" width="5" style="656" customWidth="1"/>
    <col min="11549" max="11549" width="10.42578125" style="656" bestFit="1" customWidth="1"/>
    <col min="11550" max="11550" width="5" style="656" customWidth="1"/>
    <col min="11551" max="11551" width="10.42578125" style="656" bestFit="1" customWidth="1"/>
    <col min="11552" max="11554" width="9" style="656"/>
    <col min="11555" max="11555" width="10.42578125" style="656" bestFit="1" customWidth="1"/>
    <col min="11556" max="11784" width="9" style="656"/>
    <col min="11785" max="11785" width="3.5703125" style="656" customWidth="1"/>
    <col min="11786" max="11786" width="4.85546875" style="656" customWidth="1"/>
    <col min="11787" max="11787" width="5.42578125" style="656" customWidth="1"/>
    <col min="11788" max="11788" width="31.28515625" style="656" customWidth="1"/>
    <col min="11789" max="11789" width="7.5703125" style="656" customWidth="1"/>
    <col min="11790" max="11790" width="2.42578125" style="656" customWidth="1"/>
    <col min="11791" max="11791" width="11.5703125" style="656" customWidth="1"/>
    <col min="11792" max="11792" width="2.42578125" style="656" customWidth="1"/>
    <col min="11793" max="11793" width="11.5703125" style="656" customWidth="1"/>
    <col min="11794" max="11794" width="2.42578125" style="656" customWidth="1"/>
    <col min="11795" max="11795" width="10.85546875" style="656" customWidth="1"/>
    <col min="11796" max="11796" width="2.42578125" style="656" customWidth="1"/>
    <col min="11797" max="11797" width="11.140625" style="656" customWidth="1"/>
    <col min="11798" max="11798" width="1.85546875" style="656" customWidth="1"/>
    <col min="11799" max="11799" width="11" style="656" customWidth="1"/>
    <col min="11800" max="11800" width="0.7109375" style="656" customWidth="1"/>
    <col min="11801" max="11801" width="1.85546875" style="656" customWidth="1"/>
    <col min="11802" max="11802" width="11.85546875" style="656" bestFit="1" customWidth="1"/>
    <col min="11803" max="11803" width="15.28515625" style="656" bestFit="1" customWidth="1"/>
    <col min="11804" max="11804" width="5" style="656" customWidth="1"/>
    <col min="11805" max="11805" width="10.42578125" style="656" bestFit="1" customWidth="1"/>
    <col min="11806" max="11806" width="5" style="656" customWidth="1"/>
    <col min="11807" max="11807" width="10.42578125" style="656" bestFit="1" customWidth="1"/>
    <col min="11808" max="11810" width="9" style="656"/>
    <col min="11811" max="11811" width="10.42578125" style="656" bestFit="1" customWidth="1"/>
    <col min="11812" max="12040" width="9" style="656"/>
    <col min="12041" max="12041" width="3.5703125" style="656" customWidth="1"/>
    <col min="12042" max="12042" width="4.85546875" style="656" customWidth="1"/>
    <col min="12043" max="12043" width="5.42578125" style="656" customWidth="1"/>
    <col min="12044" max="12044" width="31.28515625" style="656" customWidth="1"/>
    <col min="12045" max="12045" width="7.5703125" style="656" customWidth="1"/>
    <col min="12046" max="12046" width="2.42578125" style="656" customWidth="1"/>
    <col min="12047" max="12047" width="11.5703125" style="656" customWidth="1"/>
    <col min="12048" max="12048" width="2.42578125" style="656" customWidth="1"/>
    <col min="12049" max="12049" width="11.5703125" style="656" customWidth="1"/>
    <col min="12050" max="12050" width="2.42578125" style="656" customWidth="1"/>
    <col min="12051" max="12051" width="10.85546875" style="656" customWidth="1"/>
    <col min="12052" max="12052" width="2.42578125" style="656" customWidth="1"/>
    <col min="12053" max="12053" width="11.140625" style="656" customWidth="1"/>
    <col min="12054" max="12054" width="1.85546875" style="656" customWidth="1"/>
    <col min="12055" max="12055" width="11" style="656" customWidth="1"/>
    <col min="12056" max="12056" width="0.7109375" style="656" customWidth="1"/>
    <col min="12057" max="12057" width="1.85546875" style="656" customWidth="1"/>
    <col min="12058" max="12058" width="11.85546875" style="656" bestFit="1" customWidth="1"/>
    <col min="12059" max="12059" width="15.28515625" style="656" bestFit="1" customWidth="1"/>
    <col min="12060" max="12060" width="5" style="656" customWidth="1"/>
    <col min="12061" max="12061" width="10.42578125" style="656" bestFit="1" customWidth="1"/>
    <col min="12062" max="12062" width="5" style="656" customWidth="1"/>
    <col min="12063" max="12063" width="10.42578125" style="656" bestFit="1" customWidth="1"/>
    <col min="12064" max="12066" width="9" style="656"/>
    <col min="12067" max="12067" width="10.42578125" style="656" bestFit="1" customWidth="1"/>
    <col min="12068" max="12296" width="9" style="656"/>
    <col min="12297" max="12297" width="3.5703125" style="656" customWidth="1"/>
    <col min="12298" max="12298" width="4.85546875" style="656" customWidth="1"/>
    <col min="12299" max="12299" width="5.42578125" style="656" customWidth="1"/>
    <col min="12300" max="12300" width="31.28515625" style="656" customWidth="1"/>
    <col min="12301" max="12301" width="7.5703125" style="656" customWidth="1"/>
    <col min="12302" max="12302" width="2.42578125" style="656" customWidth="1"/>
    <col min="12303" max="12303" width="11.5703125" style="656" customWidth="1"/>
    <col min="12304" max="12304" width="2.42578125" style="656" customWidth="1"/>
    <col min="12305" max="12305" width="11.5703125" style="656" customWidth="1"/>
    <col min="12306" max="12306" width="2.42578125" style="656" customWidth="1"/>
    <col min="12307" max="12307" width="10.85546875" style="656" customWidth="1"/>
    <col min="12308" max="12308" width="2.42578125" style="656" customWidth="1"/>
    <col min="12309" max="12309" width="11.140625" style="656" customWidth="1"/>
    <col min="12310" max="12310" width="1.85546875" style="656" customWidth="1"/>
    <col min="12311" max="12311" width="11" style="656" customWidth="1"/>
    <col min="12312" max="12312" width="0.7109375" style="656" customWidth="1"/>
    <col min="12313" max="12313" width="1.85546875" style="656" customWidth="1"/>
    <col min="12314" max="12314" width="11.85546875" style="656" bestFit="1" customWidth="1"/>
    <col min="12315" max="12315" width="15.28515625" style="656" bestFit="1" customWidth="1"/>
    <col min="12316" max="12316" width="5" style="656" customWidth="1"/>
    <col min="12317" max="12317" width="10.42578125" style="656" bestFit="1" customWidth="1"/>
    <col min="12318" max="12318" width="5" style="656" customWidth="1"/>
    <col min="12319" max="12319" width="10.42578125" style="656" bestFit="1" customWidth="1"/>
    <col min="12320" max="12322" width="9" style="656"/>
    <col min="12323" max="12323" width="10.42578125" style="656" bestFit="1" customWidth="1"/>
    <col min="12324" max="12552" width="9" style="656"/>
    <col min="12553" max="12553" width="3.5703125" style="656" customWidth="1"/>
    <col min="12554" max="12554" width="4.85546875" style="656" customWidth="1"/>
    <col min="12555" max="12555" width="5.42578125" style="656" customWidth="1"/>
    <col min="12556" max="12556" width="31.28515625" style="656" customWidth="1"/>
    <col min="12557" max="12557" width="7.5703125" style="656" customWidth="1"/>
    <col min="12558" max="12558" width="2.42578125" style="656" customWidth="1"/>
    <col min="12559" max="12559" width="11.5703125" style="656" customWidth="1"/>
    <col min="12560" max="12560" width="2.42578125" style="656" customWidth="1"/>
    <col min="12561" max="12561" width="11.5703125" style="656" customWidth="1"/>
    <col min="12562" max="12562" width="2.42578125" style="656" customWidth="1"/>
    <col min="12563" max="12563" width="10.85546875" style="656" customWidth="1"/>
    <col min="12564" max="12564" width="2.42578125" style="656" customWidth="1"/>
    <col min="12565" max="12565" width="11.140625" style="656" customWidth="1"/>
    <col min="12566" max="12566" width="1.85546875" style="656" customWidth="1"/>
    <col min="12567" max="12567" width="11" style="656" customWidth="1"/>
    <col min="12568" max="12568" width="0.7109375" style="656" customWidth="1"/>
    <col min="12569" max="12569" width="1.85546875" style="656" customWidth="1"/>
    <col min="12570" max="12570" width="11.85546875" style="656" bestFit="1" customWidth="1"/>
    <col min="12571" max="12571" width="15.28515625" style="656" bestFit="1" customWidth="1"/>
    <col min="12572" max="12572" width="5" style="656" customWidth="1"/>
    <col min="12573" max="12573" width="10.42578125" style="656" bestFit="1" customWidth="1"/>
    <col min="12574" max="12574" width="5" style="656" customWidth="1"/>
    <col min="12575" max="12575" width="10.42578125" style="656" bestFit="1" customWidth="1"/>
    <col min="12576" max="12578" width="9" style="656"/>
    <col min="12579" max="12579" width="10.42578125" style="656" bestFit="1" customWidth="1"/>
    <col min="12580" max="12808" width="9" style="656"/>
    <col min="12809" max="12809" width="3.5703125" style="656" customWidth="1"/>
    <col min="12810" max="12810" width="4.85546875" style="656" customWidth="1"/>
    <col min="12811" max="12811" width="5.42578125" style="656" customWidth="1"/>
    <col min="12812" max="12812" width="31.28515625" style="656" customWidth="1"/>
    <col min="12813" max="12813" width="7.5703125" style="656" customWidth="1"/>
    <col min="12814" max="12814" width="2.42578125" style="656" customWidth="1"/>
    <col min="12815" max="12815" width="11.5703125" style="656" customWidth="1"/>
    <col min="12816" max="12816" width="2.42578125" style="656" customWidth="1"/>
    <col min="12817" max="12817" width="11.5703125" style="656" customWidth="1"/>
    <col min="12818" max="12818" width="2.42578125" style="656" customWidth="1"/>
    <col min="12819" max="12819" width="10.85546875" style="656" customWidth="1"/>
    <col min="12820" max="12820" width="2.42578125" style="656" customWidth="1"/>
    <col min="12821" max="12821" width="11.140625" style="656" customWidth="1"/>
    <col min="12822" max="12822" width="1.85546875" style="656" customWidth="1"/>
    <col min="12823" max="12823" width="11" style="656" customWidth="1"/>
    <col min="12824" max="12824" width="0.7109375" style="656" customWidth="1"/>
    <col min="12825" max="12825" width="1.85546875" style="656" customWidth="1"/>
    <col min="12826" max="12826" width="11.85546875" style="656" bestFit="1" customWidth="1"/>
    <col min="12827" max="12827" width="15.28515625" style="656" bestFit="1" customWidth="1"/>
    <col min="12828" max="12828" width="5" style="656" customWidth="1"/>
    <col min="12829" max="12829" width="10.42578125" style="656" bestFit="1" customWidth="1"/>
    <col min="12830" max="12830" width="5" style="656" customWidth="1"/>
    <col min="12831" max="12831" width="10.42578125" style="656" bestFit="1" customWidth="1"/>
    <col min="12832" max="12834" width="9" style="656"/>
    <col min="12835" max="12835" width="10.42578125" style="656" bestFit="1" customWidth="1"/>
    <col min="12836" max="13064" width="9" style="656"/>
    <col min="13065" max="13065" width="3.5703125" style="656" customWidth="1"/>
    <col min="13066" max="13066" width="4.85546875" style="656" customWidth="1"/>
    <col min="13067" max="13067" width="5.42578125" style="656" customWidth="1"/>
    <col min="13068" max="13068" width="31.28515625" style="656" customWidth="1"/>
    <col min="13069" max="13069" width="7.5703125" style="656" customWidth="1"/>
    <col min="13070" max="13070" width="2.42578125" style="656" customWidth="1"/>
    <col min="13071" max="13071" width="11.5703125" style="656" customWidth="1"/>
    <col min="13072" max="13072" width="2.42578125" style="656" customWidth="1"/>
    <col min="13073" max="13073" width="11.5703125" style="656" customWidth="1"/>
    <col min="13074" max="13074" width="2.42578125" style="656" customWidth="1"/>
    <col min="13075" max="13075" width="10.85546875" style="656" customWidth="1"/>
    <col min="13076" max="13076" width="2.42578125" style="656" customWidth="1"/>
    <col min="13077" max="13077" width="11.140625" style="656" customWidth="1"/>
    <col min="13078" max="13078" width="1.85546875" style="656" customWidth="1"/>
    <col min="13079" max="13079" width="11" style="656" customWidth="1"/>
    <col min="13080" max="13080" width="0.7109375" style="656" customWidth="1"/>
    <col min="13081" max="13081" width="1.85546875" style="656" customWidth="1"/>
    <col min="13082" max="13082" width="11.85546875" style="656" bestFit="1" customWidth="1"/>
    <col min="13083" max="13083" width="15.28515625" style="656" bestFit="1" customWidth="1"/>
    <col min="13084" max="13084" width="5" style="656" customWidth="1"/>
    <col min="13085" max="13085" width="10.42578125" style="656" bestFit="1" customWidth="1"/>
    <col min="13086" max="13086" width="5" style="656" customWidth="1"/>
    <col min="13087" max="13087" width="10.42578125" style="656" bestFit="1" customWidth="1"/>
    <col min="13088" max="13090" width="9" style="656"/>
    <col min="13091" max="13091" width="10.42578125" style="656" bestFit="1" customWidth="1"/>
    <col min="13092" max="13320" width="9" style="656"/>
    <col min="13321" max="13321" width="3.5703125" style="656" customWidth="1"/>
    <col min="13322" max="13322" width="4.85546875" style="656" customWidth="1"/>
    <col min="13323" max="13323" width="5.42578125" style="656" customWidth="1"/>
    <col min="13324" max="13324" width="31.28515625" style="656" customWidth="1"/>
    <col min="13325" max="13325" width="7.5703125" style="656" customWidth="1"/>
    <col min="13326" max="13326" width="2.42578125" style="656" customWidth="1"/>
    <col min="13327" max="13327" width="11.5703125" style="656" customWidth="1"/>
    <col min="13328" max="13328" width="2.42578125" style="656" customWidth="1"/>
    <col min="13329" max="13329" width="11.5703125" style="656" customWidth="1"/>
    <col min="13330" max="13330" width="2.42578125" style="656" customWidth="1"/>
    <col min="13331" max="13331" width="10.85546875" style="656" customWidth="1"/>
    <col min="13332" max="13332" width="2.42578125" style="656" customWidth="1"/>
    <col min="13333" max="13333" width="11.140625" style="656" customWidth="1"/>
    <col min="13334" max="13334" width="1.85546875" style="656" customWidth="1"/>
    <col min="13335" max="13335" width="11" style="656" customWidth="1"/>
    <col min="13336" max="13336" width="0.7109375" style="656" customWidth="1"/>
    <col min="13337" max="13337" width="1.85546875" style="656" customWidth="1"/>
    <col min="13338" max="13338" width="11.85546875" style="656" bestFit="1" customWidth="1"/>
    <col min="13339" max="13339" width="15.28515625" style="656" bestFit="1" customWidth="1"/>
    <col min="13340" max="13340" width="5" style="656" customWidth="1"/>
    <col min="13341" max="13341" width="10.42578125" style="656" bestFit="1" customWidth="1"/>
    <col min="13342" max="13342" width="5" style="656" customWidth="1"/>
    <col min="13343" max="13343" width="10.42578125" style="656" bestFit="1" customWidth="1"/>
    <col min="13344" max="13346" width="9" style="656"/>
    <col min="13347" max="13347" width="10.42578125" style="656" bestFit="1" customWidth="1"/>
    <col min="13348" max="13576" width="9" style="656"/>
    <col min="13577" max="13577" width="3.5703125" style="656" customWidth="1"/>
    <col min="13578" max="13578" width="4.85546875" style="656" customWidth="1"/>
    <col min="13579" max="13579" width="5.42578125" style="656" customWidth="1"/>
    <col min="13580" max="13580" width="31.28515625" style="656" customWidth="1"/>
    <col min="13581" max="13581" width="7.5703125" style="656" customWidth="1"/>
    <col min="13582" max="13582" width="2.42578125" style="656" customWidth="1"/>
    <col min="13583" max="13583" width="11.5703125" style="656" customWidth="1"/>
    <col min="13584" max="13584" width="2.42578125" style="656" customWidth="1"/>
    <col min="13585" max="13585" width="11.5703125" style="656" customWidth="1"/>
    <col min="13586" max="13586" width="2.42578125" style="656" customWidth="1"/>
    <col min="13587" max="13587" width="10.85546875" style="656" customWidth="1"/>
    <col min="13588" max="13588" width="2.42578125" style="656" customWidth="1"/>
    <col min="13589" max="13589" width="11.140625" style="656" customWidth="1"/>
    <col min="13590" max="13590" width="1.85546875" style="656" customWidth="1"/>
    <col min="13591" max="13591" width="11" style="656" customWidth="1"/>
    <col min="13592" max="13592" width="0.7109375" style="656" customWidth="1"/>
    <col min="13593" max="13593" width="1.85546875" style="656" customWidth="1"/>
    <col min="13594" max="13594" width="11.85546875" style="656" bestFit="1" customWidth="1"/>
    <col min="13595" max="13595" width="15.28515625" style="656" bestFit="1" customWidth="1"/>
    <col min="13596" max="13596" width="5" style="656" customWidth="1"/>
    <col min="13597" max="13597" width="10.42578125" style="656" bestFit="1" customWidth="1"/>
    <col min="13598" max="13598" width="5" style="656" customWidth="1"/>
    <col min="13599" max="13599" width="10.42578125" style="656" bestFit="1" customWidth="1"/>
    <col min="13600" max="13602" width="9" style="656"/>
    <col min="13603" max="13603" width="10.42578125" style="656" bestFit="1" customWidth="1"/>
    <col min="13604" max="13832" width="9" style="656"/>
    <col min="13833" max="13833" width="3.5703125" style="656" customWidth="1"/>
    <col min="13834" max="13834" width="4.85546875" style="656" customWidth="1"/>
    <col min="13835" max="13835" width="5.42578125" style="656" customWidth="1"/>
    <col min="13836" max="13836" width="31.28515625" style="656" customWidth="1"/>
    <col min="13837" max="13837" width="7.5703125" style="656" customWidth="1"/>
    <col min="13838" max="13838" width="2.42578125" style="656" customWidth="1"/>
    <col min="13839" max="13839" width="11.5703125" style="656" customWidth="1"/>
    <col min="13840" max="13840" width="2.42578125" style="656" customWidth="1"/>
    <col min="13841" max="13841" width="11.5703125" style="656" customWidth="1"/>
    <col min="13842" max="13842" width="2.42578125" style="656" customWidth="1"/>
    <col min="13843" max="13843" width="10.85546875" style="656" customWidth="1"/>
    <col min="13844" max="13844" width="2.42578125" style="656" customWidth="1"/>
    <col min="13845" max="13845" width="11.140625" style="656" customWidth="1"/>
    <col min="13846" max="13846" width="1.85546875" style="656" customWidth="1"/>
    <col min="13847" max="13847" width="11" style="656" customWidth="1"/>
    <col min="13848" max="13848" width="0.7109375" style="656" customWidth="1"/>
    <col min="13849" max="13849" width="1.85546875" style="656" customWidth="1"/>
    <col min="13850" max="13850" width="11.85546875" style="656" bestFit="1" customWidth="1"/>
    <col min="13851" max="13851" width="15.28515625" style="656" bestFit="1" customWidth="1"/>
    <col min="13852" max="13852" width="5" style="656" customWidth="1"/>
    <col min="13853" max="13853" width="10.42578125" style="656" bestFit="1" customWidth="1"/>
    <col min="13854" max="13854" width="5" style="656" customWidth="1"/>
    <col min="13855" max="13855" width="10.42578125" style="656" bestFit="1" customWidth="1"/>
    <col min="13856" max="13858" width="9" style="656"/>
    <col min="13859" max="13859" width="10.42578125" style="656" bestFit="1" customWidth="1"/>
    <col min="13860" max="14088" width="9" style="656"/>
    <col min="14089" max="14089" width="3.5703125" style="656" customWidth="1"/>
    <col min="14090" max="14090" width="4.85546875" style="656" customWidth="1"/>
    <col min="14091" max="14091" width="5.42578125" style="656" customWidth="1"/>
    <col min="14092" max="14092" width="31.28515625" style="656" customWidth="1"/>
    <col min="14093" max="14093" width="7.5703125" style="656" customWidth="1"/>
    <col min="14094" max="14094" width="2.42578125" style="656" customWidth="1"/>
    <col min="14095" max="14095" width="11.5703125" style="656" customWidth="1"/>
    <col min="14096" max="14096" width="2.42578125" style="656" customWidth="1"/>
    <col min="14097" max="14097" width="11.5703125" style="656" customWidth="1"/>
    <col min="14098" max="14098" width="2.42578125" style="656" customWidth="1"/>
    <col min="14099" max="14099" width="10.85546875" style="656" customWidth="1"/>
    <col min="14100" max="14100" width="2.42578125" style="656" customWidth="1"/>
    <col min="14101" max="14101" width="11.140625" style="656" customWidth="1"/>
    <col min="14102" max="14102" width="1.85546875" style="656" customWidth="1"/>
    <col min="14103" max="14103" width="11" style="656" customWidth="1"/>
    <col min="14104" max="14104" width="0.7109375" style="656" customWidth="1"/>
    <col min="14105" max="14105" width="1.85546875" style="656" customWidth="1"/>
    <col min="14106" max="14106" width="11.85546875" style="656" bestFit="1" customWidth="1"/>
    <col min="14107" max="14107" width="15.28515625" style="656" bestFit="1" customWidth="1"/>
    <col min="14108" max="14108" width="5" style="656" customWidth="1"/>
    <col min="14109" max="14109" width="10.42578125" style="656" bestFit="1" customWidth="1"/>
    <col min="14110" max="14110" width="5" style="656" customWidth="1"/>
    <col min="14111" max="14111" width="10.42578125" style="656" bestFit="1" customWidth="1"/>
    <col min="14112" max="14114" width="9" style="656"/>
    <col min="14115" max="14115" width="10.42578125" style="656" bestFit="1" customWidth="1"/>
    <col min="14116" max="14344" width="9" style="656"/>
    <col min="14345" max="14345" width="3.5703125" style="656" customWidth="1"/>
    <col min="14346" max="14346" width="4.85546875" style="656" customWidth="1"/>
    <col min="14347" max="14347" width="5.42578125" style="656" customWidth="1"/>
    <col min="14348" max="14348" width="31.28515625" style="656" customWidth="1"/>
    <col min="14349" max="14349" width="7.5703125" style="656" customWidth="1"/>
    <col min="14350" max="14350" width="2.42578125" style="656" customWidth="1"/>
    <col min="14351" max="14351" width="11.5703125" style="656" customWidth="1"/>
    <col min="14352" max="14352" width="2.42578125" style="656" customWidth="1"/>
    <col min="14353" max="14353" width="11.5703125" style="656" customWidth="1"/>
    <col min="14354" max="14354" width="2.42578125" style="656" customWidth="1"/>
    <col min="14355" max="14355" width="10.85546875" style="656" customWidth="1"/>
    <col min="14356" max="14356" width="2.42578125" style="656" customWidth="1"/>
    <col min="14357" max="14357" width="11.140625" style="656" customWidth="1"/>
    <col min="14358" max="14358" width="1.85546875" style="656" customWidth="1"/>
    <col min="14359" max="14359" width="11" style="656" customWidth="1"/>
    <col min="14360" max="14360" width="0.7109375" style="656" customWidth="1"/>
    <col min="14361" max="14361" width="1.85546875" style="656" customWidth="1"/>
    <col min="14362" max="14362" width="11.85546875" style="656" bestFit="1" customWidth="1"/>
    <col min="14363" max="14363" width="15.28515625" style="656" bestFit="1" customWidth="1"/>
    <col min="14364" max="14364" width="5" style="656" customWidth="1"/>
    <col min="14365" max="14365" width="10.42578125" style="656" bestFit="1" customWidth="1"/>
    <col min="14366" max="14366" width="5" style="656" customWidth="1"/>
    <col min="14367" max="14367" width="10.42578125" style="656" bestFit="1" customWidth="1"/>
    <col min="14368" max="14370" width="9" style="656"/>
    <col min="14371" max="14371" width="10.42578125" style="656" bestFit="1" customWidth="1"/>
    <col min="14372" max="14600" width="9" style="656"/>
    <col min="14601" max="14601" width="3.5703125" style="656" customWidth="1"/>
    <col min="14602" max="14602" width="4.85546875" style="656" customWidth="1"/>
    <col min="14603" max="14603" width="5.42578125" style="656" customWidth="1"/>
    <col min="14604" max="14604" width="31.28515625" style="656" customWidth="1"/>
    <col min="14605" max="14605" width="7.5703125" style="656" customWidth="1"/>
    <col min="14606" max="14606" width="2.42578125" style="656" customWidth="1"/>
    <col min="14607" max="14607" width="11.5703125" style="656" customWidth="1"/>
    <col min="14608" max="14608" width="2.42578125" style="656" customWidth="1"/>
    <col min="14609" max="14609" width="11.5703125" style="656" customWidth="1"/>
    <col min="14610" max="14610" width="2.42578125" style="656" customWidth="1"/>
    <col min="14611" max="14611" width="10.85546875" style="656" customWidth="1"/>
    <col min="14612" max="14612" width="2.42578125" style="656" customWidth="1"/>
    <col min="14613" max="14613" width="11.140625" style="656" customWidth="1"/>
    <col min="14614" max="14614" width="1.85546875" style="656" customWidth="1"/>
    <col min="14615" max="14615" width="11" style="656" customWidth="1"/>
    <col min="14616" max="14616" width="0.7109375" style="656" customWidth="1"/>
    <col min="14617" max="14617" width="1.85546875" style="656" customWidth="1"/>
    <col min="14618" max="14618" width="11.85546875" style="656" bestFit="1" customWidth="1"/>
    <col min="14619" max="14619" width="15.28515625" style="656" bestFit="1" customWidth="1"/>
    <col min="14620" max="14620" width="5" style="656" customWidth="1"/>
    <col min="14621" max="14621" width="10.42578125" style="656" bestFit="1" customWidth="1"/>
    <col min="14622" max="14622" width="5" style="656" customWidth="1"/>
    <col min="14623" max="14623" width="10.42578125" style="656" bestFit="1" customWidth="1"/>
    <col min="14624" max="14626" width="9" style="656"/>
    <col min="14627" max="14627" width="10.42578125" style="656" bestFit="1" customWidth="1"/>
    <col min="14628" max="14856" width="9" style="656"/>
    <col min="14857" max="14857" width="3.5703125" style="656" customWidth="1"/>
    <col min="14858" max="14858" width="4.85546875" style="656" customWidth="1"/>
    <col min="14859" max="14859" width="5.42578125" style="656" customWidth="1"/>
    <col min="14860" max="14860" width="31.28515625" style="656" customWidth="1"/>
    <col min="14861" max="14861" width="7.5703125" style="656" customWidth="1"/>
    <col min="14862" max="14862" width="2.42578125" style="656" customWidth="1"/>
    <col min="14863" max="14863" width="11.5703125" style="656" customWidth="1"/>
    <col min="14864" max="14864" width="2.42578125" style="656" customWidth="1"/>
    <col min="14865" max="14865" width="11.5703125" style="656" customWidth="1"/>
    <col min="14866" max="14866" width="2.42578125" style="656" customWidth="1"/>
    <col min="14867" max="14867" width="10.85546875" style="656" customWidth="1"/>
    <col min="14868" max="14868" width="2.42578125" style="656" customWidth="1"/>
    <col min="14869" max="14869" width="11.140625" style="656" customWidth="1"/>
    <col min="14870" max="14870" width="1.85546875" style="656" customWidth="1"/>
    <col min="14871" max="14871" width="11" style="656" customWidth="1"/>
    <col min="14872" max="14872" width="0.7109375" style="656" customWidth="1"/>
    <col min="14873" max="14873" width="1.85546875" style="656" customWidth="1"/>
    <col min="14874" max="14874" width="11.85546875" style="656" bestFit="1" customWidth="1"/>
    <col min="14875" max="14875" width="15.28515625" style="656" bestFit="1" customWidth="1"/>
    <col min="14876" max="14876" width="5" style="656" customWidth="1"/>
    <col min="14877" max="14877" width="10.42578125" style="656" bestFit="1" customWidth="1"/>
    <col min="14878" max="14878" width="5" style="656" customWidth="1"/>
    <col min="14879" max="14879" width="10.42578125" style="656" bestFit="1" customWidth="1"/>
    <col min="14880" max="14882" width="9" style="656"/>
    <col min="14883" max="14883" width="10.42578125" style="656" bestFit="1" customWidth="1"/>
    <col min="14884" max="15112" width="9" style="656"/>
    <col min="15113" max="15113" width="3.5703125" style="656" customWidth="1"/>
    <col min="15114" max="15114" width="4.85546875" style="656" customWidth="1"/>
    <col min="15115" max="15115" width="5.42578125" style="656" customWidth="1"/>
    <col min="15116" max="15116" width="31.28515625" style="656" customWidth="1"/>
    <col min="15117" max="15117" width="7.5703125" style="656" customWidth="1"/>
    <col min="15118" max="15118" width="2.42578125" style="656" customWidth="1"/>
    <col min="15119" max="15119" width="11.5703125" style="656" customWidth="1"/>
    <col min="15120" max="15120" width="2.42578125" style="656" customWidth="1"/>
    <col min="15121" max="15121" width="11.5703125" style="656" customWidth="1"/>
    <col min="15122" max="15122" width="2.42578125" style="656" customWidth="1"/>
    <col min="15123" max="15123" width="10.85546875" style="656" customWidth="1"/>
    <col min="15124" max="15124" width="2.42578125" style="656" customWidth="1"/>
    <col min="15125" max="15125" width="11.140625" style="656" customWidth="1"/>
    <col min="15126" max="15126" width="1.85546875" style="656" customWidth="1"/>
    <col min="15127" max="15127" width="11" style="656" customWidth="1"/>
    <col min="15128" max="15128" width="0.7109375" style="656" customWidth="1"/>
    <col min="15129" max="15129" width="1.85546875" style="656" customWidth="1"/>
    <col min="15130" max="15130" width="11.85546875" style="656" bestFit="1" customWidth="1"/>
    <col min="15131" max="15131" width="15.28515625" style="656" bestFit="1" customWidth="1"/>
    <col min="15132" max="15132" width="5" style="656" customWidth="1"/>
    <col min="15133" max="15133" width="10.42578125" style="656" bestFit="1" customWidth="1"/>
    <col min="15134" max="15134" width="5" style="656" customWidth="1"/>
    <col min="15135" max="15135" width="10.42578125" style="656" bestFit="1" customWidth="1"/>
    <col min="15136" max="15138" width="9" style="656"/>
    <col min="15139" max="15139" width="10.42578125" style="656" bestFit="1" customWidth="1"/>
    <col min="15140" max="15368" width="9" style="656"/>
    <col min="15369" max="15369" width="3.5703125" style="656" customWidth="1"/>
    <col min="15370" max="15370" width="4.85546875" style="656" customWidth="1"/>
    <col min="15371" max="15371" width="5.42578125" style="656" customWidth="1"/>
    <col min="15372" max="15372" width="31.28515625" style="656" customWidth="1"/>
    <col min="15373" max="15373" width="7.5703125" style="656" customWidth="1"/>
    <col min="15374" max="15374" width="2.42578125" style="656" customWidth="1"/>
    <col min="15375" max="15375" width="11.5703125" style="656" customWidth="1"/>
    <col min="15376" max="15376" width="2.42578125" style="656" customWidth="1"/>
    <col min="15377" max="15377" width="11.5703125" style="656" customWidth="1"/>
    <col min="15378" max="15378" width="2.42578125" style="656" customWidth="1"/>
    <col min="15379" max="15379" width="10.85546875" style="656" customWidth="1"/>
    <col min="15380" max="15380" width="2.42578125" style="656" customWidth="1"/>
    <col min="15381" max="15381" width="11.140625" style="656" customWidth="1"/>
    <col min="15382" max="15382" width="1.85546875" style="656" customWidth="1"/>
    <col min="15383" max="15383" width="11" style="656" customWidth="1"/>
    <col min="15384" max="15384" width="0.7109375" style="656" customWidth="1"/>
    <col min="15385" max="15385" width="1.85546875" style="656" customWidth="1"/>
    <col min="15386" max="15386" width="11.85546875" style="656" bestFit="1" customWidth="1"/>
    <col min="15387" max="15387" width="15.28515625" style="656" bestFit="1" customWidth="1"/>
    <col min="15388" max="15388" width="5" style="656" customWidth="1"/>
    <col min="15389" max="15389" width="10.42578125" style="656" bestFit="1" customWidth="1"/>
    <col min="15390" max="15390" width="5" style="656" customWidth="1"/>
    <col min="15391" max="15391" width="10.42578125" style="656" bestFit="1" customWidth="1"/>
    <col min="15392" max="15394" width="9" style="656"/>
    <col min="15395" max="15395" width="10.42578125" style="656" bestFit="1" customWidth="1"/>
    <col min="15396" max="15624" width="9" style="656"/>
    <col min="15625" max="15625" width="3.5703125" style="656" customWidth="1"/>
    <col min="15626" max="15626" width="4.85546875" style="656" customWidth="1"/>
    <col min="15627" max="15627" width="5.42578125" style="656" customWidth="1"/>
    <col min="15628" max="15628" width="31.28515625" style="656" customWidth="1"/>
    <col min="15629" max="15629" width="7.5703125" style="656" customWidth="1"/>
    <col min="15630" max="15630" width="2.42578125" style="656" customWidth="1"/>
    <col min="15631" max="15631" width="11.5703125" style="656" customWidth="1"/>
    <col min="15632" max="15632" width="2.42578125" style="656" customWidth="1"/>
    <col min="15633" max="15633" width="11.5703125" style="656" customWidth="1"/>
    <col min="15634" max="15634" width="2.42578125" style="656" customWidth="1"/>
    <col min="15635" max="15635" width="10.85546875" style="656" customWidth="1"/>
    <col min="15636" max="15636" width="2.42578125" style="656" customWidth="1"/>
    <col min="15637" max="15637" width="11.140625" style="656" customWidth="1"/>
    <col min="15638" max="15638" width="1.85546875" style="656" customWidth="1"/>
    <col min="15639" max="15639" width="11" style="656" customWidth="1"/>
    <col min="15640" max="15640" width="0.7109375" style="656" customWidth="1"/>
    <col min="15641" max="15641" width="1.85546875" style="656" customWidth="1"/>
    <col min="15642" max="15642" width="11.85546875" style="656" bestFit="1" customWidth="1"/>
    <col min="15643" max="15643" width="15.28515625" style="656" bestFit="1" customWidth="1"/>
    <col min="15644" max="15644" width="5" style="656" customWidth="1"/>
    <col min="15645" max="15645" width="10.42578125" style="656" bestFit="1" customWidth="1"/>
    <col min="15646" max="15646" width="5" style="656" customWidth="1"/>
    <col min="15647" max="15647" width="10.42578125" style="656" bestFit="1" customWidth="1"/>
    <col min="15648" max="15650" width="9" style="656"/>
    <col min="15651" max="15651" width="10.42578125" style="656" bestFit="1" customWidth="1"/>
    <col min="15652" max="15880" width="9" style="656"/>
    <col min="15881" max="15881" width="3.5703125" style="656" customWidth="1"/>
    <col min="15882" max="15882" width="4.85546875" style="656" customWidth="1"/>
    <col min="15883" max="15883" width="5.42578125" style="656" customWidth="1"/>
    <col min="15884" max="15884" width="31.28515625" style="656" customWidth="1"/>
    <col min="15885" max="15885" width="7.5703125" style="656" customWidth="1"/>
    <col min="15886" max="15886" width="2.42578125" style="656" customWidth="1"/>
    <col min="15887" max="15887" width="11.5703125" style="656" customWidth="1"/>
    <col min="15888" max="15888" width="2.42578125" style="656" customWidth="1"/>
    <col min="15889" max="15889" width="11.5703125" style="656" customWidth="1"/>
    <col min="15890" max="15890" width="2.42578125" style="656" customWidth="1"/>
    <col min="15891" max="15891" width="10.85546875" style="656" customWidth="1"/>
    <col min="15892" max="15892" width="2.42578125" style="656" customWidth="1"/>
    <col min="15893" max="15893" width="11.140625" style="656" customWidth="1"/>
    <col min="15894" max="15894" width="1.85546875" style="656" customWidth="1"/>
    <col min="15895" max="15895" width="11" style="656" customWidth="1"/>
    <col min="15896" max="15896" width="0.7109375" style="656" customWidth="1"/>
    <col min="15897" max="15897" width="1.85546875" style="656" customWidth="1"/>
    <col min="15898" max="15898" width="11.85546875" style="656" bestFit="1" customWidth="1"/>
    <col min="15899" max="15899" width="15.28515625" style="656" bestFit="1" customWidth="1"/>
    <col min="15900" max="15900" width="5" style="656" customWidth="1"/>
    <col min="15901" max="15901" width="10.42578125" style="656" bestFit="1" customWidth="1"/>
    <col min="15902" max="15902" width="5" style="656" customWidth="1"/>
    <col min="15903" max="15903" width="10.42578125" style="656" bestFit="1" customWidth="1"/>
    <col min="15904" max="15906" width="9" style="656"/>
    <col min="15907" max="15907" width="10.42578125" style="656" bestFit="1" customWidth="1"/>
    <col min="15908" max="16136" width="9" style="656"/>
    <col min="16137" max="16137" width="3.5703125" style="656" customWidth="1"/>
    <col min="16138" max="16138" width="4.85546875" style="656" customWidth="1"/>
    <col min="16139" max="16139" width="5.42578125" style="656" customWidth="1"/>
    <col min="16140" max="16140" width="31.28515625" style="656" customWidth="1"/>
    <col min="16141" max="16141" width="7.5703125" style="656" customWidth="1"/>
    <col min="16142" max="16142" width="2.42578125" style="656" customWidth="1"/>
    <col min="16143" max="16143" width="11.5703125" style="656" customWidth="1"/>
    <col min="16144" max="16144" width="2.42578125" style="656" customWidth="1"/>
    <col min="16145" max="16145" width="11.5703125" style="656" customWidth="1"/>
    <col min="16146" max="16146" width="2.42578125" style="656" customWidth="1"/>
    <col min="16147" max="16147" width="10.85546875" style="656" customWidth="1"/>
    <col min="16148" max="16148" width="2.42578125" style="656" customWidth="1"/>
    <col min="16149" max="16149" width="11.140625" style="656" customWidth="1"/>
    <col min="16150" max="16150" width="1.85546875" style="656" customWidth="1"/>
    <col min="16151" max="16151" width="11" style="656" customWidth="1"/>
    <col min="16152" max="16152" width="0.7109375" style="656" customWidth="1"/>
    <col min="16153" max="16153" width="1.85546875" style="656" customWidth="1"/>
    <col min="16154" max="16154" width="11.85546875" style="656" bestFit="1" customWidth="1"/>
    <col min="16155" max="16155" width="15.28515625" style="656" bestFit="1" customWidth="1"/>
    <col min="16156" max="16156" width="5" style="656" customWidth="1"/>
    <col min="16157" max="16157" width="10.42578125" style="656" bestFit="1" customWidth="1"/>
    <col min="16158" max="16158" width="5" style="656" customWidth="1"/>
    <col min="16159" max="16159" width="10.42578125" style="656" bestFit="1" customWidth="1"/>
    <col min="16160" max="16162" width="9" style="656"/>
    <col min="16163" max="16163" width="10.42578125" style="656" bestFit="1" customWidth="1"/>
    <col min="16164" max="16384" width="9" style="656"/>
  </cols>
  <sheetData>
    <row r="1" spans="2:48" s="1441" customFormat="1" ht="24">
      <c r="B1" s="2098" t="s">
        <v>0</v>
      </c>
      <c r="C1" s="2098"/>
      <c r="D1" s="2098"/>
      <c r="E1" s="2098"/>
      <c r="F1" s="2098"/>
      <c r="G1" s="2098"/>
      <c r="H1" s="2098"/>
      <c r="I1" s="2098"/>
      <c r="J1" s="2098"/>
      <c r="K1" s="2098"/>
      <c r="L1" s="2098"/>
      <c r="M1" s="2098"/>
      <c r="N1" s="2098"/>
      <c r="O1" s="2098"/>
      <c r="P1" s="2098"/>
      <c r="Q1" s="2098"/>
      <c r="R1" s="2098"/>
      <c r="S1" s="2098"/>
      <c r="T1" s="2098"/>
      <c r="U1" s="2098"/>
      <c r="V1" s="2098"/>
      <c r="W1" s="2098"/>
      <c r="X1" s="2098"/>
    </row>
    <row r="2" spans="2:48" s="1441" customFormat="1" ht="24">
      <c r="B2" s="2098" t="s">
        <v>573</v>
      </c>
      <c r="C2" s="2098"/>
      <c r="D2" s="2098"/>
      <c r="E2" s="2098"/>
      <c r="F2" s="2098"/>
      <c r="G2" s="2098"/>
      <c r="H2" s="2098"/>
      <c r="I2" s="2098"/>
      <c r="J2" s="2098"/>
      <c r="K2" s="2098"/>
      <c r="L2" s="2098"/>
      <c r="M2" s="2098"/>
      <c r="N2" s="2098"/>
      <c r="O2" s="2098"/>
      <c r="P2" s="2098"/>
      <c r="Q2" s="2098"/>
      <c r="R2" s="2098"/>
      <c r="S2" s="2098"/>
      <c r="T2" s="2098"/>
      <c r="U2" s="2098"/>
      <c r="V2" s="2098"/>
      <c r="W2" s="2098"/>
      <c r="X2" s="2098"/>
    </row>
    <row r="3" spans="2:48" s="1441" customFormat="1" ht="24">
      <c r="B3" s="2098" t="s">
        <v>932</v>
      </c>
      <c r="C3" s="2098"/>
      <c r="D3" s="2098"/>
      <c r="E3" s="2098"/>
      <c r="F3" s="2098"/>
      <c r="G3" s="2098"/>
      <c r="H3" s="2098"/>
      <c r="I3" s="2098"/>
      <c r="J3" s="2098"/>
      <c r="K3" s="2098"/>
      <c r="L3" s="2098"/>
      <c r="M3" s="2098"/>
      <c r="N3" s="2098"/>
      <c r="O3" s="2098"/>
      <c r="P3" s="2098"/>
      <c r="Q3" s="2098"/>
      <c r="R3" s="2098"/>
      <c r="S3" s="2098"/>
      <c r="T3" s="2098"/>
      <c r="U3" s="2098"/>
      <c r="V3" s="2098"/>
      <c r="W3" s="2098"/>
      <c r="X3" s="2098"/>
    </row>
    <row r="4" spans="2:48" s="1441" customFormat="1" ht="12" customHeight="1">
      <c r="B4" s="732"/>
      <c r="C4" s="732"/>
      <c r="D4" s="732"/>
      <c r="E4" s="732"/>
      <c r="F4" s="732"/>
      <c r="G4" s="732"/>
      <c r="H4" s="732"/>
      <c r="I4" s="732"/>
      <c r="J4" s="732"/>
      <c r="K4" s="732"/>
      <c r="L4" s="732"/>
      <c r="M4" s="732"/>
      <c r="N4" s="732"/>
      <c r="O4" s="732"/>
      <c r="P4" s="732"/>
      <c r="Q4" s="732"/>
      <c r="R4" s="732"/>
      <c r="S4" s="732"/>
      <c r="T4" s="732"/>
      <c r="U4" s="732"/>
      <c r="V4" s="732"/>
      <c r="W4" s="732"/>
      <c r="X4" s="732"/>
    </row>
    <row r="5" spans="2:48" s="1592" customFormat="1" ht="19.5">
      <c r="B5" s="615" t="s">
        <v>859</v>
      </c>
      <c r="C5" s="616" t="s">
        <v>793</v>
      </c>
      <c r="D5" s="617"/>
      <c r="E5" s="2099"/>
      <c r="F5" s="2099"/>
      <c r="G5" s="2099"/>
      <c r="H5" s="2099"/>
      <c r="I5" s="2099"/>
      <c r="J5" s="2099"/>
      <c r="K5" s="2099"/>
      <c r="L5" s="2099"/>
      <c r="M5" s="2099"/>
      <c r="N5" s="2099"/>
      <c r="O5" s="2099"/>
      <c r="P5" s="2099"/>
      <c r="Q5" s="2099"/>
      <c r="R5" s="2099"/>
      <c r="S5" s="2099"/>
      <c r="T5" s="2099"/>
      <c r="U5" s="2099"/>
      <c r="V5" s="2099"/>
      <c r="W5" s="2099"/>
      <c r="X5" s="617"/>
      <c r="Y5" s="617"/>
      <c r="Z5" s="1589"/>
      <c r="AA5" s="1590"/>
      <c r="AB5" s="1591"/>
      <c r="AC5" s="1591"/>
    </row>
    <row r="6" spans="2:48" s="1592" customFormat="1" ht="11.25" customHeight="1">
      <c r="B6" s="615"/>
      <c r="C6" s="616"/>
      <c r="D6" s="617"/>
      <c r="E6" s="884"/>
      <c r="F6" s="884"/>
      <c r="G6" s="884"/>
      <c r="H6" s="884"/>
      <c r="I6" s="884"/>
      <c r="J6" s="884"/>
      <c r="K6" s="884"/>
      <c r="L6" s="884"/>
      <c r="M6" s="884"/>
      <c r="N6" s="884"/>
      <c r="O6" s="884"/>
      <c r="P6" s="884"/>
      <c r="Q6" s="884"/>
      <c r="R6" s="884"/>
      <c r="S6" s="884"/>
      <c r="T6" s="884"/>
      <c r="U6" s="884"/>
      <c r="V6" s="884"/>
      <c r="W6" s="884"/>
      <c r="X6" s="617"/>
      <c r="Y6" s="617"/>
      <c r="Z6" s="1589"/>
      <c r="AA6" s="1590"/>
      <c r="AB6" s="1591"/>
      <c r="AC6" s="1591"/>
    </row>
    <row r="7" spans="2:48" s="619" customFormat="1" ht="31.5">
      <c r="C7" s="620"/>
      <c r="D7" s="621"/>
      <c r="E7" s="778" t="s">
        <v>324</v>
      </c>
      <c r="F7" s="779"/>
      <c r="G7" s="778" t="s">
        <v>509</v>
      </c>
      <c r="H7" s="779"/>
      <c r="I7" s="778" t="s">
        <v>130</v>
      </c>
      <c r="J7" s="779"/>
      <c r="K7" s="778" t="s">
        <v>795</v>
      </c>
      <c r="L7" s="779"/>
      <c r="M7" s="778" t="s">
        <v>284</v>
      </c>
      <c r="N7" s="779"/>
      <c r="O7" s="778" t="s">
        <v>23</v>
      </c>
      <c r="P7" s="779"/>
      <c r="Q7" s="778" t="s">
        <v>1099</v>
      </c>
      <c r="R7" s="779"/>
      <c r="S7" s="780" t="s">
        <v>24</v>
      </c>
      <c r="T7" s="623"/>
      <c r="U7" s="781" t="s">
        <v>626</v>
      </c>
      <c r="V7" s="779"/>
      <c r="W7" s="780" t="s">
        <v>24</v>
      </c>
      <c r="X7" s="1593"/>
      <c r="Y7" s="1593"/>
      <c r="Z7" s="1594"/>
      <c r="AA7" s="1595"/>
    </row>
    <row r="8" spans="2:48" s="619" customFormat="1" ht="15">
      <c r="C8" s="620"/>
      <c r="D8" s="621"/>
      <c r="E8" s="623" t="s">
        <v>958</v>
      </c>
      <c r="F8" s="623"/>
      <c r="G8" s="623" t="s">
        <v>958</v>
      </c>
      <c r="H8" s="623"/>
      <c r="I8" s="623" t="s">
        <v>958</v>
      </c>
      <c r="J8" s="623"/>
      <c r="K8" s="623" t="s">
        <v>958</v>
      </c>
      <c r="L8" s="623"/>
      <c r="M8" s="623" t="s">
        <v>958</v>
      </c>
      <c r="N8" s="623"/>
      <c r="O8" s="623" t="s">
        <v>958</v>
      </c>
      <c r="P8" s="623"/>
      <c r="Q8" s="623" t="s">
        <v>958</v>
      </c>
      <c r="R8" s="623"/>
      <c r="S8" s="623" t="s">
        <v>958</v>
      </c>
      <c r="T8" s="623"/>
      <c r="U8" s="623" t="s">
        <v>958</v>
      </c>
      <c r="V8" s="623"/>
      <c r="W8" s="623" t="s">
        <v>958</v>
      </c>
      <c r="X8" s="1593"/>
      <c r="Y8" s="1593"/>
      <c r="Z8" s="1594"/>
      <c r="AA8" s="1595"/>
    </row>
    <row r="9" spans="2:48" s="619" customFormat="1" ht="9" customHeight="1">
      <c r="C9" s="620"/>
      <c r="D9" s="621"/>
      <c r="E9" s="623"/>
      <c r="F9" s="623"/>
      <c r="G9" s="623"/>
      <c r="H9" s="623"/>
      <c r="I9" s="623"/>
      <c r="J9" s="623"/>
      <c r="K9" s="623"/>
      <c r="L9" s="623"/>
      <c r="M9" s="623"/>
      <c r="N9" s="623"/>
      <c r="O9" s="623"/>
      <c r="P9" s="623"/>
      <c r="Q9" s="623"/>
      <c r="R9" s="623"/>
      <c r="S9" s="623"/>
      <c r="T9" s="623"/>
      <c r="U9" s="623"/>
      <c r="V9" s="623"/>
      <c r="W9" s="623"/>
      <c r="X9" s="1593"/>
      <c r="Y9" s="1593"/>
      <c r="Z9" s="1594"/>
      <c r="AA9" s="1595"/>
    </row>
    <row r="10" spans="2:48" ht="24">
      <c r="B10" s="2097" t="s">
        <v>1096</v>
      </c>
      <c r="C10" s="2097"/>
      <c r="E10" s="1597"/>
      <c r="F10" s="1597"/>
      <c r="G10" s="1597"/>
      <c r="H10" s="1597"/>
      <c r="I10" s="1597"/>
      <c r="J10" s="1597"/>
      <c r="K10" s="1597"/>
      <c r="L10" s="1597"/>
      <c r="M10" s="1597"/>
      <c r="N10" s="1597"/>
      <c r="O10" s="1597"/>
      <c r="P10" s="1597"/>
      <c r="Q10" s="1597"/>
      <c r="R10" s="1597"/>
      <c r="S10" s="1598"/>
      <c r="T10" s="1597"/>
      <c r="U10" s="1597"/>
      <c r="V10" s="1597"/>
      <c r="W10" s="1598"/>
    </row>
    <row r="11" spans="2:48" s="1605" customFormat="1" ht="21">
      <c r="B11" s="2094" t="s">
        <v>920</v>
      </c>
      <c r="C11" s="2094"/>
      <c r="D11" s="1601"/>
      <c r="E11" s="1602">
        <v>132089</v>
      </c>
      <c r="F11" s="1602">
        <v>0</v>
      </c>
      <c r="G11" s="1602">
        <v>119232</v>
      </c>
      <c r="H11" s="1602">
        <v>0</v>
      </c>
      <c r="I11" s="1602">
        <v>8957403</v>
      </c>
      <c r="J11" s="1602">
        <v>0</v>
      </c>
      <c r="K11" s="1602">
        <v>5648</v>
      </c>
      <c r="L11" s="1602">
        <v>0</v>
      </c>
      <c r="M11" s="1602">
        <v>6452</v>
      </c>
      <c r="N11" s="1602">
        <v>0</v>
      </c>
      <c r="O11" s="1602">
        <v>22930</v>
      </c>
      <c r="P11" s="1602">
        <v>0</v>
      </c>
      <c r="Q11" s="1602">
        <v>13706</v>
      </c>
      <c r="R11" s="1602"/>
      <c r="S11" s="1602">
        <f>SUM(E11:Q11)-99</f>
        <v>9257361</v>
      </c>
      <c r="T11" s="1602"/>
      <c r="U11" s="1602">
        <v>116493</v>
      </c>
      <c r="V11" s="1602"/>
      <c r="W11" s="1602">
        <f>SUM(S11:U11)</f>
        <v>9373854</v>
      </c>
      <c r="X11" s="1601"/>
      <c r="Y11" s="1601"/>
      <c r="Z11" s="1603"/>
      <c r="AA11" s="1604">
        <f t="shared" ref="AA11:AA33" si="0">E11/1000000</f>
        <v>0.13208900000000001</v>
      </c>
      <c r="AB11" s="1604">
        <f t="shared" ref="AB11:AB33" si="1">F11/1000000</f>
        <v>0</v>
      </c>
      <c r="AC11" s="1604">
        <f t="shared" ref="AC11:AC33" si="2">G11/1000000</f>
        <v>0.119232</v>
      </c>
      <c r="AD11" s="1604">
        <f t="shared" ref="AD11:AD33" si="3">H11/1000000</f>
        <v>0</v>
      </c>
      <c r="AE11" s="1604">
        <f t="shared" ref="AE11:AE33" si="4">I11/1000000</f>
        <v>8.9574029999999993</v>
      </c>
      <c r="AF11" s="1604">
        <f t="shared" ref="AF11:AF33" si="5">J11/1000000</f>
        <v>0</v>
      </c>
      <c r="AG11" s="1604">
        <f t="shared" ref="AG11:AG33" si="6">K11/1000000</f>
        <v>5.6480000000000002E-3</v>
      </c>
      <c r="AH11" s="1604">
        <f t="shared" ref="AH11:AH33" si="7">L11/1000000</f>
        <v>0</v>
      </c>
      <c r="AI11" s="1604">
        <f t="shared" ref="AI11:AI33" si="8">M11/1000000</f>
        <v>6.4520000000000003E-3</v>
      </c>
      <c r="AJ11" s="1604">
        <f t="shared" ref="AJ11:AJ33" si="9">N11/1000000</f>
        <v>0</v>
      </c>
      <c r="AK11" s="1604">
        <f t="shared" ref="AK11:AK33" si="10">O11/1000000</f>
        <v>2.2929999999999999E-2</v>
      </c>
      <c r="AL11" s="1604">
        <f t="shared" ref="AL11:AL33" si="11">P11/1000000</f>
        <v>0</v>
      </c>
      <c r="AM11" s="1604">
        <f t="shared" ref="AM11:AM33" si="12">Q11/1000000</f>
        <v>1.3705999999999999E-2</v>
      </c>
      <c r="AN11" s="1604">
        <f t="shared" ref="AN11:AN33" si="13">R11/1000000</f>
        <v>0</v>
      </c>
      <c r="AO11" s="1604">
        <f t="shared" ref="AO11:AO33" si="14">S11/1000000</f>
        <v>9.2573609999999995</v>
      </c>
      <c r="AP11" s="1604">
        <f t="shared" ref="AP11:AP33" si="15">T11/1000000</f>
        <v>0</v>
      </c>
      <c r="AQ11" s="1604">
        <f t="shared" ref="AQ11:AQ52" si="16">U11/1000000</f>
        <v>0.116493</v>
      </c>
      <c r="AR11" s="1604">
        <f t="shared" ref="AR11:AR52" si="17">V11/1000000</f>
        <v>0</v>
      </c>
      <c r="AS11" s="1604">
        <f t="shared" ref="AS11:AS52" si="18">W11/1000000</f>
        <v>9.3738539999999997</v>
      </c>
      <c r="AT11" s="1604">
        <f t="shared" ref="AT11:AT52" si="19">X11/1000000</f>
        <v>0</v>
      </c>
      <c r="AU11" s="1604">
        <f t="shared" ref="AU11:AU52" si="20">Y11/1000000</f>
        <v>0</v>
      </c>
      <c r="AV11" s="1604">
        <f t="shared" ref="AV11:AV52" si="21">Z11/1000000</f>
        <v>0</v>
      </c>
    </row>
    <row r="12" spans="2:48" s="1605" customFormat="1" ht="21">
      <c r="B12" s="2096" t="s">
        <v>291</v>
      </c>
      <c r="C12" s="2096" t="s">
        <v>291</v>
      </c>
      <c r="D12" s="1601"/>
      <c r="E12" s="879">
        <v>0</v>
      </c>
      <c r="F12" s="1602">
        <v>0</v>
      </c>
      <c r="G12" s="1602">
        <v>7622</v>
      </c>
      <c r="H12" s="1602">
        <v>0</v>
      </c>
      <c r="I12" s="1602">
        <v>29688</v>
      </c>
      <c r="J12" s="1602">
        <v>0</v>
      </c>
      <c r="K12" s="879">
        <v>0</v>
      </c>
      <c r="L12" s="1602">
        <v>0</v>
      </c>
      <c r="M12" s="1602">
        <v>2152</v>
      </c>
      <c r="N12" s="1602">
        <v>0</v>
      </c>
      <c r="O12" s="1602">
        <v>6887</v>
      </c>
      <c r="P12" s="1602">
        <v>0</v>
      </c>
      <c r="Q12" s="1602">
        <v>3762</v>
      </c>
      <c r="R12" s="1602"/>
      <c r="S12" s="1602">
        <f t="shared" ref="S12" si="22">SUM(E12:Q12)</f>
        <v>50111</v>
      </c>
      <c r="T12" s="1602"/>
      <c r="U12" s="1602">
        <v>5550</v>
      </c>
      <c r="V12" s="1602"/>
      <c r="W12" s="1602">
        <f>SUM(S12:U12)</f>
        <v>55661</v>
      </c>
      <c r="X12" s="1601"/>
      <c r="Y12" s="1601"/>
      <c r="Z12" s="1603"/>
      <c r="AA12" s="1604">
        <f t="shared" si="0"/>
        <v>0</v>
      </c>
      <c r="AB12" s="1604">
        <f t="shared" si="1"/>
        <v>0</v>
      </c>
      <c r="AC12" s="1604">
        <f t="shared" si="2"/>
        <v>7.6220000000000003E-3</v>
      </c>
      <c r="AD12" s="1604">
        <f t="shared" si="3"/>
        <v>0</v>
      </c>
      <c r="AE12" s="1604">
        <f t="shared" si="4"/>
        <v>2.9687999999999999E-2</v>
      </c>
      <c r="AF12" s="1604">
        <f t="shared" si="5"/>
        <v>0</v>
      </c>
      <c r="AG12" s="1604">
        <f t="shared" si="6"/>
        <v>0</v>
      </c>
      <c r="AH12" s="1604">
        <f t="shared" si="7"/>
        <v>0</v>
      </c>
      <c r="AI12" s="1604">
        <f t="shared" si="8"/>
        <v>2.1519999999999998E-3</v>
      </c>
      <c r="AJ12" s="1604">
        <f t="shared" si="9"/>
        <v>0</v>
      </c>
      <c r="AK12" s="1604">
        <f t="shared" si="10"/>
        <v>6.8869999999999999E-3</v>
      </c>
      <c r="AL12" s="1604">
        <f t="shared" si="11"/>
        <v>0</v>
      </c>
      <c r="AM12" s="1604">
        <f t="shared" si="12"/>
        <v>3.7620000000000002E-3</v>
      </c>
      <c r="AN12" s="1604">
        <f t="shared" si="13"/>
        <v>0</v>
      </c>
      <c r="AO12" s="1604">
        <f t="shared" si="14"/>
        <v>5.0111000000000003E-2</v>
      </c>
      <c r="AP12" s="1604">
        <f t="shared" si="15"/>
        <v>0</v>
      </c>
      <c r="AQ12" s="1604">
        <f t="shared" si="16"/>
        <v>5.5500000000000002E-3</v>
      </c>
      <c r="AR12" s="1604">
        <f t="shared" si="17"/>
        <v>0</v>
      </c>
      <c r="AS12" s="1604">
        <f t="shared" si="18"/>
        <v>5.5661000000000002E-2</v>
      </c>
      <c r="AT12" s="1604">
        <f t="shared" si="19"/>
        <v>0</v>
      </c>
      <c r="AU12" s="1604">
        <f t="shared" si="20"/>
        <v>0</v>
      </c>
      <c r="AV12" s="1604">
        <f t="shared" si="21"/>
        <v>0</v>
      </c>
    </row>
    <row r="13" spans="2:48" s="1605" customFormat="1" ht="21">
      <c r="B13" s="2096" t="s">
        <v>813</v>
      </c>
      <c r="C13" s="2096" t="s">
        <v>799</v>
      </c>
      <c r="D13" s="1601"/>
      <c r="E13" s="879">
        <v>0</v>
      </c>
      <c r="F13" s="1602">
        <v>0</v>
      </c>
      <c r="G13" s="879">
        <v>0</v>
      </c>
      <c r="H13" s="1602">
        <v>0</v>
      </c>
      <c r="I13" s="879">
        <v>0</v>
      </c>
      <c r="J13" s="1602">
        <v>0</v>
      </c>
      <c r="K13" s="1602">
        <f>-570-85</f>
        <v>-655</v>
      </c>
      <c r="L13" s="1602">
        <v>0</v>
      </c>
      <c r="M13" s="1602">
        <f>-265+85</f>
        <v>-180</v>
      </c>
      <c r="N13" s="1602">
        <v>0</v>
      </c>
      <c r="O13" s="1602">
        <v>-28.921994000000002</v>
      </c>
      <c r="P13" s="1602">
        <v>0</v>
      </c>
      <c r="Q13" s="1602">
        <v>-1.3</v>
      </c>
      <c r="R13" s="1602"/>
      <c r="S13" s="1602">
        <f>SUM(E13:Q13)</f>
        <v>-865.221994</v>
      </c>
      <c r="T13" s="1602"/>
      <c r="U13" s="879">
        <v>0</v>
      </c>
      <c r="V13" s="1602"/>
      <c r="W13" s="1602">
        <f>SUM(S13:U13)</f>
        <v>-865.221994</v>
      </c>
      <c r="X13" s="1601"/>
      <c r="Y13" s="1601"/>
      <c r="Z13" s="1603"/>
      <c r="AA13" s="1604">
        <f t="shared" si="0"/>
        <v>0</v>
      </c>
      <c r="AB13" s="1604">
        <f t="shared" si="1"/>
        <v>0</v>
      </c>
      <c r="AC13" s="1604">
        <f t="shared" si="2"/>
        <v>0</v>
      </c>
      <c r="AD13" s="1604">
        <f t="shared" si="3"/>
        <v>0</v>
      </c>
      <c r="AE13" s="1604">
        <f t="shared" si="4"/>
        <v>0</v>
      </c>
      <c r="AF13" s="1604">
        <f t="shared" si="5"/>
        <v>0</v>
      </c>
      <c r="AG13" s="1604">
        <f t="shared" si="6"/>
        <v>-6.5499999999999998E-4</v>
      </c>
      <c r="AH13" s="1604">
        <f t="shared" si="7"/>
        <v>0</v>
      </c>
      <c r="AI13" s="1604">
        <f t="shared" si="8"/>
        <v>-1.8000000000000001E-4</v>
      </c>
      <c r="AJ13" s="1604">
        <f t="shared" si="9"/>
        <v>0</v>
      </c>
      <c r="AK13" s="1604">
        <f t="shared" si="10"/>
        <v>-2.8921994000000002E-5</v>
      </c>
      <c r="AL13" s="1604">
        <f t="shared" si="11"/>
        <v>0</v>
      </c>
      <c r="AM13" s="1604">
        <f t="shared" si="12"/>
        <v>-1.3E-6</v>
      </c>
      <c r="AN13" s="1604">
        <f t="shared" si="13"/>
        <v>0</v>
      </c>
      <c r="AO13" s="1604">
        <f t="shared" si="14"/>
        <v>-8.6522199400000004E-4</v>
      </c>
      <c r="AP13" s="1604">
        <f t="shared" si="15"/>
        <v>0</v>
      </c>
      <c r="AQ13" s="1604">
        <f t="shared" si="16"/>
        <v>0</v>
      </c>
      <c r="AR13" s="1604">
        <f t="shared" si="17"/>
        <v>0</v>
      </c>
      <c r="AS13" s="1604">
        <f t="shared" si="18"/>
        <v>-8.6522199400000004E-4</v>
      </c>
      <c r="AT13" s="1604">
        <f t="shared" si="19"/>
        <v>0</v>
      </c>
      <c r="AU13" s="1604">
        <f t="shared" si="20"/>
        <v>0</v>
      </c>
      <c r="AV13" s="1604">
        <f t="shared" si="21"/>
        <v>0</v>
      </c>
    </row>
    <row r="14" spans="2:48" s="1605" customFormat="1" ht="21">
      <c r="B14" s="2096" t="s">
        <v>801</v>
      </c>
      <c r="C14" s="2096" t="s">
        <v>802</v>
      </c>
      <c r="D14" s="1601"/>
      <c r="E14" s="879">
        <v>0</v>
      </c>
      <c r="F14" s="1602">
        <v>0</v>
      </c>
      <c r="G14" s="1602">
        <v>12032</v>
      </c>
      <c r="H14" s="1602">
        <v>0</v>
      </c>
      <c r="I14" s="1602">
        <f>889953+1</f>
        <v>889954</v>
      </c>
      <c r="J14" s="1602">
        <v>0</v>
      </c>
      <c r="K14" s="879">
        <v>0</v>
      </c>
      <c r="L14" s="1602">
        <v>0</v>
      </c>
      <c r="M14" s="879">
        <v>0</v>
      </c>
      <c r="N14" s="1602">
        <v>0</v>
      </c>
      <c r="O14" s="879">
        <v>0</v>
      </c>
      <c r="P14" s="1602">
        <v>0</v>
      </c>
      <c r="Q14" s="879">
        <v>0</v>
      </c>
      <c r="R14" s="1602"/>
      <c r="S14" s="1602">
        <f>SUM(E14:Q14)</f>
        <v>901986</v>
      </c>
      <c r="T14" s="1602"/>
      <c r="U14" s="879">
        <v>0</v>
      </c>
      <c r="V14" s="1602"/>
      <c r="W14" s="1602">
        <f>SUM(S14:U14)</f>
        <v>901986</v>
      </c>
      <c r="X14" s="1601"/>
      <c r="Y14" s="1601"/>
      <c r="Z14" s="1603"/>
      <c r="AA14" s="1604">
        <f t="shared" si="0"/>
        <v>0</v>
      </c>
      <c r="AB14" s="1604">
        <f t="shared" si="1"/>
        <v>0</v>
      </c>
      <c r="AC14" s="1604">
        <f t="shared" si="2"/>
        <v>1.2031999999999999E-2</v>
      </c>
      <c r="AD14" s="1604">
        <f t="shared" si="3"/>
        <v>0</v>
      </c>
      <c r="AE14" s="1604">
        <f t="shared" si="4"/>
        <v>0.88995400000000002</v>
      </c>
      <c r="AF14" s="1604">
        <f t="shared" si="5"/>
        <v>0</v>
      </c>
      <c r="AG14" s="1604">
        <f t="shared" si="6"/>
        <v>0</v>
      </c>
      <c r="AH14" s="1604">
        <f t="shared" si="7"/>
        <v>0</v>
      </c>
      <c r="AI14" s="1604">
        <f t="shared" si="8"/>
        <v>0</v>
      </c>
      <c r="AJ14" s="1604">
        <f t="shared" si="9"/>
        <v>0</v>
      </c>
      <c r="AK14" s="1604">
        <f t="shared" si="10"/>
        <v>0</v>
      </c>
      <c r="AL14" s="1604">
        <f t="shared" si="11"/>
        <v>0</v>
      </c>
      <c r="AM14" s="1604">
        <f t="shared" si="12"/>
        <v>0</v>
      </c>
      <c r="AN14" s="1604">
        <f t="shared" si="13"/>
        <v>0</v>
      </c>
      <c r="AO14" s="1604">
        <f t="shared" si="14"/>
        <v>0.90198599999999995</v>
      </c>
      <c r="AP14" s="1604">
        <f t="shared" si="15"/>
        <v>0</v>
      </c>
      <c r="AQ14" s="1604">
        <f t="shared" si="16"/>
        <v>0</v>
      </c>
      <c r="AR14" s="1604">
        <f t="shared" si="17"/>
        <v>0</v>
      </c>
      <c r="AS14" s="1604">
        <f t="shared" si="18"/>
        <v>0.90198599999999995</v>
      </c>
      <c r="AT14" s="1604">
        <f t="shared" si="19"/>
        <v>0</v>
      </c>
      <c r="AU14" s="1604">
        <f t="shared" si="20"/>
        <v>0</v>
      </c>
      <c r="AV14" s="1604">
        <f t="shared" si="21"/>
        <v>0</v>
      </c>
    </row>
    <row r="15" spans="2:48" s="1605" customFormat="1" ht="21">
      <c r="B15" s="2096" t="s">
        <v>1097</v>
      </c>
      <c r="C15" s="2096"/>
      <c r="D15" s="1601"/>
      <c r="E15" s="880">
        <v>0</v>
      </c>
      <c r="F15" s="1602">
        <v>0</v>
      </c>
      <c r="G15" s="1606">
        <f>112+1</f>
        <v>113</v>
      </c>
      <c r="H15" s="1602">
        <v>0</v>
      </c>
      <c r="I15" s="1606">
        <v>99412</v>
      </c>
      <c r="J15" s="1602">
        <v>0</v>
      </c>
      <c r="K15" s="880">
        <v>0</v>
      </c>
      <c r="L15" s="1602">
        <v>0</v>
      </c>
      <c r="M15" s="880">
        <v>0</v>
      </c>
      <c r="N15" s="1602">
        <v>0</v>
      </c>
      <c r="O15" s="880">
        <v>0</v>
      </c>
      <c r="P15" s="1602">
        <v>0</v>
      </c>
      <c r="Q15" s="880">
        <v>0</v>
      </c>
      <c r="R15" s="1602"/>
      <c r="S15" s="1606">
        <f>SUM(E15:Q15)</f>
        <v>99525</v>
      </c>
      <c r="T15" s="1602"/>
      <c r="U15" s="1606">
        <v>-99525</v>
      </c>
      <c r="V15" s="1602"/>
      <c r="W15" s="880">
        <f>SUM(S15:U15)</f>
        <v>0</v>
      </c>
      <c r="X15" s="1601"/>
      <c r="Y15" s="1601"/>
      <c r="Z15" s="1603"/>
      <c r="AA15" s="1604">
        <f t="shared" si="0"/>
        <v>0</v>
      </c>
      <c r="AB15" s="1604">
        <f t="shared" si="1"/>
        <v>0</v>
      </c>
      <c r="AC15" s="1604">
        <f t="shared" si="2"/>
        <v>1.13E-4</v>
      </c>
      <c r="AD15" s="1604">
        <f t="shared" si="3"/>
        <v>0</v>
      </c>
      <c r="AE15" s="1604">
        <f t="shared" si="4"/>
        <v>9.9412E-2</v>
      </c>
      <c r="AF15" s="1604">
        <f t="shared" si="5"/>
        <v>0</v>
      </c>
      <c r="AG15" s="1604">
        <f t="shared" si="6"/>
        <v>0</v>
      </c>
      <c r="AH15" s="1604">
        <f t="shared" si="7"/>
        <v>0</v>
      </c>
      <c r="AI15" s="1604">
        <f t="shared" si="8"/>
        <v>0</v>
      </c>
      <c r="AJ15" s="1604">
        <f t="shared" si="9"/>
        <v>0</v>
      </c>
      <c r="AK15" s="1604">
        <f t="shared" si="10"/>
        <v>0</v>
      </c>
      <c r="AL15" s="1604">
        <f t="shared" si="11"/>
        <v>0</v>
      </c>
      <c r="AM15" s="1604">
        <f t="shared" si="12"/>
        <v>0</v>
      </c>
      <c r="AN15" s="1604">
        <f t="shared" si="13"/>
        <v>0</v>
      </c>
      <c r="AO15" s="1604">
        <f t="shared" si="14"/>
        <v>9.9525000000000002E-2</v>
      </c>
      <c r="AP15" s="1604">
        <f t="shared" si="15"/>
        <v>0</v>
      </c>
      <c r="AQ15" s="1604">
        <f t="shared" si="16"/>
        <v>-9.9525000000000002E-2</v>
      </c>
      <c r="AR15" s="1604">
        <f t="shared" si="17"/>
        <v>0</v>
      </c>
      <c r="AS15" s="1604">
        <f t="shared" si="18"/>
        <v>0</v>
      </c>
      <c r="AT15" s="1604">
        <f t="shared" si="19"/>
        <v>0</v>
      </c>
      <c r="AU15" s="1604">
        <f t="shared" si="20"/>
        <v>0</v>
      </c>
      <c r="AV15" s="1604">
        <f t="shared" si="21"/>
        <v>0</v>
      </c>
    </row>
    <row r="16" spans="2:48" s="1605" customFormat="1" ht="21">
      <c r="B16" s="2094" t="s">
        <v>814</v>
      </c>
      <c r="C16" s="2094"/>
      <c r="D16" s="1601"/>
      <c r="E16" s="1602">
        <f>SUM(E11:E15)</f>
        <v>132089</v>
      </c>
      <c r="F16" s="1602"/>
      <c r="G16" s="1602">
        <f>SUM(G11:G15)</f>
        <v>138999</v>
      </c>
      <c r="H16" s="1602"/>
      <c r="I16" s="1602">
        <f>SUM(I11:I15)</f>
        <v>9976457</v>
      </c>
      <c r="J16" s="1602"/>
      <c r="K16" s="1602">
        <f>SUM(K11:K15)</f>
        <v>4993</v>
      </c>
      <c r="L16" s="1602">
        <v>0</v>
      </c>
      <c r="M16" s="1602">
        <f>SUM(M11:M15)</f>
        <v>8424</v>
      </c>
      <c r="N16" s="1602"/>
      <c r="O16" s="1602">
        <f>SUM(O11:O15)-1</f>
        <v>29787.078006</v>
      </c>
      <c r="P16" s="1602"/>
      <c r="Q16" s="1602">
        <f>SUM(Q11:Q15)</f>
        <v>17466.7</v>
      </c>
      <c r="R16" s="1602"/>
      <c r="S16" s="1602">
        <f>SUM(S11:S15)</f>
        <v>10308117.778006</v>
      </c>
      <c r="T16" s="1602"/>
      <c r="U16" s="1602">
        <f>SUM(U11:U15)</f>
        <v>22518</v>
      </c>
      <c r="V16" s="1602"/>
      <c r="W16" s="1602">
        <f>SUM(W11:W15)</f>
        <v>10330635.778006</v>
      </c>
      <c r="X16" s="1601"/>
      <c r="Y16" s="1601"/>
      <c r="Z16" s="1603"/>
      <c r="AA16" s="1604">
        <f t="shared" si="0"/>
        <v>0.13208900000000001</v>
      </c>
      <c r="AB16" s="1604">
        <f t="shared" si="1"/>
        <v>0</v>
      </c>
      <c r="AC16" s="1604">
        <f t="shared" si="2"/>
        <v>0.13899900000000001</v>
      </c>
      <c r="AD16" s="1604">
        <f t="shared" si="3"/>
        <v>0</v>
      </c>
      <c r="AE16" s="1604">
        <f t="shared" si="4"/>
        <v>9.9764569999999999</v>
      </c>
      <c r="AF16" s="1604">
        <f t="shared" si="5"/>
        <v>0</v>
      </c>
      <c r="AG16" s="1604">
        <f t="shared" si="6"/>
        <v>4.993E-3</v>
      </c>
      <c r="AH16" s="1604">
        <f t="shared" si="7"/>
        <v>0</v>
      </c>
      <c r="AI16" s="1604">
        <f t="shared" si="8"/>
        <v>8.4239999999999992E-3</v>
      </c>
      <c r="AJ16" s="1604">
        <f t="shared" si="9"/>
        <v>0</v>
      </c>
      <c r="AK16" s="1604">
        <f t="shared" si="10"/>
        <v>2.9787078006000001E-2</v>
      </c>
      <c r="AL16" s="1604">
        <f t="shared" si="11"/>
        <v>0</v>
      </c>
      <c r="AM16" s="1604">
        <f t="shared" si="12"/>
        <v>1.7466700000000002E-2</v>
      </c>
      <c r="AN16" s="1604">
        <f t="shared" si="13"/>
        <v>0</v>
      </c>
      <c r="AO16" s="1604">
        <f t="shared" si="14"/>
        <v>10.308117778006</v>
      </c>
      <c r="AP16" s="1604">
        <f t="shared" si="15"/>
        <v>0</v>
      </c>
      <c r="AQ16" s="1604">
        <f t="shared" si="16"/>
        <v>2.2518E-2</v>
      </c>
      <c r="AR16" s="1604">
        <f t="shared" si="17"/>
        <v>0</v>
      </c>
      <c r="AS16" s="1604">
        <f t="shared" si="18"/>
        <v>10.330635778006</v>
      </c>
      <c r="AT16" s="1604">
        <f t="shared" si="19"/>
        <v>0</v>
      </c>
      <c r="AU16" s="1604">
        <f t="shared" si="20"/>
        <v>0</v>
      </c>
      <c r="AV16" s="1604">
        <f t="shared" si="21"/>
        <v>0</v>
      </c>
    </row>
    <row r="17" spans="1:48" s="1601" customFormat="1" ht="21">
      <c r="A17" s="1605"/>
      <c r="B17" s="2096" t="s">
        <v>291</v>
      </c>
      <c r="C17" s="2096" t="s">
        <v>291</v>
      </c>
      <c r="E17" s="1602">
        <f>7242</f>
        <v>7242</v>
      </c>
      <c r="F17" s="1602">
        <v>0</v>
      </c>
      <c r="G17" s="1602">
        <f>3405+8461</f>
        <v>11866</v>
      </c>
      <c r="H17" s="1602">
        <v>0</v>
      </c>
      <c r="I17" s="1602">
        <f>75024-8461</f>
        <v>66563</v>
      </c>
      <c r="J17" s="1602">
        <v>0</v>
      </c>
      <c r="K17" s="879">
        <v>0</v>
      </c>
      <c r="L17" s="1602">
        <v>0</v>
      </c>
      <c r="M17" s="879">
        <v>9219</v>
      </c>
      <c r="N17" s="1602">
        <v>0</v>
      </c>
      <c r="O17" s="1602">
        <f>9707</f>
        <v>9707</v>
      </c>
      <c r="P17" s="1602"/>
      <c r="Q17" s="1602">
        <f>9913</f>
        <v>9913</v>
      </c>
      <c r="R17" s="1602"/>
      <c r="S17" s="1602">
        <f>SUM(E17:R17)</f>
        <v>114510</v>
      </c>
      <c r="T17" s="1602">
        <v>0</v>
      </c>
      <c r="U17" s="1602">
        <f>9472</f>
        <v>9472</v>
      </c>
      <c r="V17" s="1602">
        <v>0</v>
      </c>
      <c r="W17" s="1602">
        <f>SUM(S17:U17)</f>
        <v>123982</v>
      </c>
      <c r="Z17" s="1603"/>
      <c r="AA17" s="1604">
        <f t="shared" si="0"/>
        <v>7.2420000000000002E-3</v>
      </c>
      <c r="AB17" s="1604">
        <f t="shared" si="1"/>
        <v>0</v>
      </c>
      <c r="AC17" s="1604">
        <f t="shared" si="2"/>
        <v>1.1866E-2</v>
      </c>
      <c r="AD17" s="1604">
        <f t="shared" si="3"/>
        <v>0</v>
      </c>
      <c r="AE17" s="1604">
        <f t="shared" si="4"/>
        <v>6.6562999999999997E-2</v>
      </c>
      <c r="AF17" s="1604">
        <f t="shared" si="5"/>
        <v>0</v>
      </c>
      <c r="AG17" s="1604">
        <f t="shared" si="6"/>
        <v>0</v>
      </c>
      <c r="AH17" s="1604">
        <f t="shared" si="7"/>
        <v>0</v>
      </c>
      <c r="AI17" s="1604">
        <f t="shared" si="8"/>
        <v>9.2189999999999998E-3</v>
      </c>
      <c r="AJ17" s="1604">
        <f t="shared" si="9"/>
        <v>0</v>
      </c>
      <c r="AK17" s="1604">
        <f t="shared" si="10"/>
        <v>9.7070000000000004E-3</v>
      </c>
      <c r="AL17" s="1604">
        <f t="shared" si="11"/>
        <v>0</v>
      </c>
      <c r="AM17" s="1604">
        <f t="shared" si="12"/>
        <v>9.9129999999999999E-3</v>
      </c>
      <c r="AN17" s="1604">
        <f t="shared" si="13"/>
        <v>0</v>
      </c>
      <c r="AO17" s="1604">
        <f t="shared" si="14"/>
        <v>0.11451</v>
      </c>
      <c r="AP17" s="1604">
        <f t="shared" si="15"/>
        <v>0</v>
      </c>
      <c r="AQ17" s="1604">
        <f t="shared" si="16"/>
        <v>9.4719999999999995E-3</v>
      </c>
      <c r="AR17" s="1604">
        <f t="shared" si="17"/>
        <v>0</v>
      </c>
      <c r="AS17" s="1604">
        <f t="shared" si="18"/>
        <v>0.12398199999999999</v>
      </c>
      <c r="AT17" s="1604">
        <f t="shared" si="19"/>
        <v>0</v>
      </c>
      <c r="AU17" s="1604">
        <f t="shared" si="20"/>
        <v>0</v>
      </c>
      <c r="AV17" s="1604">
        <f t="shared" si="21"/>
        <v>0</v>
      </c>
    </row>
    <row r="18" spans="1:48" s="1605" customFormat="1" ht="21">
      <c r="B18" s="2096" t="s">
        <v>813</v>
      </c>
      <c r="C18" s="2096"/>
      <c r="D18" s="1601"/>
      <c r="E18" s="879">
        <v>0</v>
      </c>
      <c r="F18" s="1602">
        <v>0</v>
      </c>
      <c r="G18" s="879">
        <v>0</v>
      </c>
      <c r="H18" s="1602">
        <v>0</v>
      </c>
      <c r="I18" s="879">
        <v>0</v>
      </c>
      <c r="J18" s="1602">
        <v>0</v>
      </c>
      <c r="K18" s="879">
        <v>0</v>
      </c>
      <c r="L18" s="1602">
        <v>0</v>
      </c>
      <c r="M18" s="1602">
        <v>-120</v>
      </c>
      <c r="N18" s="1602">
        <v>0</v>
      </c>
      <c r="O18" s="879">
        <v>0</v>
      </c>
      <c r="P18" s="1602"/>
      <c r="Q18" s="1602">
        <v>-82</v>
      </c>
      <c r="R18" s="1602"/>
      <c r="S18" s="1602">
        <f>SUM(E18:Q18)</f>
        <v>-202</v>
      </c>
      <c r="T18" s="1602">
        <v>0</v>
      </c>
      <c r="U18" s="879">
        <v>0</v>
      </c>
      <c r="V18" s="1602">
        <v>0</v>
      </c>
      <c r="W18" s="1602">
        <f>SUM(S18:U18)</f>
        <v>-202</v>
      </c>
      <c r="X18" s="1601"/>
      <c r="Y18" s="1601"/>
      <c r="Z18" s="1603"/>
      <c r="AA18" s="1604">
        <f t="shared" si="0"/>
        <v>0</v>
      </c>
      <c r="AB18" s="1604">
        <f t="shared" si="1"/>
        <v>0</v>
      </c>
      <c r="AC18" s="1604">
        <f t="shared" si="2"/>
        <v>0</v>
      </c>
      <c r="AD18" s="1604">
        <f t="shared" si="3"/>
        <v>0</v>
      </c>
      <c r="AE18" s="1604">
        <f t="shared" si="4"/>
        <v>0</v>
      </c>
      <c r="AF18" s="1604">
        <f t="shared" si="5"/>
        <v>0</v>
      </c>
      <c r="AG18" s="1604">
        <f t="shared" si="6"/>
        <v>0</v>
      </c>
      <c r="AH18" s="1604">
        <f t="shared" si="7"/>
        <v>0</v>
      </c>
      <c r="AI18" s="1604">
        <f t="shared" si="8"/>
        <v>-1.2E-4</v>
      </c>
      <c r="AJ18" s="1604">
        <f t="shared" si="9"/>
        <v>0</v>
      </c>
      <c r="AK18" s="1604">
        <f t="shared" si="10"/>
        <v>0</v>
      </c>
      <c r="AL18" s="1604">
        <f t="shared" si="11"/>
        <v>0</v>
      </c>
      <c r="AM18" s="1604">
        <f t="shared" si="12"/>
        <v>-8.2000000000000001E-5</v>
      </c>
      <c r="AN18" s="1604">
        <f t="shared" si="13"/>
        <v>0</v>
      </c>
      <c r="AO18" s="1604">
        <f t="shared" si="14"/>
        <v>-2.02E-4</v>
      </c>
      <c r="AP18" s="1604">
        <f t="shared" si="15"/>
        <v>0</v>
      </c>
      <c r="AQ18" s="1604">
        <f t="shared" si="16"/>
        <v>0</v>
      </c>
      <c r="AR18" s="1604">
        <f t="shared" si="17"/>
        <v>0</v>
      </c>
      <c r="AS18" s="1604">
        <f t="shared" si="18"/>
        <v>-2.02E-4</v>
      </c>
      <c r="AT18" s="1604">
        <f t="shared" si="19"/>
        <v>0</v>
      </c>
      <c r="AU18" s="1604">
        <f t="shared" si="20"/>
        <v>0</v>
      </c>
      <c r="AV18" s="1604">
        <f t="shared" si="21"/>
        <v>0</v>
      </c>
    </row>
    <row r="19" spans="1:48" s="1601" customFormat="1" ht="21">
      <c r="A19" s="1605"/>
      <c r="B19" s="2096" t="s">
        <v>801</v>
      </c>
      <c r="C19" s="2096"/>
      <c r="E19" s="879">
        <v>0</v>
      </c>
      <c r="F19" s="1602">
        <v>0</v>
      </c>
      <c r="G19" s="879">
        <v>0</v>
      </c>
      <c r="H19" s="1602">
        <v>0</v>
      </c>
      <c r="I19" s="1602">
        <v>57232.626973999999</v>
      </c>
      <c r="J19" s="1602">
        <v>0</v>
      </c>
      <c r="K19" s="879">
        <v>0</v>
      </c>
      <c r="L19" s="1602">
        <v>0</v>
      </c>
      <c r="M19" s="879">
        <v>0</v>
      </c>
      <c r="N19" s="1602">
        <v>0</v>
      </c>
      <c r="O19" s="879">
        <v>0</v>
      </c>
      <c r="P19" s="1602"/>
      <c r="Q19" s="879">
        <v>0</v>
      </c>
      <c r="R19" s="1602"/>
      <c r="S19" s="1602">
        <f>SUM(E19:R19)</f>
        <v>57232.626973999999</v>
      </c>
      <c r="T19" s="1602">
        <v>0</v>
      </c>
      <c r="U19" s="879">
        <v>0</v>
      </c>
      <c r="V19" s="1602">
        <v>0</v>
      </c>
      <c r="W19" s="1602">
        <f>SUM(S19:U19)</f>
        <v>57232.626973999999</v>
      </c>
      <c r="Z19" s="1603"/>
      <c r="AA19" s="1604">
        <f t="shared" si="0"/>
        <v>0</v>
      </c>
      <c r="AB19" s="1604">
        <f t="shared" si="1"/>
        <v>0</v>
      </c>
      <c r="AC19" s="1604">
        <f t="shared" si="2"/>
        <v>0</v>
      </c>
      <c r="AD19" s="1604">
        <f t="shared" si="3"/>
        <v>0</v>
      </c>
      <c r="AE19" s="1604">
        <f t="shared" si="4"/>
        <v>5.7232626974E-2</v>
      </c>
      <c r="AF19" s="1604">
        <f t="shared" si="5"/>
        <v>0</v>
      </c>
      <c r="AG19" s="1604">
        <f t="shared" si="6"/>
        <v>0</v>
      </c>
      <c r="AH19" s="1604">
        <f t="shared" si="7"/>
        <v>0</v>
      </c>
      <c r="AI19" s="1604">
        <f t="shared" si="8"/>
        <v>0</v>
      </c>
      <c r="AJ19" s="1604">
        <f t="shared" si="9"/>
        <v>0</v>
      </c>
      <c r="AK19" s="1604">
        <f t="shared" si="10"/>
        <v>0</v>
      </c>
      <c r="AL19" s="1604">
        <f t="shared" si="11"/>
        <v>0</v>
      </c>
      <c r="AM19" s="1604">
        <f t="shared" si="12"/>
        <v>0</v>
      </c>
      <c r="AN19" s="1604">
        <f t="shared" si="13"/>
        <v>0</v>
      </c>
      <c r="AO19" s="1604">
        <f t="shared" si="14"/>
        <v>5.7232626974E-2</v>
      </c>
      <c r="AP19" s="1604">
        <f t="shared" si="15"/>
        <v>0</v>
      </c>
      <c r="AQ19" s="1604">
        <f t="shared" si="16"/>
        <v>0</v>
      </c>
      <c r="AR19" s="1604">
        <f t="shared" si="17"/>
        <v>0</v>
      </c>
      <c r="AS19" s="1604">
        <f t="shared" si="18"/>
        <v>5.7232626974E-2</v>
      </c>
      <c r="AT19" s="1604">
        <f t="shared" si="19"/>
        <v>0</v>
      </c>
      <c r="AU19" s="1604">
        <f t="shared" si="20"/>
        <v>0</v>
      </c>
      <c r="AV19" s="1604">
        <f t="shared" si="21"/>
        <v>0</v>
      </c>
    </row>
    <row r="20" spans="1:48" s="1601" customFormat="1" ht="21">
      <c r="A20" s="1605"/>
      <c r="B20" s="2096" t="s">
        <v>1097</v>
      </c>
      <c r="C20" s="2096"/>
      <c r="E20" s="880">
        <v>0</v>
      </c>
      <c r="F20" s="1602">
        <v>0</v>
      </c>
      <c r="G20" s="880">
        <v>0</v>
      </c>
      <c r="H20" s="1602">
        <v>0</v>
      </c>
      <c r="I20" s="1602">
        <v>8460</v>
      </c>
      <c r="J20" s="1602">
        <v>0</v>
      </c>
      <c r="K20" s="879">
        <v>0</v>
      </c>
      <c r="L20" s="1602">
        <v>0</v>
      </c>
      <c r="M20" s="879">
        <v>0</v>
      </c>
      <c r="N20" s="1602">
        <v>0</v>
      </c>
      <c r="O20" s="879">
        <v>0</v>
      </c>
      <c r="P20" s="1602"/>
      <c r="Q20" s="879">
        <v>0</v>
      </c>
      <c r="R20" s="1602"/>
      <c r="S20" s="1602">
        <f>SUM(E20:R20)</f>
        <v>8460</v>
      </c>
      <c r="T20" s="1602">
        <v>0</v>
      </c>
      <c r="U20" s="1602">
        <v>-8460</v>
      </c>
      <c r="V20" s="1602">
        <v>0</v>
      </c>
      <c r="W20" s="879">
        <f>SUM(S20:U20)</f>
        <v>0</v>
      </c>
      <c r="Z20" s="1603"/>
      <c r="AA20" s="1604">
        <f t="shared" si="0"/>
        <v>0</v>
      </c>
      <c r="AB20" s="1604">
        <f t="shared" si="1"/>
        <v>0</v>
      </c>
      <c r="AC20" s="1604">
        <f t="shared" si="2"/>
        <v>0</v>
      </c>
      <c r="AD20" s="1604">
        <f t="shared" si="3"/>
        <v>0</v>
      </c>
      <c r="AE20" s="1604">
        <f t="shared" si="4"/>
        <v>8.4600000000000005E-3</v>
      </c>
      <c r="AF20" s="1604">
        <f t="shared" si="5"/>
        <v>0</v>
      </c>
      <c r="AG20" s="1604">
        <f t="shared" si="6"/>
        <v>0</v>
      </c>
      <c r="AH20" s="1604">
        <f t="shared" si="7"/>
        <v>0</v>
      </c>
      <c r="AI20" s="1604">
        <f t="shared" si="8"/>
        <v>0</v>
      </c>
      <c r="AJ20" s="1604">
        <f t="shared" si="9"/>
        <v>0</v>
      </c>
      <c r="AK20" s="1604">
        <f t="shared" si="10"/>
        <v>0</v>
      </c>
      <c r="AL20" s="1604">
        <f t="shared" si="11"/>
        <v>0</v>
      </c>
      <c r="AM20" s="1604">
        <f t="shared" si="12"/>
        <v>0</v>
      </c>
      <c r="AN20" s="1604">
        <f t="shared" si="13"/>
        <v>0</v>
      </c>
      <c r="AO20" s="1604">
        <f t="shared" si="14"/>
        <v>8.4600000000000005E-3</v>
      </c>
      <c r="AP20" s="1604">
        <f t="shared" si="15"/>
        <v>0</v>
      </c>
      <c r="AQ20" s="1604">
        <f t="shared" si="16"/>
        <v>-8.4600000000000005E-3</v>
      </c>
      <c r="AR20" s="1604">
        <f t="shared" si="17"/>
        <v>0</v>
      </c>
      <c r="AS20" s="1604">
        <f t="shared" si="18"/>
        <v>0</v>
      </c>
      <c r="AT20" s="1604">
        <f t="shared" si="19"/>
        <v>0</v>
      </c>
      <c r="AU20" s="1604">
        <f t="shared" si="20"/>
        <v>0</v>
      </c>
      <c r="AV20" s="1604">
        <f t="shared" si="21"/>
        <v>0</v>
      </c>
    </row>
    <row r="21" spans="1:48" s="1601" customFormat="1" ht="21">
      <c r="A21" s="1605"/>
      <c r="B21" s="2094" t="s">
        <v>921</v>
      </c>
      <c r="C21" s="2094"/>
      <c r="E21" s="1607">
        <f>SUM(E16:E20)</f>
        <v>139331</v>
      </c>
      <c r="F21" s="1602">
        <v>0</v>
      </c>
      <c r="G21" s="1607">
        <f>SUM(G16:G20)</f>
        <v>150865</v>
      </c>
      <c r="H21" s="1602">
        <v>0</v>
      </c>
      <c r="I21" s="1607">
        <f>SUM(I16:I20)</f>
        <v>10108712.626974</v>
      </c>
      <c r="J21" s="1602">
        <v>0</v>
      </c>
      <c r="K21" s="1607">
        <f>SUM(K16:K20)</f>
        <v>4993</v>
      </c>
      <c r="L21" s="1602">
        <v>0</v>
      </c>
      <c r="M21" s="1607">
        <f>SUM(M16:M20)</f>
        <v>17523</v>
      </c>
      <c r="N21" s="1602">
        <v>0</v>
      </c>
      <c r="O21" s="1607">
        <f>SUM(O16:O20)</f>
        <v>39494.078005999996</v>
      </c>
      <c r="P21" s="1602"/>
      <c r="Q21" s="1607">
        <f>SUM(Q16:Q20)</f>
        <v>27297.7</v>
      </c>
      <c r="R21" s="1602"/>
      <c r="S21" s="1607">
        <f>SUM(S16:S20)</f>
        <v>10488118.40498</v>
      </c>
      <c r="T21" s="1602">
        <v>0</v>
      </c>
      <c r="U21" s="1607">
        <f>SUM(U16:U20)</f>
        <v>23530</v>
      </c>
      <c r="V21" s="1608">
        <v>0</v>
      </c>
      <c r="W21" s="1607">
        <f>SUM(W16:W20)</f>
        <v>10511648.40498</v>
      </c>
      <c r="Z21" s="1603"/>
      <c r="AA21" s="1604">
        <f t="shared" si="0"/>
        <v>0.13933100000000001</v>
      </c>
      <c r="AB21" s="1604">
        <f t="shared" si="1"/>
        <v>0</v>
      </c>
      <c r="AC21" s="1604">
        <f t="shared" si="2"/>
        <v>0.150865</v>
      </c>
      <c r="AD21" s="1604">
        <f t="shared" si="3"/>
        <v>0</v>
      </c>
      <c r="AE21" s="1604">
        <f t="shared" si="4"/>
        <v>10.108712626974</v>
      </c>
      <c r="AF21" s="1604">
        <f t="shared" si="5"/>
        <v>0</v>
      </c>
      <c r="AG21" s="1604">
        <f t="shared" si="6"/>
        <v>4.993E-3</v>
      </c>
      <c r="AH21" s="1604">
        <f t="shared" si="7"/>
        <v>0</v>
      </c>
      <c r="AI21" s="1604">
        <f t="shared" si="8"/>
        <v>1.7523E-2</v>
      </c>
      <c r="AJ21" s="1604">
        <f t="shared" si="9"/>
        <v>0</v>
      </c>
      <c r="AK21" s="1604">
        <f t="shared" si="10"/>
        <v>3.9494078005999994E-2</v>
      </c>
      <c r="AL21" s="1604">
        <f t="shared" si="11"/>
        <v>0</v>
      </c>
      <c r="AM21" s="1604">
        <f t="shared" si="12"/>
        <v>2.7297700000000001E-2</v>
      </c>
      <c r="AN21" s="1604">
        <f t="shared" si="13"/>
        <v>0</v>
      </c>
      <c r="AO21" s="1604">
        <f t="shared" si="14"/>
        <v>10.48811840498</v>
      </c>
      <c r="AP21" s="1604">
        <f t="shared" si="15"/>
        <v>0</v>
      </c>
      <c r="AQ21" s="1604">
        <f t="shared" si="16"/>
        <v>2.3529999999999999E-2</v>
      </c>
      <c r="AR21" s="1604">
        <f t="shared" si="17"/>
        <v>0</v>
      </c>
      <c r="AS21" s="1604">
        <f t="shared" si="18"/>
        <v>10.511648404980001</v>
      </c>
      <c r="AT21" s="1604">
        <f t="shared" si="19"/>
        <v>0</v>
      </c>
      <c r="AU21" s="1604">
        <f t="shared" si="20"/>
        <v>0</v>
      </c>
      <c r="AV21" s="1604">
        <f t="shared" si="21"/>
        <v>0</v>
      </c>
    </row>
    <row r="22" spans="1:48" s="1596" customFormat="1" ht="5.25" customHeight="1">
      <c r="A22" s="656"/>
      <c r="B22" s="656"/>
      <c r="C22" s="1605"/>
      <c r="E22" s="635"/>
      <c r="F22" s="635"/>
      <c r="G22" s="635"/>
      <c r="H22" s="1609"/>
      <c r="I22" s="635"/>
      <c r="J22" s="635"/>
      <c r="K22" s="635"/>
      <c r="L22" s="1602">
        <v>0</v>
      </c>
      <c r="M22" s="635"/>
      <c r="N22" s="635"/>
      <c r="O22" s="635"/>
      <c r="P22" s="1602"/>
      <c r="Q22" s="635"/>
      <c r="R22" s="635"/>
      <c r="S22" s="1610"/>
      <c r="T22" s="635"/>
      <c r="U22" s="635"/>
      <c r="V22" s="635"/>
      <c r="W22" s="1610"/>
      <c r="Z22" s="1599"/>
      <c r="AA22" s="1604">
        <f t="shared" si="0"/>
        <v>0</v>
      </c>
      <c r="AB22" s="1604">
        <f t="shared" si="1"/>
        <v>0</v>
      </c>
      <c r="AC22" s="1604">
        <f t="shared" si="2"/>
        <v>0</v>
      </c>
      <c r="AD22" s="1604">
        <f t="shared" si="3"/>
        <v>0</v>
      </c>
      <c r="AE22" s="1604">
        <f t="shared" si="4"/>
        <v>0</v>
      </c>
      <c r="AF22" s="1604">
        <f t="shared" si="5"/>
        <v>0</v>
      </c>
      <c r="AG22" s="1604">
        <f t="shared" si="6"/>
        <v>0</v>
      </c>
      <c r="AH22" s="1604">
        <f t="shared" si="7"/>
        <v>0</v>
      </c>
      <c r="AI22" s="1604">
        <f t="shared" si="8"/>
        <v>0</v>
      </c>
      <c r="AJ22" s="1604">
        <f t="shared" si="9"/>
        <v>0</v>
      </c>
      <c r="AK22" s="1604">
        <f t="shared" si="10"/>
        <v>0</v>
      </c>
      <c r="AL22" s="1604">
        <f t="shared" si="11"/>
        <v>0</v>
      </c>
      <c r="AM22" s="1604">
        <f t="shared" si="12"/>
        <v>0</v>
      </c>
      <c r="AN22" s="1604">
        <f t="shared" si="13"/>
        <v>0</v>
      </c>
      <c r="AO22" s="1604">
        <f t="shared" si="14"/>
        <v>0</v>
      </c>
      <c r="AP22" s="1604">
        <f t="shared" si="15"/>
        <v>0</v>
      </c>
      <c r="AQ22" s="1604">
        <f t="shared" si="16"/>
        <v>0</v>
      </c>
      <c r="AR22" s="1604">
        <f t="shared" si="17"/>
        <v>0</v>
      </c>
      <c r="AS22" s="1604">
        <f t="shared" si="18"/>
        <v>0</v>
      </c>
      <c r="AT22" s="1604">
        <f t="shared" si="19"/>
        <v>0</v>
      </c>
      <c r="AU22" s="1604">
        <f t="shared" si="20"/>
        <v>0</v>
      </c>
      <c r="AV22" s="1604">
        <f t="shared" si="21"/>
        <v>0</v>
      </c>
    </row>
    <row r="23" spans="1:48" s="1605" customFormat="1" ht="24">
      <c r="A23" s="1611"/>
      <c r="B23" s="2097" t="s">
        <v>1098</v>
      </c>
      <c r="C23" s="2097"/>
      <c r="E23" s="1612"/>
      <c r="F23" s="1612"/>
      <c r="G23" s="1612"/>
      <c r="H23" s="1612"/>
      <c r="I23" s="1612"/>
      <c r="J23" s="1612"/>
      <c r="K23" s="1612"/>
      <c r="L23" s="1602">
        <v>0</v>
      </c>
      <c r="M23" s="1612"/>
      <c r="N23" s="1612"/>
      <c r="O23" s="1612"/>
      <c r="P23" s="1602"/>
      <c r="Q23" s="1612"/>
      <c r="R23" s="1612"/>
      <c r="S23" s="1612"/>
      <c r="T23" s="1612"/>
      <c r="U23" s="1612"/>
      <c r="V23" s="1612"/>
      <c r="W23" s="1612"/>
      <c r="X23" s="1601"/>
      <c r="Z23" s="1604"/>
      <c r="AA23" s="1604">
        <f t="shared" si="0"/>
        <v>0</v>
      </c>
      <c r="AB23" s="1604">
        <f t="shared" si="1"/>
        <v>0</v>
      </c>
      <c r="AC23" s="1604">
        <f t="shared" si="2"/>
        <v>0</v>
      </c>
      <c r="AD23" s="1604">
        <f t="shared" si="3"/>
        <v>0</v>
      </c>
      <c r="AE23" s="1604">
        <f t="shared" si="4"/>
        <v>0</v>
      </c>
      <c r="AF23" s="1604">
        <f t="shared" si="5"/>
        <v>0</v>
      </c>
      <c r="AG23" s="1604">
        <f t="shared" si="6"/>
        <v>0</v>
      </c>
      <c r="AH23" s="1604">
        <f t="shared" si="7"/>
        <v>0</v>
      </c>
      <c r="AI23" s="1604">
        <f t="shared" si="8"/>
        <v>0</v>
      </c>
      <c r="AJ23" s="1604">
        <f t="shared" si="9"/>
        <v>0</v>
      </c>
      <c r="AK23" s="1604">
        <f t="shared" si="10"/>
        <v>0</v>
      </c>
      <c r="AL23" s="1604">
        <f t="shared" si="11"/>
        <v>0</v>
      </c>
      <c r="AM23" s="1604">
        <f t="shared" si="12"/>
        <v>0</v>
      </c>
      <c r="AN23" s="1604">
        <f t="shared" si="13"/>
        <v>0</v>
      </c>
      <c r="AO23" s="1604">
        <f t="shared" si="14"/>
        <v>0</v>
      </c>
      <c r="AP23" s="1604">
        <f t="shared" si="15"/>
        <v>0</v>
      </c>
      <c r="AQ23" s="1604">
        <f t="shared" si="16"/>
        <v>0</v>
      </c>
      <c r="AR23" s="1604">
        <f t="shared" si="17"/>
        <v>0</v>
      </c>
      <c r="AS23" s="1604">
        <f t="shared" si="18"/>
        <v>0</v>
      </c>
      <c r="AT23" s="1604">
        <f t="shared" si="19"/>
        <v>0</v>
      </c>
      <c r="AU23" s="1604">
        <f t="shared" si="20"/>
        <v>0</v>
      </c>
      <c r="AV23" s="1604">
        <f t="shared" si="21"/>
        <v>0</v>
      </c>
    </row>
    <row r="24" spans="1:48" s="1605" customFormat="1" ht="23.25" customHeight="1">
      <c r="A24" s="1611"/>
      <c r="B24" s="2094" t="s">
        <v>920</v>
      </c>
      <c r="C24" s="2094"/>
      <c r="D24" s="1613"/>
      <c r="E24" s="879">
        <v>0</v>
      </c>
      <c r="F24" s="1602"/>
      <c r="G24" s="1602">
        <v>38727</v>
      </c>
      <c r="H24" s="1602">
        <v>0</v>
      </c>
      <c r="I24" s="1602">
        <v>1434526</v>
      </c>
      <c r="J24" s="1602">
        <v>0</v>
      </c>
      <c r="K24" s="1602">
        <v>2803</v>
      </c>
      <c r="L24" s="1602">
        <v>0</v>
      </c>
      <c r="M24" s="1602">
        <v>4940</v>
      </c>
      <c r="N24" s="1602">
        <v>0</v>
      </c>
      <c r="O24" s="1602">
        <v>10818</v>
      </c>
      <c r="P24" s="1602">
        <v>0</v>
      </c>
      <c r="Q24" s="1602">
        <v>5907</v>
      </c>
      <c r="R24" s="1602"/>
      <c r="S24" s="1602">
        <f>SUM(G24:R24)</f>
        <v>1497721</v>
      </c>
      <c r="T24" s="1614"/>
      <c r="U24" s="879">
        <v>0</v>
      </c>
      <c r="V24" s="1614"/>
      <c r="W24" s="1602">
        <f>SUM(S24:U24)</f>
        <v>1497721</v>
      </c>
      <c r="X24" s="1615"/>
      <c r="Y24" s="1601">
        <f t="shared" ref="Y24:Y26" si="23">SUM(U24:W24)</f>
        <v>1497721</v>
      </c>
      <c r="Z24" s="1604"/>
      <c r="AA24" s="1604">
        <f t="shared" si="0"/>
        <v>0</v>
      </c>
      <c r="AB24" s="1604">
        <f t="shared" si="1"/>
        <v>0</v>
      </c>
      <c r="AC24" s="1604">
        <f t="shared" si="2"/>
        <v>3.8726999999999998E-2</v>
      </c>
      <c r="AD24" s="1604">
        <f t="shared" si="3"/>
        <v>0</v>
      </c>
      <c r="AE24" s="1604">
        <f t="shared" si="4"/>
        <v>1.434526</v>
      </c>
      <c r="AF24" s="1604">
        <f t="shared" si="5"/>
        <v>0</v>
      </c>
      <c r="AG24" s="1604">
        <f t="shared" si="6"/>
        <v>2.8029999999999999E-3</v>
      </c>
      <c r="AH24" s="1604">
        <f t="shared" si="7"/>
        <v>0</v>
      </c>
      <c r="AI24" s="1604">
        <f t="shared" si="8"/>
        <v>4.9399999999999999E-3</v>
      </c>
      <c r="AJ24" s="1604">
        <f t="shared" si="9"/>
        <v>0</v>
      </c>
      <c r="AK24" s="1604">
        <f t="shared" si="10"/>
        <v>1.0817999999999999E-2</v>
      </c>
      <c r="AL24" s="1604">
        <f t="shared" si="11"/>
        <v>0</v>
      </c>
      <c r="AM24" s="1604">
        <f t="shared" si="12"/>
        <v>5.9069999999999999E-3</v>
      </c>
      <c r="AN24" s="1604">
        <f t="shared" si="13"/>
        <v>0</v>
      </c>
      <c r="AO24" s="1604">
        <f t="shared" si="14"/>
        <v>1.4977210000000001</v>
      </c>
      <c r="AP24" s="1604">
        <f t="shared" si="15"/>
        <v>0</v>
      </c>
      <c r="AQ24" s="1604">
        <f t="shared" si="16"/>
        <v>0</v>
      </c>
      <c r="AR24" s="1604">
        <f t="shared" si="17"/>
        <v>0</v>
      </c>
      <c r="AS24" s="1604">
        <f t="shared" si="18"/>
        <v>1.4977210000000001</v>
      </c>
      <c r="AT24" s="1604">
        <f t="shared" si="19"/>
        <v>0</v>
      </c>
      <c r="AU24" s="1604">
        <f t="shared" si="20"/>
        <v>1.4977210000000001</v>
      </c>
      <c r="AV24" s="1604">
        <f t="shared" si="21"/>
        <v>0</v>
      </c>
    </row>
    <row r="25" spans="1:48" s="1605" customFormat="1" ht="22.5" customHeight="1">
      <c r="A25" s="1611"/>
      <c r="B25" s="2096" t="s">
        <v>806</v>
      </c>
      <c r="C25" s="2096"/>
      <c r="D25" s="1616"/>
      <c r="E25" s="879">
        <v>0</v>
      </c>
      <c r="F25" s="1602"/>
      <c r="G25" s="1602">
        <v>8152</v>
      </c>
      <c r="H25" s="1602">
        <v>0</v>
      </c>
      <c r="I25" s="1602">
        <v>309206</v>
      </c>
      <c r="J25" s="1602">
        <v>0</v>
      </c>
      <c r="K25" s="1602">
        <v>578</v>
      </c>
      <c r="L25" s="1602">
        <v>0</v>
      </c>
      <c r="M25" s="1602">
        <v>545</v>
      </c>
      <c r="N25" s="1602">
        <v>0</v>
      </c>
      <c r="O25" s="1602">
        <v>2296</v>
      </c>
      <c r="P25" s="1602">
        <v>0</v>
      </c>
      <c r="Q25" s="1602">
        <v>1177</v>
      </c>
      <c r="R25" s="1602"/>
      <c r="S25" s="1602">
        <f>SUM(E25:Q25)</f>
        <v>321954</v>
      </c>
      <c r="T25" s="1602"/>
      <c r="U25" s="879">
        <v>0</v>
      </c>
      <c r="V25" s="1602"/>
      <c r="W25" s="1602">
        <f>SUM(S25:U25)</f>
        <v>321954</v>
      </c>
      <c r="X25" s="1615"/>
      <c r="Y25" s="1601">
        <f t="shared" si="23"/>
        <v>321954</v>
      </c>
      <c r="Z25" s="1604"/>
      <c r="AA25" s="1604">
        <f t="shared" si="0"/>
        <v>0</v>
      </c>
      <c r="AB25" s="1604">
        <f t="shared" si="1"/>
        <v>0</v>
      </c>
      <c r="AC25" s="1604">
        <f t="shared" si="2"/>
        <v>8.1519999999999995E-3</v>
      </c>
      <c r="AD25" s="1604">
        <f t="shared" si="3"/>
        <v>0</v>
      </c>
      <c r="AE25" s="1604">
        <f t="shared" si="4"/>
        <v>0.30920599999999998</v>
      </c>
      <c r="AF25" s="1604">
        <f t="shared" si="5"/>
        <v>0</v>
      </c>
      <c r="AG25" s="1604">
        <f t="shared" si="6"/>
        <v>5.7799999999999995E-4</v>
      </c>
      <c r="AH25" s="1604">
        <f t="shared" si="7"/>
        <v>0</v>
      </c>
      <c r="AI25" s="1604">
        <f t="shared" si="8"/>
        <v>5.4500000000000002E-4</v>
      </c>
      <c r="AJ25" s="1604">
        <f t="shared" si="9"/>
        <v>0</v>
      </c>
      <c r="AK25" s="1604">
        <f t="shared" si="10"/>
        <v>2.2959999999999999E-3</v>
      </c>
      <c r="AL25" s="1604">
        <f t="shared" si="11"/>
        <v>0</v>
      </c>
      <c r="AM25" s="1604">
        <f t="shared" si="12"/>
        <v>1.1770000000000001E-3</v>
      </c>
      <c r="AN25" s="1604">
        <f t="shared" si="13"/>
        <v>0</v>
      </c>
      <c r="AO25" s="1604">
        <f t="shared" si="14"/>
        <v>0.32195400000000002</v>
      </c>
      <c r="AP25" s="1604">
        <f t="shared" si="15"/>
        <v>0</v>
      </c>
      <c r="AQ25" s="1604">
        <f t="shared" si="16"/>
        <v>0</v>
      </c>
      <c r="AR25" s="1604">
        <f t="shared" si="17"/>
        <v>0</v>
      </c>
      <c r="AS25" s="1604">
        <f t="shared" si="18"/>
        <v>0.32195400000000002</v>
      </c>
      <c r="AT25" s="1604">
        <f t="shared" si="19"/>
        <v>0</v>
      </c>
      <c r="AU25" s="1604">
        <f t="shared" si="20"/>
        <v>0.32195400000000002</v>
      </c>
      <c r="AV25" s="1604">
        <f t="shared" si="21"/>
        <v>0</v>
      </c>
    </row>
    <row r="26" spans="1:48" s="1605" customFormat="1" ht="23.25" customHeight="1">
      <c r="A26" s="1611"/>
      <c r="B26" s="2096" t="s">
        <v>813</v>
      </c>
      <c r="C26" s="2096"/>
      <c r="D26" s="1617"/>
      <c r="E26" s="880">
        <v>0</v>
      </c>
      <c r="F26" s="1602"/>
      <c r="G26" s="880">
        <v>0</v>
      </c>
      <c r="H26" s="1602">
        <v>0</v>
      </c>
      <c r="I26" s="880">
        <v>0</v>
      </c>
      <c r="J26" s="1602">
        <v>0</v>
      </c>
      <c r="K26" s="1606">
        <v>-570</v>
      </c>
      <c r="L26" s="1602">
        <v>0</v>
      </c>
      <c r="M26" s="1606">
        <v>-265</v>
      </c>
      <c r="N26" s="1602">
        <v>0</v>
      </c>
      <c r="O26" s="1606">
        <v>-29</v>
      </c>
      <c r="P26" s="1602">
        <v>0</v>
      </c>
      <c r="Q26" s="1606">
        <v>-1</v>
      </c>
      <c r="R26" s="1602"/>
      <c r="S26" s="1606">
        <f>SUM(E26:Q26)</f>
        <v>-865</v>
      </c>
      <c r="T26" s="1602"/>
      <c r="U26" s="880">
        <v>0</v>
      </c>
      <c r="V26" s="1602"/>
      <c r="W26" s="1606">
        <f>SUM(S26:U26)</f>
        <v>-865</v>
      </c>
      <c r="X26" s="1615"/>
      <c r="Y26" s="1601">
        <f t="shared" si="23"/>
        <v>-865</v>
      </c>
      <c r="Z26" s="1604"/>
      <c r="AA26" s="1604">
        <f t="shared" si="0"/>
        <v>0</v>
      </c>
      <c r="AB26" s="1604">
        <f t="shared" si="1"/>
        <v>0</v>
      </c>
      <c r="AC26" s="1604">
        <f t="shared" si="2"/>
        <v>0</v>
      </c>
      <c r="AD26" s="1604">
        <f t="shared" si="3"/>
        <v>0</v>
      </c>
      <c r="AE26" s="1604">
        <f t="shared" si="4"/>
        <v>0</v>
      </c>
      <c r="AF26" s="1604">
        <f t="shared" si="5"/>
        <v>0</v>
      </c>
      <c r="AG26" s="1604">
        <f t="shared" si="6"/>
        <v>-5.6999999999999998E-4</v>
      </c>
      <c r="AH26" s="1604">
        <f t="shared" si="7"/>
        <v>0</v>
      </c>
      <c r="AI26" s="1604">
        <f t="shared" si="8"/>
        <v>-2.6499999999999999E-4</v>
      </c>
      <c r="AJ26" s="1604">
        <f t="shared" si="9"/>
        <v>0</v>
      </c>
      <c r="AK26" s="1604">
        <f t="shared" si="10"/>
        <v>-2.9E-5</v>
      </c>
      <c r="AL26" s="1604">
        <f t="shared" si="11"/>
        <v>0</v>
      </c>
      <c r="AM26" s="1604">
        <f t="shared" si="12"/>
        <v>-9.9999999999999995E-7</v>
      </c>
      <c r="AN26" s="1604">
        <f t="shared" si="13"/>
        <v>0</v>
      </c>
      <c r="AO26" s="1604">
        <f t="shared" si="14"/>
        <v>-8.6499999999999999E-4</v>
      </c>
      <c r="AP26" s="1604">
        <f t="shared" si="15"/>
        <v>0</v>
      </c>
      <c r="AQ26" s="1604">
        <f t="shared" si="16"/>
        <v>0</v>
      </c>
      <c r="AR26" s="1604">
        <f t="shared" si="17"/>
        <v>0</v>
      </c>
      <c r="AS26" s="1604">
        <f t="shared" si="18"/>
        <v>-8.6499999999999999E-4</v>
      </c>
      <c r="AT26" s="1604">
        <f t="shared" si="19"/>
        <v>0</v>
      </c>
      <c r="AU26" s="1604">
        <f t="shared" si="20"/>
        <v>-8.6499999999999999E-4</v>
      </c>
      <c r="AV26" s="1604">
        <f t="shared" si="21"/>
        <v>0</v>
      </c>
    </row>
    <row r="27" spans="1:48" s="1605" customFormat="1" ht="21">
      <c r="A27" s="1611"/>
      <c r="B27" s="2094" t="s">
        <v>814</v>
      </c>
      <c r="C27" s="2094"/>
      <c r="D27" s="1618"/>
      <c r="E27" s="879">
        <v>0</v>
      </c>
      <c r="F27" s="1602"/>
      <c r="G27" s="1602">
        <f>SUM(G24:G26)</f>
        <v>46879</v>
      </c>
      <c r="H27" s="1602"/>
      <c r="I27" s="1602">
        <f>SUM(I24:I26)</f>
        <v>1743732</v>
      </c>
      <c r="J27" s="1602"/>
      <c r="K27" s="1602">
        <f>SUM(K24:K26)</f>
        <v>2811</v>
      </c>
      <c r="L27" s="1602"/>
      <c r="M27" s="1602">
        <f>SUM(M24:M26)</f>
        <v>5220</v>
      </c>
      <c r="N27" s="1602"/>
      <c r="O27" s="1602">
        <f>SUM(O24:O26)</f>
        <v>13085</v>
      </c>
      <c r="P27" s="1602"/>
      <c r="Q27" s="1602">
        <f>SUM(Q24:Q26)</f>
        <v>7083</v>
      </c>
      <c r="R27" s="1602"/>
      <c r="S27" s="1602">
        <f>SUM(S24:S26)</f>
        <v>1818810</v>
      </c>
      <c r="T27" s="1602"/>
      <c r="U27" s="1602">
        <f>SUM(U24:U26)</f>
        <v>0</v>
      </c>
      <c r="V27" s="1602"/>
      <c r="W27" s="1602">
        <f>SUM(W24:W26)</f>
        <v>1818810</v>
      </c>
      <c r="X27" s="1601"/>
      <c r="Z27" s="1604"/>
      <c r="AA27" s="1604">
        <f t="shared" si="0"/>
        <v>0</v>
      </c>
      <c r="AB27" s="1604">
        <f t="shared" si="1"/>
        <v>0</v>
      </c>
      <c r="AC27" s="1604">
        <f t="shared" si="2"/>
        <v>4.6878999999999997E-2</v>
      </c>
      <c r="AD27" s="1604">
        <f t="shared" si="3"/>
        <v>0</v>
      </c>
      <c r="AE27" s="1604">
        <f t="shared" si="4"/>
        <v>1.7437320000000001</v>
      </c>
      <c r="AF27" s="1604">
        <f t="shared" si="5"/>
        <v>0</v>
      </c>
      <c r="AG27" s="1604">
        <f t="shared" si="6"/>
        <v>2.8110000000000001E-3</v>
      </c>
      <c r="AH27" s="1604">
        <f t="shared" si="7"/>
        <v>0</v>
      </c>
      <c r="AI27" s="1604">
        <f t="shared" si="8"/>
        <v>5.2199999999999998E-3</v>
      </c>
      <c r="AJ27" s="1604">
        <f t="shared" si="9"/>
        <v>0</v>
      </c>
      <c r="AK27" s="1604">
        <f t="shared" si="10"/>
        <v>1.3084999999999999E-2</v>
      </c>
      <c r="AL27" s="1604">
        <f t="shared" si="11"/>
        <v>0</v>
      </c>
      <c r="AM27" s="1604">
        <f t="shared" si="12"/>
        <v>7.0829999999999999E-3</v>
      </c>
      <c r="AN27" s="1604">
        <f t="shared" si="13"/>
        <v>0</v>
      </c>
      <c r="AO27" s="1604">
        <f t="shared" si="14"/>
        <v>1.81881</v>
      </c>
      <c r="AP27" s="1604">
        <f t="shared" si="15"/>
        <v>0</v>
      </c>
      <c r="AQ27" s="1604">
        <f t="shared" si="16"/>
        <v>0</v>
      </c>
      <c r="AR27" s="1604">
        <f t="shared" si="17"/>
        <v>0</v>
      </c>
      <c r="AS27" s="1604">
        <f t="shared" si="18"/>
        <v>1.81881</v>
      </c>
      <c r="AT27" s="1604">
        <f t="shared" si="19"/>
        <v>0</v>
      </c>
      <c r="AU27" s="1604">
        <f t="shared" si="20"/>
        <v>0</v>
      </c>
      <c r="AV27" s="1604">
        <f t="shared" si="21"/>
        <v>0</v>
      </c>
    </row>
    <row r="28" spans="1:48" s="1604" customFormat="1" ht="21">
      <c r="A28" s="1611"/>
      <c r="B28" s="2096" t="s">
        <v>806</v>
      </c>
      <c r="C28" s="2096"/>
      <c r="D28" s="1616"/>
      <c r="E28" s="879">
        <v>0</v>
      </c>
      <c r="F28" s="1602"/>
      <c r="G28" s="1602">
        <v>8657</v>
      </c>
      <c r="H28" s="1602">
        <v>0</v>
      </c>
      <c r="I28" s="1602">
        <v>365169</v>
      </c>
      <c r="J28" s="1602">
        <v>0</v>
      </c>
      <c r="K28" s="1602">
        <v>578</v>
      </c>
      <c r="L28" s="1602">
        <v>0</v>
      </c>
      <c r="M28" s="1602">
        <v>876</v>
      </c>
      <c r="N28" s="1602">
        <v>0</v>
      </c>
      <c r="O28" s="1602">
        <v>2898</v>
      </c>
      <c r="P28" s="1602">
        <v>0</v>
      </c>
      <c r="Q28" s="1602">
        <v>1523</v>
      </c>
      <c r="R28" s="1602">
        <v>0</v>
      </c>
      <c r="S28" s="1602">
        <f>SUM(E28:Q28)</f>
        <v>379701</v>
      </c>
      <c r="T28" s="1602"/>
      <c r="U28" s="879">
        <v>0</v>
      </c>
      <c r="V28" s="1602"/>
      <c r="W28" s="1602">
        <f>SUM(S28:U28)</f>
        <v>379701</v>
      </c>
      <c r="X28" s="1601"/>
      <c r="Y28" s="1605"/>
      <c r="AA28" s="1604">
        <f t="shared" si="0"/>
        <v>0</v>
      </c>
      <c r="AB28" s="1604">
        <f t="shared" si="1"/>
        <v>0</v>
      </c>
      <c r="AC28" s="1604">
        <f t="shared" si="2"/>
        <v>8.6569999999999998E-3</v>
      </c>
      <c r="AD28" s="1604">
        <f t="shared" si="3"/>
        <v>0</v>
      </c>
      <c r="AE28" s="1604">
        <f t="shared" si="4"/>
        <v>0.36516900000000002</v>
      </c>
      <c r="AF28" s="1604">
        <f t="shared" si="5"/>
        <v>0</v>
      </c>
      <c r="AG28" s="1604">
        <f t="shared" si="6"/>
        <v>5.7799999999999995E-4</v>
      </c>
      <c r="AH28" s="1604">
        <f t="shared" si="7"/>
        <v>0</v>
      </c>
      <c r="AI28" s="1604">
        <f t="shared" si="8"/>
        <v>8.7600000000000004E-4</v>
      </c>
      <c r="AJ28" s="1604">
        <f t="shared" si="9"/>
        <v>0</v>
      </c>
      <c r="AK28" s="1604">
        <f t="shared" si="10"/>
        <v>2.898E-3</v>
      </c>
      <c r="AL28" s="1604">
        <f t="shared" si="11"/>
        <v>0</v>
      </c>
      <c r="AM28" s="1604">
        <f t="shared" si="12"/>
        <v>1.523E-3</v>
      </c>
      <c r="AN28" s="1604">
        <f t="shared" si="13"/>
        <v>0</v>
      </c>
      <c r="AO28" s="1604">
        <f t="shared" si="14"/>
        <v>0.37970100000000001</v>
      </c>
      <c r="AP28" s="1604">
        <f t="shared" si="15"/>
        <v>0</v>
      </c>
      <c r="AQ28" s="1604">
        <f t="shared" si="16"/>
        <v>0</v>
      </c>
      <c r="AR28" s="1604">
        <f t="shared" si="17"/>
        <v>0</v>
      </c>
      <c r="AS28" s="1604">
        <f t="shared" si="18"/>
        <v>0.37970100000000001</v>
      </c>
      <c r="AT28" s="1604">
        <f t="shared" si="19"/>
        <v>0</v>
      </c>
      <c r="AU28" s="1604">
        <f t="shared" si="20"/>
        <v>0</v>
      </c>
      <c r="AV28" s="1604">
        <f t="shared" si="21"/>
        <v>0</v>
      </c>
    </row>
    <row r="29" spans="1:48" s="1605" customFormat="1" ht="23.25" customHeight="1">
      <c r="A29" s="1611"/>
      <c r="B29" s="2096" t="s">
        <v>813</v>
      </c>
      <c r="C29" s="2096"/>
      <c r="D29" s="1617"/>
      <c r="E29" s="880">
        <v>0</v>
      </c>
      <c r="F29" s="1602"/>
      <c r="G29" s="880">
        <v>0</v>
      </c>
      <c r="H29" s="1602"/>
      <c r="I29" s="880">
        <v>0</v>
      </c>
      <c r="J29" s="1602"/>
      <c r="K29" s="880">
        <v>0</v>
      </c>
      <c r="L29" s="1602"/>
      <c r="M29" s="1606">
        <v>-120</v>
      </c>
      <c r="N29" s="1602"/>
      <c r="O29" s="880">
        <v>0</v>
      </c>
      <c r="P29" s="1602"/>
      <c r="Q29" s="1606">
        <v>-82</v>
      </c>
      <c r="R29" s="1602"/>
      <c r="S29" s="1606">
        <f>SUM(E29:Q29)</f>
        <v>-202</v>
      </c>
      <c r="T29" s="1602"/>
      <c r="U29" s="880">
        <v>0</v>
      </c>
      <c r="V29" s="1602"/>
      <c r="W29" s="1606">
        <f>SUM(S29:U29)</f>
        <v>-202</v>
      </c>
      <c r="X29" s="1615"/>
      <c r="Y29" s="1601"/>
      <c r="Z29" s="1604"/>
      <c r="AA29" s="1604">
        <f t="shared" si="0"/>
        <v>0</v>
      </c>
      <c r="AB29" s="1604">
        <f t="shared" si="1"/>
        <v>0</v>
      </c>
      <c r="AC29" s="1604">
        <f t="shared" si="2"/>
        <v>0</v>
      </c>
      <c r="AD29" s="1604">
        <f t="shared" si="3"/>
        <v>0</v>
      </c>
      <c r="AE29" s="1604">
        <f t="shared" si="4"/>
        <v>0</v>
      </c>
      <c r="AF29" s="1604">
        <f t="shared" si="5"/>
        <v>0</v>
      </c>
      <c r="AG29" s="1604">
        <f t="shared" si="6"/>
        <v>0</v>
      </c>
      <c r="AH29" s="1604">
        <f t="shared" si="7"/>
        <v>0</v>
      </c>
      <c r="AI29" s="1604">
        <f t="shared" si="8"/>
        <v>-1.2E-4</v>
      </c>
      <c r="AJ29" s="1604">
        <f t="shared" si="9"/>
        <v>0</v>
      </c>
      <c r="AK29" s="1604">
        <f t="shared" si="10"/>
        <v>0</v>
      </c>
      <c r="AL29" s="1604">
        <f t="shared" si="11"/>
        <v>0</v>
      </c>
      <c r="AM29" s="1604">
        <f t="shared" si="12"/>
        <v>-8.2000000000000001E-5</v>
      </c>
      <c r="AN29" s="1604">
        <f t="shared" si="13"/>
        <v>0</v>
      </c>
      <c r="AO29" s="1604">
        <f t="shared" si="14"/>
        <v>-2.02E-4</v>
      </c>
      <c r="AP29" s="1604">
        <f t="shared" si="15"/>
        <v>0</v>
      </c>
      <c r="AQ29" s="1604">
        <f t="shared" si="16"/>
        <v>0</v>
      </c>
      <c r="AR29" s="1604">
        <f t="shared" si="17"/>
        <v>0</v>
      </c>
      <c r="AS29" s="1604">
        <f t="shared" si="18"/>
        <v>-2.02E-4</v>
      </c>
      <c r="AT29" s="1604">
        <f t="shared" si="19"/>
        <v>0</v>
      </c>
      <c r="AU29" s="1604">
        <f t="shared" si="20"/>
        <v>0</v>
      </c>
      <c r="AV29" s="1604">
        <f t="shared" si="21"/>
        <v>0</v>
      </c>
    </row>
    <row r="30" spans="1:48" s="1604" customFormat="1" ht="24.75" customHeight="1">
      <c r="A30" s="1611"/>
      <c r="B30" s="2094" t="s">
        <v>921</v>
      </c>
      <c r="C30" s="2094"/>
      <c r="D30" s="1618"/>
      <c r="E30" s="880">
        <f>SUM(E27:E29)</f>
        <v>0</v>
      </c>
      <c r="F30" s="1602"/>
      <c r="G30" s="1607">
        <f>SUM(G27:G29)</f>
        <v>55536</v>
      </c>
      <c r="H30" s="1602"/>
      <c r="I30" s="1607">
        <f>SUM(I27:I29)</f>
        <v>2108901</v>
      </c>
      <c r="J30" s="1602"/>
      <c r="K30" s="1607">
        <f>SUM(K27:K29)</f>
        <v>3389</v>
      </c>
      <c r="L30" s="1602"/>
      <c r="M30" s="1607">
        <f>SUM(M27:M29)</f>
        <v>5976</v>
      </c>
      <c r="N30" s="1602"/>
      <c r="O30" s="1607">
        <f>SUM(O27:O29)</f>
        <v>15983</v>
      </c>
      <c r="P30" s="1602"/>
      <c r="Q30" s="1607">
        <f>SUM(Q27:Q29)</f>
        <v>8524</v>
      </c>
      <c r="R30" s="1608"/>
      <c r="S30" s="1607">
        <f>SUM(S27:S29)</f>
        <v>2198309</v>
      </c>
      <c r="T30" s="1602"/>
      <c r="U30" s="880">
        <f>SUM(U27:U29)</f>
        <v>0</v>
      </c>
      <c r="V30" s="1608"/>
      <c r="W30" s="1607">
        <f>SUM(W27:W29)</f>
        <v>2198309</v>
      </c>
      <c r="X30" s="1601"/>
      <c r="Y30" s="1605"/>
      <c r="AA30" s="1604">
        <f t="shared" si="0"/>
        <v>0</v>
      </c>
      <c r="AB30" s="1604">
        <f t="shared" si="1"/>
        <v>0</v>
      </c>
      <c r="AC30" s="1604">
        <f t="shared" si="2"/>
        <v>5.5536000000000002E-2</v>
      </c>
      <c r="AD30" s="1604">
        <f t="shared" si="3"/>
        <v>0</v>
      </c>
      <c r="AE30" s="1604">
        <f t="shared" si="4"/>
        <v>2.1089009999999999</v>
      </c>
      <c r="AF30" s="1604">
        <f t="shared" si="5"/>
        <v>0</v>
      </c>
      <c r="AG30" s="1604">
        <f t="shared" si="6"/>
        <v>3.3890000000000001E-3</v>
      </c>
      <c r="AH30" s="1604">
        <f t="shared" si="7"/>
        <v>0</v>
      </c>
      <c r="AI30" s="1604">
        <f t="shared" si="8"/>
        <v>5.9760000000000004E-3</v>
      </c>
      <c r="AJ30" s="1604">
        <f t="shared" si="9"/>
        <v>0</v>
      </c>
      <c r="AK30" s="1604">
        <f t="shared" si="10"/>
        <v>1.5983000000000001E-2</v>
      </c>
      <c r="AL30" s="1604">
        <f t="shared" si="11"/>
        <v>0</v>
      </c>
      <c r="AM30" s="1604">
        <f t="shared" si="12"/>
        <v>8.5240000000000003E-3</v>
      </c>
      <c r="AN30" s="1604">
        <f t="shared" si="13"/>
        <v>0</v>
      </c>
      <c r="AO30" s="1604">
        <f t="shared" si="14"/>
        <v>2.1983090000000001</v>
      </c>
      <c r="AP30" s="1604">
        <f t="shared" si="15"/>
        <v>0</v>
      </c>
      <c r="AQ30" s="1604">
        <f t="shared" si="16"/>
        <v>0</v>
      </c>
      <c r="AR30" s="1604">
        <f t="shared" si="17"/>
        <v>0</v>
      </c>
      <c r="AS30" s="1604">
        <f t="shared" si="18"/>
        <v>2.1983090000000001</v>
      </c>
      <c r="AT30" s="1604">
        <f t="shared" si="19"/>
        <v>0</v>
      </c>
      <c r="AU30" s="1604">
        <f t="shared" si="20"/>
        <v>0</v>
      </c>
      <c r="AV30" s="1604">
        <f t="shared" si="21"/>
        <v>0</v>
      </c>
    </row>
    <row r="31" spans="1:48" s="1604" customFormat="1" ht="24.75" customHeight="1" thickBot="1">
      <c r="A31" s="1611"/>
      <c r="B31" s="2094" t="s">
        <v>922</v>
      </c>
      <c r="C31" s="2094"/>
      <c r="D31" s="1618"/>
      <c r="E31" s="1619">
        <f>E21-E30</f>
        <v>139331</v>
      </c>
      <c r="F31" s="1602"/>
      <c r="G31" s="1619">
        <f>G21-G30</f>
        <v>95329</v>
      </c>
      <c r="H31" s="1602"/>
      <c r="I31" s="1619">
        <f>I21-I30</f>
        <v>7999811.6269739997</v>
      </c>
      <c r="J31" s="1602"/>
      <c r="K31" s="1619">
        <f>K21-K30</f>
        <v>1604</v>
      </c>
      <c r="L31" s="1602"/>
      <c r="M31" s="1619">
        <f>M21-M30</f>
        <v>11547</v>
      </c>
      <c r="N31" s="1602"/>
      <c r="O31" s="1619">
        <f>O21-O30</f>
        <v>23511.078005999996</v>
      </c>
      <c r="P31" s="1602"/>
      <c r="Q31" s="1619">
        <f>Q21-Q30</f>
        <v>18773.7</v>
      </c>
      <c r="R31" s="1608"/>
      <c r="S31" s="1619">
        <f>S21-S30</f>
        <v>8289809.4049800001</v>
      </c>
      <c r="T31" s="1602"/>
      <c r="U31" s="1619">
        <f>U21-U30</f>
        <v>23530</v>
      </c>
      <c r="V31" s="1608"/>
      <c r="W31" s="1619">
        <f>W21-W30</f>
        <v>8313339.4049800001</v>
      </c>
      <c r="X31" s="1601"/>
      <c r="Y31" s="1605"/>
      <c r="AA31" s="1604">
        <f t="shared" si="0"/>
        <v>0.13933100000000001</v>
      </c>
      <c r="AB31" s="1604">
        <f t="shared" si="1"/>
        <v>0</v>
      </c>
      <c r="AC31" s="1604">
        <f t="shared" si="2"/>
        <v>9.5328999999999997E-2</v>
      </c>
      <c r="AD31" s="1604">
        <f t="shared" si="3"/>
        <v>0</v>
      </c>
      <c r="AE31" s="1604">
        <f t="shared" si="4"/>
        <v>7.9998116269740001</v>
      </c>
      <c r="AF31" s="1604">
        <f t="shared" si="5"/>
        <v>0</v>
      </c>
      <c r="AG31" s="1604">
        <f t="shared" si="6"/>
        <v>1.604E-3</v>
      </c>
      <c r="AH31" s="1604">
        <f t="shared" si="7"/>
        <v>0</v>
      </c>
      <c r="AI31" s="1604">
        <f t="shared" si="8"/>
        <v>1.1547E-2</v>
      </c>
      <c r="AJ31" s="1604">
        <f t="shared" si="9"/>
        <v>0</v>
      </c>
      <c r="AK31" s="1604">
        <f t="shared" si="10"/>
        <v>2.3511078005999997E-2</v>
      </c>
      <c r="AL31" s="1604">
        <f t="shared" si="11"/>
        <v>0</v>
      </c>
      <c r="AM31" s="1604">
        <f t="shared" si="12"/>
        <v>1.8773700000000001E-2</v>
      </c>
      <c r="AN31" s="1604">
        <f t="shared" si="13"/>
        <v>0</v>
      </c>
      <c r="AO31" s="1604">
        <f t="shared" si="14"/>
        <v>8.2898094049799997</v>
      </c>
      <c r="AP31" s="1604">
        <f t="shared" si="15"/>
        <v>0</v>
      </c>
      <c r="AQ31" s="1604">
        <f t="shared" si="16"/>
        <v>2.3529999999999999E-2</v>
      </c>
      <c r="AR31" s="1604">
        <f t="shared" si="17"/>
        <v>0</v>
      </c>
      <c r="AS31" s="1604">
        <f t="shared" si="18"/>
        <v>8.3133394049800007</v>
      </c>
      <c r="AT31" s="1604">
        <f t="shared" si="19"/>
        <v>0</v>
      </c>
      <c r="AU31" s="1604">
        <f t="shared" si="20"/>
        <v>0</v>
      </c>
      <c r="AV31" s="1604">
        <f t="shared" si="21"/>
        <v>0</v>
      </c>
    </row>
    <row r="32" spans="1:48" s="1604" customFormat="1" ht="24.75" customHeight="1" thickTop="1" thickBot="1">
      <c r="A32" s="1611"/>
      <c r="B32" s="2094" t="s">
        <v>815</v>
      </c>
      <c r="C32" s="2094"/>
      <c r="D32" s="1618"/>
      <c r="E32" s="1619">
        <f>E16-E27</f>
        <v>132089</v>
      </c>
      <c r="F32" s="1602"/>
      <c r="G32" s="1619">
        <f>G16-G27</f>
        <v>92120</v>
      </c>
      <c r="H32" s="1602"/>
      <c r="I32" s="1619">
        <f>I16-I27</f>
        <v>8232725</v>
      </c>
      <c r="J32" s="1602"/>
      <c r="K32" s="1619">
        <f>K16-K27</f>
        <v>2182</v>
      </c>
      <c r="L32" s="1602"/>
      <c r="M32" s="1619">
        <f>M16-M27</f>
        <v>3204</v>
      </c>
      <c r="N32" s="1602"/>
      <c r="O32" s="1619">
        <f>O16-O27</f>
        <v>16702.078006</v>
      </c>
      <c r="P32" s="1602"/>
      <c r="Q32" s="1619">
        <f>Q16-Q27</f>
        <v>10383.700000000001</v>
      </c>
      <c r="R32" s="1608"/>
      <c r="S32" s="1619">
        <f>S16-S27</f>
        <v>8489307.7780060004</v>
      </c>
      <c r="T32" s="1602"/>
      <c r="U32" s="1619">
        <f>U16-U27</f>
        <v>22518</v>
      </c>
      <c r="V32" s="1608"/>
      <c r="W32" s="1619">
        <f>W16-W27</f>
        <v>8511825.7780060004</v>
      </c>
      <c r="X32" s="1601"/>
      <c r="Y32" s="1605"/>
      <c r="AA32" s="1604">
        <f t="shared" si="0"/>
        <v>0.13208900000000001</v>
      </c>
      <c r="AB32" s="1604">
        <f t="shared" si="1"/>
        <v>0</v>
      </c>
      <c r="AC32" s="1604">
        <f t="shared" si="2"/>
        <v>9.2119999999999994E-2</v>
      </c>
      <c r="AD32" s="1604">
        <f t="shared" si="3"/>
        <v>0</v>
      </c>
      <c r="AE32" s="1604">
        <f t="shared" si="4"/>
        <v>8.2327250000000003</v>
      </c>
      <c r="AF32" s="1604">
        <f t="shared" si="5"/>
        <v>0</v>
      </c>
      <c r="AG32" s="1604">
        <f t="shared" si="6"/>
        <v>2.1819999999999999E-3</v>
      </c>
      <c r="AH32" s="1604">
        <f t="shared" si="7"/>
        <v>0</v>
      </c>
      <c r="AI32" s="1604">
        <f t="shared" si="8"/>
        <v>3.2039999999999998E-3</v>
      </c>
      <c r="AJ32" s="1604">
        <f t="shared" si="9"/>
        <v>0</v>
      </c>
      <c r="AK32" s="1604">
        <f t="shared" si="10"/>
        <v>1.6702078006000001E-2</v>
      </c>
      <c r="AL32" s="1604">
        <f t="shared" si="11"/>
        <v>0</v>
      </c>
      <c r="AM32" s="1604">
        <f t="shared" si="12"/>
        <v>1.0383700000000001E-2</v>
      </c>
      <c r="AN32" s="1604">
        <f t="shared" si="13"/>
        <v>0</v>
      </c>
      <c r="AO32" s="1604">
        <f t="shared" si="14"/>
        <v>8.4893077780060011</v>
      </c>
      <c r="AP32" s="1604">
        <f t="shared" si="15"/>
        <v>0</v>
      </c>
      <c r="AQ32" s="1604">
        <f t="shared" si="16"/>
        <v>2.2518E-2</v>
      </c>
      <c r="AR32" s="1604">
        <f t="shared" si="17"/>
        <v>0</v>
      </c>
      <c r="AS32" s="1604">
        <f t="shared" si="18"/>
        <v>8.5118257780060009</v>
      </c>
      <c r="AT32" s="1604">
        <f t="shared" si="19"/>
        <v>0</v>
      </c>
      <c r="AU32" s="1604">
        <f t="shared" si="20"/>
        <v>0</v>
      </c>
      <c r="AV32" s="1604">
        <f t="shared" si="21"/>
        <v>0</v>
      </c>
    </row>
    <row r="33" spans="1:48" s="1604" customFormat="1" ht="18.75" thickTop="1">
      <c r="A33" s="1611"/>
      <c r="B33" s="1605"/>
      <c r="C33" s="1620"/>
      <c r="D33" s="1620"/>
      <c r="E33" s="1615"/>
      <c r="F33" s="1615"/>
      <c r="G33" s="1615"/>
      <c r="H33" s="1615"/>
      <c r="I33" s="1615"/>
      <c r="J33" s="1615"/>
      <c r="K33" s="1615"/>
      <c r="L33" s="1615"/>
      <c r="M33" s="1615"/>
      <c r="N33" s="1615"/>
      <c r="O33" s="1615"/>
      <c r="P33" s="1615"/>
      <c r="Q33" s="1615"/>
      <c r="R33" s="1621"/>
      <c r="S33" s="1615"/>
      <c r="T33" s="1615"/>
      <c r="U33" s="1615"/>
      <c r="V33" s="1621"/>
      <c r="W33" s="1615"/>
      <c r="X33" s="1601"/>
      <c r="Y33" s="1605"/>
      <c r="AA33" s="1604">
        <f t="shared" si="0"/>
        <v>0</v>
      </c>
      <c r="AB33" s="1604">
        <f t="shared" si="1"/>
        <v>0</v>
      </c>
      <c r="AC33" s="1604">
        <f t="shared" si="2"/>
        <v>0</v>
      </c>
      <c r="AD33" s="1604">
        <f t="shared" si="3"/>
        <v>0</v>
      </c>
      <c r="AE33" s="1604">
        <f t="shared" si="4"/>
        <v>0</v>
      </c>
      <c r="AF33" s="1604">
        <f t="shared" si="5"/>
        <v>0</v>
      </c>
      <c r="AG33" s="1604">
        <f t="shared" si="6"/>
        <v>0</v>
      </c>
      <c r="AH33" s="1604">
        <f t="shared" si="7"/>
        <v>0</v>
      </c>
      <c r="AI33" s="1604">
        <f t="shared" si="8"/>
        <v>0</v>
      </c>
      <c r="AJ33" s="1604">
        <f t="shared" si="9"/>
        <v>0</v>
      </c>
      <c r="AK33" s="1604">
        <f t="shared" si="10"/>
        <v>0</v>
      </c>
      <c r="AL33" s="1604">
        <f t="shared" si="11"/>
        <v>0</v>
      </c>
      <c r="AM33" s="1604">
        <f t="shared" si="12"/>
        <v>0</v>
      </c>
      <c r="AN33" s="1604">
        <f t="shared" si="13"/>
        <v>0</v>
      </c>
      <c r="AO33" s="1604">
        <f t="shared" si="14"/>
        <v>0</v>
      </c>
      <c r="AP33" s="1604">
        <f t="shared" si="15"/>
        <v>0</v>
      </c>
      <c r="AQ33" s="1604">
        <f t="shared" si="16"/>
        <v>0</v>
      </c>
      <c r="AR33" s="1604">
        <f t="shared" si="17"/>
        <v>0</v>
      </c>
      <c r="AS33" s="1604">
        <f t="shared" si="18"/>
        <v>0</v>
      </c>
      <c r="AT33" s="1604">
        <f t="shared" si="19"/>
        <v>0</v>
      </c>
      <c r="AU33" s="1604">
        <f t="shared" si="20"/>
        <v>0</v>
      </c>
      <c r="AV33" s="1604">
        <f t="shared" si="21"/>
        <v>0</v>
      </c>
    </row>
    <row r="34" spans="1:48" s="1604" customFormat="1">
      <c r="A34" s="1611"/>
      <c r="B34" s="1605"/>
      <c r="C34" s="1620"/>
      <c r="D34" s="1620"/>
      <c r="E34" s="1615"/>
      <c r="F34" s="1615"/>
      <c r="G34" s="1615"/>
      <c r="H34" s="1615"/>
      <c r="I34" s="1615"/>
      <c r="J34" s="1615"/>
      <c r="K34" s="1615"/>
      <c r="L34" s="1615"/>
      <c r="M34" s="1615"/>
      <c r="N34" s="1615"/>
      <c r="O34" s="1615"/>
      <c r="P34" s="1615"/>
      <c r="Q34" s="1615"/>
      <c r="R34" s="1621"/>
      <c r="S34" s="1615"/>
      <c r="T34" s="1615"/>
      <c r="U34" s="1615"/>
      <c r="V34" s="1621"/>
      <c r="W34" s="1615"/>
      <c r="X34" s="1601"/>
      <c r="Y34" s="1605"/>
    </row>
    <row r="35" spans="1:48" s="1604" customFormat="1">
      <c r="A35" s="1611"/>
      <c r="B35" s="1605"/>
      <c r="C35" s="1620"/>
      <c r="D35" s="1620"/>
      <c r="E35" s="1615"/>
      <c r="F35" s="1615"/>
      <c r="G35" s="1615"/>
      <c r="H35" s="1615"/>
      <c r="I35" s="1615"/>
      <c r="J35" s="1615"/>
      <c r="K35" s="1615"/>
      <c r="L35" s="1615"/>
      <c r="M35" s="1615"/>
      <c r="N35" s="1615"/>
      <c r="O35" s="1615"/>
      <c r="P35" s="1615"/>
      <c r="Q35" s="1615"/>
      <c r="R35" s="1621"/>
      <c r="S35" s="1615"/>
      <c r="T35" s="1615"/>
      <c r="U35" s="1615"/>
      <c r="V35" s="1621"/>
      <c r="W35" s="1615"/>
      <c r="X35" s="1601"/>
      <c r="Y35" s="1605"/>
    </row>
    <row r="36" spans="1:48" s="1604" customFormat="1">
      <c r="A36" s="1611"/>
      <c r="B36" s="1605"/>
      <c r="C36" s="1620"/>
      <c r="D36" s="1620"/>
      <c r="E36" s="1615"/>
      <c r="F36" s="1615"/>
      <c r="G36" s="1615"/>
      <c r="H36" s="1615"/>
      <c r="I36" s="1615"/>
      <c r="J36" s="1615"/>
      <c r="K36" s="1615"/>
      <c r="L36" s="1615"/>
      <c r="M36" s="1615"/>
      <c r="N36" s="1615"/>
      <c r="O36" s="1615"/>
      <c r="P36" s="1615"/>
      <c r="Q36" s="1615"/>
      <c r="R36" s="1621"/>
      <c r="S36" s="1615"/>
      <c r="T36" s="1615"/>
      <c r="U36" s="1615"/>
      <c r="V36" s="1621"/>
      <c r="W36" s="1615"/>
      <c r="X36" s="1601"/>
      <c r="Y36" s="1605"/>
    </row>
    <row r="37" spans="1:48" s="1604" customFormat="1">
      <c r="A37" s="1611"/>
      <c r="B37" s="1605"/>
      <c r="C37" s="1620"/>
      <c r="D37" s="1620"/>
      <c r="E37" s="1615"/>
      <c r="F37" s="1615"/>
      <c r="G37" s="1615"/>
      <c r="H37" s="1615"/>
      <c r="I37" s="1615"/>
      <c r="J37" s="1615"/>
      <c r="K37" s="1615"/>
      <c r="L37" s="1615"/>
      <c r="M37" s="1615"/>
      <c r="N37" s="1615"/>
      <c r="O37" s="1615"/>
      <c r="P37" s="1615"/>
      <c r="Q37" s="1615"/>
      <c r="R37" s="1621"/>
      <c r="S37" s="1615"/>
      <c r="T37" s="1615"/>
      <c r="U37" s="1615"/>
      <c r="V37" s="1621"/>
      <c r="W37" s="1615"/>
      <c r="X37" s="1601"/>
      <c r="Y37" s="1605"/>
    </row>
    <row r="38" spans="1:48" s="1604" customFormat="1">
      <c r="A38" s="1611"/>
      <c r="B38" s="1605"/>
      <c r="C38" s="1620"/>
      <c r="D38" s="1620"/>
      <c r="E38" s="1615"/>
      <c r="F38" s="1615"/>
      <c r="G38" s="1615"/>
      <c r="H38" s="1615"/>
      <c r="I38" s="1615"/>
      <c r="J38" s="1615"/>
      <c r="K38" s="1615"/>
      <c r="L38" s="1615"/>
      <c r="M38" s="1615"/>
      <c r="N38" s="1615"/>
      <c r="O38" s="1615"/>
      <c r="P38" s="1615"/>
      <c r="Q38" s="1615"/>
      <c r="R38" s="1621"/>
      <c r="S38" s="1615"/>
      <c r="T38" s="1615"/>
      <c r="U38" s="1615"/>
      <c r="V38" s="1621"/>
      <c r="W38" s="1615"/>
      <c r="X38" s="1601"/>
      <c r="Y38" s="1605"/>
    </row>
    <row r="39" spans="1:48" s="1604" customFormat="1">
      <c r="A39" s="1611"/>
      <c r="B39" s="1605"/>
      <c r="C39" s="1620"/>
      <c r="D39" s="1620"/>
      <c r="E39" s="1615"/>
      <c r="F39" s="1615"/>
      <c r="G39" s="1615"/>
      <c r="H39" s="1615"/>
      <c r="I39" s="1615"/>
      <c r="J39" s="1615"/>
      <c r="K39" s="1615"/>
      <c r="L39" s="1615"/>
      <c r="M39" s="1615"/>
      <c r="N39" s="1615"/>
      <c r="O39" s="1615"/>
      <c r="P39" s="1615"/>
      <c r="Q39" s="1615"/>
      <c r="R39" s="1621"/>
      <c r="S39" s="1615"/>
      <c r="T39" s="1615"/>
      <c r="U39" s="1615"/>
      <c r="V39" s="1621"/>
      <c r="W39" s="1615"/>
      <c r="X39" s="1601"/>
      <c r="Y39" s="1605"/>
    </row>
    <row r="40" spans="1:48" s="1622" customFormat="1" ht="24">
      <c r="B40" s="2095">
        <v>15</v>
      </c>
      <c r="C40" s="2095"/>
      <c r="D40" s="2095"/>
      <c r="E40" s="2095"/>
      <c r="F40" s="2095"/>
      <c r="G40" s="2095"/>
      <c r="H40" s="2095"/>
      <c r="I40" s="2095"/>
      <c r="J40" s="2095"/>
      <c r="K40" s="2095"/>
      <c r="L40" s="2095"/>
      <c r="M40" s="2095"/>
      <c r="N40" s="2095"/>
      <c r="O40" s="2095"/>
      <c r="P40" s="2095"/>
      <c r="Q40" s="2095"/>
      <c r="R40" s="2095"/>
      <c r="S40" s="2095"/>
      <c r="T40" s="2095"/>
      <c r="U40" s="2095"/>
      <c r="V40" s="2095"/>
      <c r="W40" s="2095"/>
      <c r="X40" s="1623"/>
      <c r="Y40" s="1623"/>
      <c r="Z40" s="1624"/>
      <c r="AA40" s="1604">
        <f t="shared" ref="AA40:AA50" si="24">E40/1000000</f>
        <v>0</v>
      </c>
      <c r="AB40" s="1604">
        <f t="shared" ref="AB40:AB50" si="25">F40/1000000</f>
        <v>0</v>
      </c>
      <c r="AC40" s="1604">
        <f>B40/1000000</f>
        <v>1.5E-5</v>
      </c>
      <c r="AD40" s="1604">
        <f t="shared" ref="AD40:AD52" si="26">H40/1000000</f>
        <v>0</v>
      </c>
      <c r="AE40" s="1604">
        <f t="shared" ref="AE40:AE52" si="27">I40/1000000</f>
        <v>0</v>
      </c>
      <c r="AF40" s="1604">
        <f t="shared" ref="AF40:AF52" si="28">J40/1000000</f>
        <v>0</v>
      </c>
      <c r="AG40" s="1604">
        <f t="shared" ref="AG40:AG52" si="29">K40/1000000</f>
        <v>0</v>
      </c>
      <c r="AH40" s="1604">
        <f t="shared" ref="AH40:AH52" si="30">L40/1000000</f>
        <v>0</v>
      </c>
      <c r="AI40" s="1604">
        <f t="shared" ref="AI40:AI52" si="31">M40/1000000</f>
        <v>0</v>
      </c>
      <c r="AJ40" s="1604">
        <f t="shared" ref="AJ40:AJ52" si="32">N40/1000000</f>
        <v>0</v>
      </c>
      <c r="AK40" s="1604">
        <f t="shared" ref="AK40:AK52" si="33">O40/1000000</f>
        <v>0</v>
      </c>
      <c r="AL40" s="1604">
        <f t="shared" ref="AL40:AL52" si="34">P40/1000000</f>
        <v>0</v>
      </c>
      <c r="AM40" s="1604">
        <f t="shared" ref="AM40:AM52" si="35">Q40/1000000</f>
        <v>0</v>
      </c>
      <c r="AN40" s="1604">
        <f t="shared" ref="AN40:AN52" si="36">R40/1000000</f>
        <v>0</v>
      </c>
      <c r="AO40" s="1604">
        <f t="shared" ref="AO40:AO52" si="37">S40/1000000</f>
        <v>0</v>
      </c>
      <c r="AP40" s="1604">
        <f t="shared" ref="AP40:AP52" si="38">T40/1000000</f>
        <v>0</v>
      </c>
      <c r="AQ40" s="1604">
        <f t="shared" si="16"/>
        <v>0</v>
      </c>
      <c r="AR40" s="1604">
        <f t="shared" si="17"/>
        <v>0</v>
      </c>
      <c r="AS40" s="1604">
        <f t="shared" si="18"/>
        <v>0</v>
      </c>
      <c r="AT40" s="1604">
        <f t="shared" si="19"/>
        <v>0</v>
      </c>
      <c r="AU40" s="1604">
        <f t="shared" si="20"/>
        <v>0</v>
      </c>
      <c r="AV40" s="1604">
        <f t="shared" si="21"/>
        <v>0</v>
      </c>
    </row>
    <row r="41" spans="1:48">
      <c r="AA41" s="1604">
        <f t="shared" si="24"/>
        <v>0</v>
      </c>
      <c r="AB41" s="1604">
        <f t="shared" si="25"/>
        <v>0</v>
      </c>
      <c r="AC41" s="1604">
        <f t="shared" ref="AC41:AC52" si="39">G41/1000000</f>
        <v>0</v>
      </c>
      <c r="AD41" s="1604">
        <f t="shared" si="26"/>
        <v>0</v>
      </c>
      <c r="AE41" s="1604">
        <f t="shared" si="27"/>
        <v>0</v>
      </c>
      <c r="AF41" s="1604">
        <f t="shared" si="28"/>
        <v>0</v>
      </c>
      <c r="AG41" s="1604">
        <f t="shared" si="29"/>
        <v>0</v>
      </c>
      <c r="AH41" s="1604">
        <f t="shared" si="30"/>
        <v>0</v>
      </c>
      <c r="AI41" s="1604">
        <f t="shared" si="31"/>
        <v>0</v>
      </c>
      <c r="AJ41" s="1604">
        <f t="shared" si="32"/>
        <v>0</v>
      </c>
      <c r="AK41" s="1604">
        <f t="shared" si="33"/>
        <v>0</v>
      </c>
      <c r="AL41" s="1604">
        <f t="shared" si="34"/>
        <v>0</v>
      </c>
      <c r="AM41" s="1604">
        <f t="shared" si="35"/>
        <v>0</v>
      </c>
      <c r="AN41" s="1604">
        <f t="shared" si="36"/>
        <v>0</v>
      </c>
      <c r="AO41" s="1604">
        <f t="shared" si="37"/>
        <v>0</v>
      </c>
      <c r="AP41" s="1604">
        <f t="shared" si="38"/>
        <v>0</v>
      </c>
      <c r="AQ41" s="1604">
        <f t="shared" si="16"/>
        <v>0</v>
      </c>
      <c r="AR41" s="1604">
        <f t="shared" si="17"/>
        <v>0</v>
      </c>
      <c r="AS41" s="1604">
        <f t="shared" si="18"/>
        <v>0</v>
      </c>
      <c r="AT41" s="1604">
        <f t="shared" si="19"/>
        <v>0</v>
      </c>
      <c r="AU41" s="1604">
        <f t="shared" si="20"/>
        <v>0</v>
      </c>
      <c r="AV41" s="1604">
        <f t="shared" si="21"/>
        <v>0</v>
      </c>
    </row>
    <row r="42" spans="1:48">
      <c r="AA42" s="1604">
        <f t="shared" si="24"/>
        <v>0</v>
      </c>
      <c r="AB42" s="1604">
        <f t="shared" si="25"/>
        <v>0</v>
      </c>
      <c r="AC42" s="1604">
        <f t="shared" si="39"/>
        <v>0</v>
      </c>
      <c r="AD42" s="1604">
        <f t="shared" si="26"/>
        <v>0</v>
      </c>
      <c r="AE42" s="1604">
        <f t="shared" si="27"/>
        <v>0</v>
      </c>
      <c r="AF42" s="1604">
        <f t="shared" si="28"/>
        <v>0</v>
      </c>
      <c r="AG42" s="1604">
        <f t="shared" si="29"/>
        <v>0</v>
      </c>
      <c r="AH42" s="1604">
        <f t="shared" si="30"/>
        <v>0</v>
      </c>
      <c r="AI42" s="1604">
        <f t="shared" si="31"/>
        <v>0</v>
      </c>
      <c r="AJ42" s="1604">
        <f t="shared" si="32"/>
        <v>0</v>
      </c>
      <c r="AK42" s="1604">
        <f t="shared" si="33"/>
        <v>0</v>
      </c>
      <c r="AL42" s="1604">
        <f t="shared" si="34"/>
        <v>0</v>
      </c>
      <c r="AM42" s="1604">
        <f t="shared" si="35"/>
        <v>0</v>
      </c>
      <c r="AN42" s="1604">
        <f t="shared" si="36"/>
        <v>0</v>
      </c>
      <c r="AO42" s="1604">
        <f t="shared" si="37"/>
        <v>0</v>
      </c>
      <c r="AP42" s="1604">
        <f t="shared" si="38"/>
        <v>0</v>
      </c>
      <c r="AQ42" s="1604">
        <f t="shared" si="16"/>
        <v>0</v>
      </c>
      <c r="AR42" s="1604">
        <f t="shared" si="17"/>
        <v>0</v>
      </c>
      <c r="AS42" s="1604">
        <f t="shared" si="18"/>
        <v>0</v>
      </c>
      <c r="AT42" s="1604">
        <f t="shared" si="19"/>
        <v>0</v>
      </c>
      <c r="AU42" s="1604">
        <f t="shared" si="20"/>
        <v>0</v>
      </c>
      <c r="AV42" s="1604">
        <f t="shared" si="21"/>
        <v>0</v>
      </c>
    </row>
    <row r="43" spans="1:48">
      <c r="AA43" s="1604">
        <f t="shared" si="24"/>
        <v>0</v>
      </c>
      <c r="AB43" s="1604">
        <f t="shared" si="25"/>
        <v>0</v>
      </c>
      <c r="AC43" s="1604">
        <f t="shared" si="39"/>
        <v>0</v>
      </c>
      <c r="AD43" s="1604">
        <f t="shared" si="26"/>
        <v>0</v>
      </c>
      <c r="AE43" s="1604">
        <f t="shared" si="27"/>
        <v>0</v>
      </c>
      <c r="AF43" s="1604">
        <f t="shared" si="28"/>
        <v>0</v>
      </c>
      <c r="AG43" s="1604">
        <f t="shared" si="29"/>
        <v>0</v>
      </c>
      <c r="AH43" s="1604">
        <f t="shared" si="30"/>
        <v>0</v>
      </c>
      <c r="AI43" s="1604">
        <f t="shared" si="31"/>
        <v>0</v>
      </c>
      <c r="AJ43" s="1604">
        <f t="shared" si="32"/>
        <v>0</v>
      </c>
      <c r="AK43" s="1604">
        <f t="shared" si="33"/>
        <v>0</v>
      </c>
      <c r="AL43" s="1604">
        <f t="shared" si="34"/>
        <v>0</v>
      </c>
      <c r="AM43" s="1604">
        <f t="shared" si="35"/>
        <v>0</v>
      </c>
      <c r="AN43" s="1604">
        <f t="shared" si="36"/>
        <v>0</v>
      </c>
      <c r="AO43" s="1604">
        <f t="shared" si="37"/>
        <v>0</v>
      </c>
      <c r="AP43" s="1604">
        <f t="shared" si="38"/>
        <v>0</v>
      </c>
      <c r="AQ43" s="1604">
        <f t="shared" si="16"/>
        <v>0</v>
      </c>
      <c r="AR43" s="1604">
        <f t="shared" si="17"/>
        <v>0</v>
      </c>
      <c r="AS43" s="1604">
        <f t="shared" si="18"/>
        <v>0</v>
      </c>
      <c r="AT43" s="1604">
        <f t="shared" si="19"/>
        <v>0</v>
      </c>
      <c r="AU43" s="1604">
        <f t="shared" si="20"/>
        <v>0</v>
      </c>
      <c r="AV43" s="1604">
        <f t="shared" si="21"/>
        <v>0</v>
      </c>
    </row>
    <row r="44" spans="1:48">
      <c r="AA44" s="1604">
        <f t="shared" si="24"/>
        <v>0</v>
      </c>
      <c r="AB44" s="1604">
        <f t="shared" si="25"/>
        <v>0</v>
      </c>
      <c r="AC44" s="1604">
        <f t="shared" si="39"/>
        <v>0</v>
      </c>
      <c r="AD44" s="1604">
        <f t="shared" si="26"/>
        <v>0</v>
      </c>
      <c r="AE44" s="1604">
        <f t="shared" si="27"/>
        <v>0</v>
      </c>
      <c r="AF44" s="1604">
        <f t="shared" si="28"/>
        <v>0</v>
      </c>
      <c r="AG44" s="1604">
        <f t="shared" si="29"/>
        <v>0</v>
      </c>
      <c r="AH44" s="1604">
        <f t="shared" si="30"/>
        <v>0</v>
      </c>
      <c r="AI44" s="1604">
        <f t="shared" si="31"/>
        <v>0</v>
      </c>
      <c r="AJ44" s="1604">
        <f t="shared" si="32"/>
        <v>0</v>
      </c>
      <c r="AK44" s="1604">
        <f t="shared" si="33"/>
        <v>0</v>
      </c>
      <c r="AL44" s="1604">
        <f t="shared" si="34"/>
        <v>0</v>
      </c>
      <c r="AM44" s="1604">
        <f t="shared" si="35"/>
        <v>0</v>
      </c>
      <c r="AN44" s="1604">
        <f t="shared" si="36"/>
        <v>0</v>
      </c>
      <c r="AO44" s="1604">
        <f t="shared" si="37"/>
        <v>0</v>
      </c>
      <c r="AP44" s="1604">
        <f t="shared" si="38"/>
        <v>0</v>
      </c>
      <c r="AQ44" s="1604">
        <f t="shared" si="16"/>
        <v>0</v>
      </c>
      <c r="AR44" s="1604">
        <f t="shared" si="17"/>
        <v>0</v>
      </c>
      <c r="AS44" s="1604">
        <f t="shared" si="18"/>
        <v>0</v>
      </c>
      <c r="AT44" s="1604">
        <f t="shared" si="19"/>
        <v>0</v>
      </c>
      <c r="AU44" s="1604">
        <f t="shared" si="20"/>
        <v>0</v>
      </c>
      <c r="AV44" s="1604">
        <f t="shared" si="21"/>
        <v>0</v>
      </c>
    </row>
    <row r="45" spans="1:48">
      <c r="AA45" s="1604">
        <f t="shared" si="24"/>
        <v>0</v>
      </c>
      <c r="AB45" s="1604">
        <f t="shared" si="25"/>
        <v>0</v>
      </c>
      <c r="AC45" s="1604">
        <f t="shared" si="39"/>
        <v>0</v>
      </c>
      <c r="AD45" s="1604">
        <f t="shared" si="26"/>
        <v>0</v>
      </c>
      <c r="AE45" s="1604">
        <f t="shared" si="27"/>
        <v>0</v>
      </c>
      <c r="AF45" s="1604">
        <f t="shared" si="28"/>
        <v>0</v>
      </c>
      <c r="AG45" s="1604">
        <f t="shared" si="29"/>
        <v>0</v>
      </c>
      <c r="AH45" s="1604">
        <f t="shared" si="30"/>
        <v>0</v>
      </c>
      <c r="AI45" s="1604">
        <f t="shared" si="31"/>
        <v>0</v>
      </c>
      <c r="AJ45" s="1604">
        <f t="shared" si="32"/>
        <v>0</v>
      </c>
      <c r="AK45" s="1604">
        <f t="shared" si="33"/>
        <v>0</v>
      </c>
      <c r="AL45" s="1604">
        <f t="shared" si="34"/>
        <v>0</v>
      </c>
      <c r="AM45" s="1604">
        <f t="shared" si="35"/>
        <v>0</v>
      </c>
      <c r="AN45" s="1604">
        <f t="shared" si="36"/>
        <v>0</v>
      </c>
      <c r="AO45" s="1604">
        <f t="shared" si="37"/>
        <v>0</v>
      </c>
      <c r="AP45" s="1604">
        <f t="shared" si="38"/>
        <v>0</v>
      </c>
      <c r="AQ45" s="1604">
        <f t="shared" si="16"/>
        <v>0</v>
      </c>
      <c r="AR45" s="1604">
        <f t="shared" si="17"/>
        <v>0</v>
      </c>
      <c r="AS45" s="1604">
        <f t="shared" si="18"/>
        <v>0</v>
      </c>
      <c r="AT45" s="1604">
        <f t="shared" si="19"/>
        <v>0</v>
      </c>
      <c r="AU45" s="1604">
        <f t="shared" si="20"/>
        <v>0</v>
      </c>
      <c r="AV45" s="1604">
        <f t="shared" si="21"/>
        <v>0</v>
      </c>
    </row>
    <row r="46" spans="1:48">
      <c r="AA46" s="1604">
        <f t="shared" si="24"/>
        <v>0</v>
      </c>
      <c r="AB46" s="1604">
        <f t="shared" si="25"/>
        <v>0</v>
      </c>
      <c r="AC46" s="1604">
        <f t="shared" si="39"/>
        <v>0</v>
      </c>
      <c r="AD46" s="1604">
        <f t="shared" si="26"/>
        <v>0</v>
      </c>
      <c r="AE46" s="1604">
        <f t="shared" si="27"/>
        <v>0</v>
      </c>
      <c r="AF46" s="1604">
        <f t="shared" si="28"/>
        <v>0</v>
      </c>
      <c r="AG46" s="1604">
        <f t="shared" si="29"/>
        <v>0</v>
      </c>
      <c r="AH46" s="1604">
        <f t="shared" si="30"/>
        <v>0</v>
      </c>
      <c r="AI46" s="1604">
        <f t="shared" si="31"/>
        <v>0</v>
      </c>
      <c r="AJ46" s="1604">
        <f t="shared" si="32"/>
        <v>0</v>
      </c>
      <c r="AK46" s="1604">
        <f t="shared" si="33"/>
        <v>0</v>
      </c>
      <c r="AL46" s="1604">
        <f t="shared" si="34"/>
        <v>0</v>
      </c>
      <c r="AM46" s="1604">
        <f t="shared" si="35"/>
        <v>0</v>
      </c>
      <c r="AN46" s="1604">
        <f t="shared" si="36"/>
        <v>0</v>
      </c>
      <c r="AO46" s="1604">
        <f t="shared" si="37"/>
        <v>0</v>
      </c>
      <c r="AP46" s="1604">
        <f t="shared" si="38"/>
        <v>0</v>
      </c>
      <c r="AQ46" s="1604">
        <f t="shared" si="16"/>
        <v>0</v>
      </c>
      <c r="AR46" s="1604">
        <f t="shared" si="17"/>
        <v>0</v>
      </c>
      <c r="AS46" s="1604">
        <f t="shared" si="18"/>
        <v>0</v>
      </c>
      <c r="AT46" s="1604">
        <f t="shared" si="19"/>
        <v>0</v>
      </c>
      <c r="AU46" s="1604">
        <f t="shared" si="20"/>
        <v>0</v>
      </c>
      <c r="AV46" s="1604">
        <f t="shared" si="21"/>
        <v>0</v>
      </c>
    </row>
    <row r="47" spans="1:48">
      <c r="AA47" s="1604">
        <f t="shared" si="24"/>
        <v>0</v>
      </c>
      <c r="AB47" s="1604">
        <f t="shared" si="25"/>
        <v>0</v>
      </c>
      <c r="AC47" s="1604">
        <f t="shared" si="39"/>
        <v>0</v>
      </c>
      <c r="AD47" s="1604">
        <f t="shared" si="26"/>
        <v>0</v>
      </c>
      <c r="AE47" s="1604">
        <f t="shared" si="27"/>
        <v>0</v>
      </c>
      <c r="AF47" s="1604">
        <f t="shared" si="28"/>
        <v>0</v>
      </c>
      <c r="AG47" s="1604">
        <f t="shared" si="29"/>
        <v>0</v>
      </c>
      <c r="AH47" s="1604">
        <f t="shared" si="30"/>
        <v>0</v>
      </c>
      <c r="AI47" s="1604">
        <f t="shared" si="31"/>
        <v>0</v>
      </c>
      <c r="AJ47" s="1604">
        <f t="shared" si="32"/>
        <v>0</v>
      </c>
      <c r="AK47" s="1604">
        <f t="shared" si="33"/>
        <v>0</v>
      </c>
      <c r="AL47" s="1604">
        <f t="shared" si="34"/>
        <v>0</v>
      </c>
      <c r="AM47" s="1604">
        <f t="shared" si="35"/>
        <v>0</v>
      </c>
      <c r="AN47" s="1604">
        <f t="shared" si="36"/>
        <v>0</v>
      </c>
      <c r="AO47" s="1604">
        <f t="shared" si="37"/>
        <v>0</v>
      </c>
      <c r="AP47" s="1604">
        <f t="shared" si="38"/>
        <v>0</v>
      </c>
      <c r="AQ47" s="1604">
        <f t="shared" si="16"/>
        <v>0</v>
      </c>
      <c r="AR47" s="1604">
        <f t="shared" si="17"/>
        <v>0</v>
      </c>
      <c r="AS47" s="1604">
        <f t="shared" si="18"/>
        <v>0</v>
      </c>
      <c r="AT47" s="1604">
        <f t="shared" si="19"/>
        <v>0</v>
      </c>
      <c r="AU47" s="1604">
        <f t="shared" si="20"/>
        <v>0</v>
      </c>
      <c r="AV47" s="1604">
        <f t="shared" si="21"/>
        <v>0</v>
      </c>
    </row>
    <row r="48" spans="1:48">
      <c r="AA48" s="1604">
        <f t="shared" si="24"/>
        <v>0</v>
      </c>
      <c r="AB48" s="1604">
        <f t="shared" si="25"/>
        <v>0</v>
      </c>
      <c r="AC48" s="1604">
        <f t="shared" si="39"/>
        <v>0</v>
      </c>
      <c r="AD48" s="1604">
        <f t="shared" si="26"/>
        <v>0</v>
      </c>
      <c r="AE48" s="1604">
        <f t="shared" si="27"/>
        <v>0</v>
      </c>
      <c r="AF48" s="1604">
        <f t="shared" si="28"/>
        <v>0</v>
      </c>
      <c r="AG48" s="1604">
        <f t="shared" si="29"/>
        <v>0</v>
      </c>
      <c r="AH48" s="1604">
        <f t="shared" si="30"/>
        <v>0</v>
      </c>
      <c r="AI48" s="1604">
        <f t="shared" si="31"/>
        <v>0</v>
      </c>
      <c r="AJ48" s="1604">
        <f t="shared" si="32"/>
        <v>0</v>
      </c>
      <c r="AK48" s="1604">
        <f t="shared" si="33"/>
        <v>0</v>
      </c>
      <c r="AL48" s="1604">
        <f t="shared" si="34"/>
        <v>0</v>
      </c>
      <c r="AM48" s="1604">
        <f t="shared" si="35"/>
        <v>0</v>
      </c>
      <c r="AN48" s="1604">
        <f t="shared" si="36"/>
        <v>0</v>
      </c>
      <c r="AO48" s="1604">
        <f t="shared" si="37"/>
        <v>0</v>
      </c>
      <c r="AP48" s="1604">
        <f t="shared" si="38"/>
        <v>0</v>
      </c>
      <c r="AQ48" s="1604">
        <f t="shared" si="16"/>
        <v>0</v>
      </c>
      <c r="AR48" s="1604">
        <f t="shared" si="17"/>
        <v>0</v>
      </c>
      <c r="AS48" s="1604">
        <f t="shared" si="18"/>
        <v>0</v>
      </c>
      <c r="AT48" s="1604">
        <f t="shared" si="19"/>
        <v>0</v>
      </c>
      <c r="AU48" s="1604">
        <f t="shared" si="20"/>
        <v>0</v>
      </c>
      <c r="AV48" s="1604">
        <f t="shared" si="21"/>
        <v>0</v>
      </c>
    </row>
    <row r="49" spans="27:48">
      <c r="AA49" s="1604">
        <f t="shared" si="24"/>
        <v>0</v>
      </c>
      <c r="AB49" s="1604">
        <f t="shared" si="25"/>
        <v>0</v>
      </c>
      <c r="AC49" s="1604">
        <f t="shared" si="39"/>
        <v>0</v>
      </c>
      <c r="AD49" s="1604">
        <f t="shared" si="26"/>
        <v>0</v>
      </c>
      <c r="AE49" s="1604">
        <f t="shared" si="27"/>
        <v>0</v>
      </c>
      <c r="AF49" s="1604">
        <f t="shared" si="28"/>
        <v>0</v>
      </c>
      <c r="AG49" s="1604">
        <f t="shared" si="29"/>
        <v>0</v>
      </c>
      <c r="AH49" s="1604">
        <f t="shared" si="30"/>
        <v>0</v>
      </c>
      <c r="AI49" s="1604">
        <f t="shared" si="31"/>
        <v>0</v>
      </c>
      <c r="AJ49" s="1604">
        <f t="shared" si="32"/>
        <v>0</v>
      </c>
      <c r="AK49" s="1604">
        <f t="shared" si="33"/>
        <v>0</v>
      </c>
      <c r="AL49" s="1604">
        <f t="shared" si="34"/>
        <v>0</v>
      </c>
      <c r="AM49" s="1604">
        <f t="shared" si="35"/>
        <v>0</v>
      </c>
      <c r="AN49" s="1604">
        <f t="shared" si="36"/>
        <v>0</v>
      </c>
      <c r="AO49" s="1604">
        <f t="shared" si="37"/>
        <v>0</v>
      </c>
      <c r="AP49" s="1604">
        <f t="shared" si="38"/>
        <v>0</v>
      </c>
      <c r="AQ49" s="1604">
        <f t="shared" si="16"/>
        <v>0</v>
      </c>
      <c r="AR49" s="1604">
        <f t="shared" si="17"/>
        <v>0</v>
      </c>
      <c r="AS49" s="1604">
        <f t="shared" si="18"/>
        <v>0</v>
      </c>
      <c r="AT49" s="1604">
        <f t="shared" si="19"/>
        <v>0</v>
      </c>
      <c r="AU49" s="1604">
        <f t="shared" si="20"/>
        <v>0</v>
      </c>
      <c r="AV49" s="1604">
        <f t="shared" si="21"/>
        <v>0</v>
      </c>
    </row>
    <row r="50" spans="27:48">
      <c r="AA50" s="1604">
        <f t="shared" si="24"/>
        <v>0</v>
      </c>
      <c r="AB50" s="1604">
        <f t="shared" si="25"/>
        <v>0</v>
      </c>
      <c r="AC50" s="1604">
        <f t="shared" si="39"/>
        <v>0</v>
      </c>
      <c r="AD50" s="1604">
        <f t="shared" si="26"/>
        <v>0</v>
      </c>
      <c r="AE50" s="1604">
        <f t="shared" si="27"/>
        <v>0</v>
      </c>
      <c r="AF50" s="1604">
        <f t="shared" si="28"/>
        <v>0</v>
      </c>
      <c r="AG50" s="1604">
        <f t="shared" si="29"/>
        <v>0</v>
      </c>
      <c r="AH50" s="1604">
        <f t="shared" si="30"/>
        <v>0</v>
      </c>
      <c r="AI50" s="1604">
        <f t="shared" si="31"/>
        <v>0</v>
      </c>
      <c r="AJ50" s="1604">
        <f t="shared" si="32"/>
        <v>0</v>
      </c>
      <c r="AK50" s="1604">
        <f t="shared" si="33"/>
        <v>0</v>
      </c>
      <c r="AL50" s="1604">
        <f t="shared" si="34"/>
        <v>0</v>
      </c>
      <c r="AM50" s="1604">
        <f t="shared" si="35"/>
        <v>0</v>
      </c>
      <c r="AN50" s="1604">
        <f t="shared" si="36"/>
        <v>0</v>
      </c>
      <c r="AO50" s="1604">
        <f t="shared" si="37"/>
        <v>0</v>
      </c>
      <c r="AP50" s="1604">
        <f t="shared" si="38"/>
        <v>0</v>
      </c>
      <c r="AQ50" s="1604">
        <f t="shared" si="16"/>
        <v>0</v>
      </c>
      <c r="AR50" s="1604">
        <f t="shared" si="17"/>
        <v>0</v>
      </c>
      <c r="AS50" s="1604">
        <f t="shared" si="18"/>
        <v>0</v>
      </c>
      <c r="AT50" s="1604">
        <f t="shared" si="19"/>
        <v>0</v>
      </c>
      <c r="AU50" s="1604">
        <f t="shared" si="20"/>
        <v>0</v>
      </c>
      <c r="AV50" s="1604">
        <f t="shared" si="21"/>
        <v>0</v>
      </c>
    </row>
    <row r="51" spans="27:48">
      <c r="AB51" s="1604">
        <f>F51/1000000</f>
        <v>0</v>
      </c>
      <c r="AC51" s="1604">
        <f t="shared" si="39"/>
        <v>0</v>
      </c>
      <c r="AD51" s="1604">
        <f t="shared" si="26"/>
        <v>0</v>
      </c>
      <c r="AE51" s="1604">
        <f t="shared" si="27"/>
        <v>0</v>
      </c>
      <c r="AF51" s="1604">
        <f t="shared" si="28"/>
        <v>0</v>
      </c>
      <c r="AG51" s="1604">
        <f t="shared" si="29"/>
        <v>0</v>
      </c>
      <c r="AH51" s="1604">
        <f t="shared" si="30"/>
        <v>0</v>
      </c>
      <c r="AI51" s="1604">
        <f t="shared" si="31"/>
        <v>0</v>
      </c>
      <c r="AJ51" s="1604">
        <f t="shared" si="32"/>
        <v>0</v>
      </c>
      <c r="AK51" s="1604">
        <f t="shared" si="33"/>
        <v>0</v>
      </c>
      <c r="AL51" s="1604">
        <f t="shared" si="34"/>
        <v>0</v>
      </c>
      <c r="AM51" s="1604">
        <f t="shared" si="35"/>
        <v>0</v>
      </c>
      <c r="AN51" s="1604">
        <f t="shared" si="36"/>
        <v>0</v>
      </c>
      <c r="AO51" s="1604">
        <f t="shared" si="37"/>
        <v>0</v>
      </c>
      <c r="AP51" s="1604">
        <f t="shared" si="38"/>
        <v>0</v>
      </c>
      <c r="AQ51" s="1604">
        <f t="shared" si="16"/>
        <v>0</v>
      </c>
      <c r="AR51" s="1604">
        <f t="shared" si="17"/>
        <v>0</v>
      </c>
      <c r="AS51" s="1604">
        <f t="shared" si="18"/>
        <v>0</v>
      </c>
      <c r="AT51" s="1604">
        <f t="shared" si="19"/>
        <v>0</v>
      </c>
      <c r="AU51" s="1604">
        <f t="shared" si="20"/>
        <v>0</v>
      </c>
      <c r="AV51" s="1604">
        <f t="shared" si="21"/>
        <v>0</v>
      </c>
    </row>
    <row r="52" spans="27:48">
      <c r="AB52" s="1604">
        <f>F52/1000000</f>
        <v>0</v>
      </c>
      <c r="AC52" s="1604">
        <f t="shared" si="39"/>
        <v>0</v>
      </c>
      <c r="AD52" s="1604">
        <f t="shared" si="26"/>
        <v>0</v>
      </c>
      <c r="AE52" s="1604">
        <f t="shared" si="27"/>
        <v>0</v>
      </c>
      <c r="AF52" s="1604">
        <f t="shared" si="28"/>
        <v>0</v>
      </c>
      <c r="AG52" s="1604">
        <f t="shared" si="29"/>
        <v>0</v>
      </c>
      <c r="AH52" s="1604">
        <f t="shared" si="30"/>
        <v>0</v>
      </c>
      <c r="AI52" s="1604">
        <f t="shared" si="31"/>
        <v>0</v>
      </c>
      <c r="AJ52" s="1604">
        <f t="shared" si="32"/>
        <v>0</v>
      </c>
      <c r="AK52" s="1604">
        <f t="shared" si="33"/>
        <v>0</v>
      </c>
      <c r="AL52" s="1604">
        <f t="shared" si="34"/>
        <v>0</v>
      </c>
      <c r="AM52" s="1604">
        <f t="shared" si="35"/>
        <v>0</v>
      </c>
      <c r="AN52" s="1604">
        <f t="shared" si="36"/>
        <v>0</v>
      </c>
      <c r="AO52" s="1604">
        <f t="shared" si="37"/>
        <v>0</v>
      </c>
      <c r="AP52" s="1604">
        <f t="shared" si="38"/>
        <v>0</v>
      </c>
      <c r="AQ52" s="1604">
        <f t="shared" si="16"/>
        <v>0</v>
      </c>
      <c r="AR52" s="1604">
        <f t="shared" si="17"/>
        <v>0</v>
      </c>
      <c r="AS52" s="1604">
        <f t="shared" si="18"/>
        <v>0</v>
      </c>
      <c r="AT52" s="1604">
        <f t="shared" si="19"/>
        <v>0</v>
      </c>
      <c r="AU52" s="1604">
        <f t="shared" si="20"/>
        <v>0</v>
      </c>
      <c r="AV52" s="1604">
        <f t="shared" si="21"/>
        <v>0</v>
      </c>
    </row>
  </sheetData>
  <mergeCells count="27">
    <mergeCell ref="B12:C12"/>
    <mergeCell ref="B13:C13"/>
    <mergeCell ref="B14:C14"/>
    <mergeCell ref="B11:C11"/>
    <mergeCell ref="B1:X1"/>
    <mergeCell ref="B2:X2"/>
    <mergeCell ref="B3:X3"/>
    <mergeCell ref="E5:W5"/>
    <mergeCell ref="B10:C10"/>
    <mergeCell ref="B23:C23"/>
    <mergeCell ref="B24:C24"/>
    <mergeCell ref="B20:C20"/>
    <mergeCell ref="B21:C21"/>
    <mergeCell ref="B15:C15"/>
    <mergeCell ref="B16:C16"/>
    <mergeCell ref="B17:C17"/>
    <mergeCell ref="B18:C18"/>
    <mergeCell ref="B19:C19"/>
    <mergeCell ref="B30:C30"/>
    <mergeCell ref="B31:C31"/>
    <mergeCell ref="B32:C32"/>
    <mergeCell ref="B40:W40"/>
    <mergeCell ref="B25:C25"/>
    <mergeCell ref="B26:C26"/>
    <mergeCell ref="B27:C27"/>
    <mergeCell ref="B28:C28"/>
    <mergeCell ref="B29:C29"/>
  </mergeCells>
  <printOptions horizontalCentered="1"/>
  <pageMargins left="0.19685039370078741" right="0.19685039370078741" top="0.39370078740157483" bottom="0.19685039370078741" header="0.31496062992125984" footer="0.11811023622047245"/>
  <pageSetup scale="6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58"/>
  <sheetViews>
    <sheetView rightToLeft="1" view="pageBreakPreview" topLeftCell="B2" zoomScaleSheetLayoutView="100" workbookViewId="0">
      <selection activeCell="I31" sqref="I31"/>
    </sheetView>
  </sheetViews>
  <sheetFormatPr defaultColWidth="9" defaultRowHeight="18"/>
  <cols>
    <col min="1" max="1" width="4.5703125" style="607" customWidth="1"/>
    <col min="2" max="2" width="39.140625" style="607" customWidth="1"/>
    <col min="3" max="3" width="16.7109375" style="607" customWidth="1"/>
    <col min="4" max="4" width="6.42578125" style="607" customWidth="1"/>
    <col min="5" max="5" width="14.85546875" style="607" bestFit="1" customWidth="1"/>
    <col min="6" max="6" width="1.28515625" style="607" customWidth="1"/>
    <col min="7" max="7" width="7.140625" style="607" bestFit="1" customWidth="1"/>
    <col min="8" max="8" width="2.140625" style="607" customWidth="1"/>
    <col min="9" max="9" width="17.140625" style="607" customWidth="1"/>
    <col min="10" max="10" width="2.42578125" style="607" customWidth="1"/>
    <col min="11" max="11" width="15.28515625" style="607" customWidth="1"/>
    <col min="12" max="12" width="1.85546875" style="607" customWidth="1"/>
    <col min="13" max="13" width="16.42578125" style="607" bestFit="1" customWidth="1"/>
    <col min="14" max="14" width="2.140625" style="607" customWidth="1"/>
    <col min="15" max="15" width="16.140625" style="607" customWidth="1"/>
    <col min="16" max="16" width="2.5703125" style="607" customWidth="1"/>
    <col min="17" max="18" width="9" style="607" customWidth="1"/>
    <col min="19" max="16384" width="9" style="607"/>
  </cols>
  <sheetData>
    <row r="1" spans="2:31" s="695" customFormat="1" ht="24" customHeight="1">
      <c r="B1" s="1996" t="s">
        <v>0</v>
      </c>
      <c r="C1" s="1996"/>
      <c r="D1" s="1996"/>
      <c r="E1" s="1996"/>
      <c r="F1" s="1996"/>
      <c r="G1" s="1996"/>
      <c r="H1" s="1996"/>
      <c r="I1" s="1996"/>
      <c r="J1" s="1996"/>
      <c r="K1" s="1996"/>
      <c r="L1" s="1996"/>
      <c r="M1" s="1996"/>
      <c r="N1" s="1996"/>
      <c r="O1" s="1996"/>
    </row>
    <row r="2" spans="2:31" s="695" customFormat="1" ht="24" customHeight="1">
      <c r="B2" s="1996" t="s">
        <v>573</v>
      </c>
      <c r="C2" s="1996"/>
      <c r="D2" s="1996"/>
      <c r="E2" s="1996"/>
      <c r="F2" s="1996"/>
      <c r="G2" s="1996"/>
      <c r="H2" s="1996"/>
      <c r="I2" s="1996"/>
      <c r="J2" s="1996"/>
      <c r="K2" s="1996"/>
      <c r="L2" s="1996"/>
      <c r="M2" s="1996"/>
      <c r="N2" s="1996"/>
      <c r="O2" s="1996"/>
    </row>
    <row r="3" spans="2:31" s="695" customFormat="1" ht="24" customHeight="1">
      <c r="B3" s="1996" t="s">
        <v>931</v>
      </c>
      <c r="C3" s="1996"/>
      <c r="D3" s="1996"/>
      <c r="E3" s="1996"/>
      <c r="F3" s="1996"/>
      <c r="G3" s="1996"/>
      <c r="H3" s="1996"/>
      <c r="I3" s="1996"/>
      <c r="J3" s="1996"/>
      <c r="K3" s="1996"/>
      <c r="L3" s="1996"/>
      <c r="M3" s="1996"/>
      <c r="N3" s="1996"/>
      <c r="O3" s="1996"/>
    </row>
    <row r="4" spans="2:31" s="695" customFormat="1" ht="24.75" customHeight="1">
      <c r="B4" s="1314"/>
      <c r="C4" s="1314"/>
      <c r="D4" s="1314"/>
      <c r="E4" s="1314"/>
      <c r="F4" s="1314"/>
      <c r="G4" s="1314"/>
      <c r="H4" s="1314"/>
      <c r="I4" s="1314"/>
      <c r="J4" s="1314"/>
      <c r="K4" s="1314"/>
      <c r="L4" s="1314"/>
      <c r="M4" s="1314"/>
      <c r="N4" s="1314"/>
      <c r="O4" s="1314"/>
      <c r="P4" s="553"/>
      <c r="Q4" s="553"/>
    </row>
    <row r="5" spans="2:31" s="1560" customFormat="1" ht="60" customHeight="1">
      <c r="B5" s="2108" t="s">
        <v>1362</v>
      </c>
      <c r="C5" s="2108"/>
      <c r="D5" s="2108"/>
      <c r="E5" s="2108"/>
      <c r="F5" s="2108"/>
      <c r="G5" s="2108"/>
      <c r="H5" s="2108"/>
      <c r="I5" s="2108"/>
      <c r="J5" s="2108"/>
      <c r="K5" s="2108"/>
      <c r="L5" s="2108"/>
      <c r="M5" s="2108"/>
      <c r="N5" s="2108"/>
      <c r="O5" s="2108"/>
      <c r="P5" s="1522"/>
      <c r="Q5" s="1522"/>
      <c r="R5" s="1559"/>
    </row>
    <row r="6" spans="2:31" s="1561" customFormat="1" ht="57" customHeight="1">
      <c r="B6" s="2108" t="s">
        <v>1037</v>
      </c>
      <c r="C6" s="2108"/>
      <c r="D6" s="2108"/>
      <c r="E6" s="2108"/>
      <c r="F6" s="2108"/>
      <c r="G6" s="2108"/>
      <c r="H6" s="2108"/>
      <c r="I6" s="2108"/>
      <c r="J6" s="2108"/>
      <c r="K6" s="2108"/>
      <c r="L6" s="2108"/>
      <c r="M6" s="2108"/>
      <c r="N6" s="2108"/>
      <c r="O6" s="2108"/>
      <c r="P6" s="2108"/>
      <c r="Q6" s="2108"/>
      <c r="R6" s="1559"/>
      <c r="S6" s="2129"/>
      <c r="T6" s="2129"/>
      <c r="U6" s="2129"/>
      <c r="V6" s="2129"/>
      <c r="W6" s="2129"/>
    </row>
    <row r="7" spans="2:31" s="1560" customFormat="1" ht="111.75" customHeight="1">
      <c r="B7" s="2108" t="s">
        <v>1363</v>
      </c>
      <c r="C7" s="2108"/>
      <c r="D7" s="2108"/>
      <c r="E7" s="2108"/>
      <c r="F7" s="2108"/>
      <c r="G7" s="2108"/>
      <c r="H7" s="2108"/>
      <c r="I7" s="2108"/>
      <c r="J7" s="2108"/>
      <c r="K7" s="2108"/>
      <c r="L7" s="2108"/>
      <c r="M7" s="2108"/>
      <c r="N7" s="2108"/>
      <c r="O7" s="2108"/>
      <c r="P7" s="2108"/>
      <c r="Q7" s="2108"/>
      <c r="R7" s="1559"/>
    </row>
    <row r="8" spans="2:31" s="1560" customFormat="1" ht="98.25" hidden="1" customHeight="1">
      <c r="B8" s="2108" t="s">
        <v>860</v>
      </c>
      <c r="C8" s="2108"/>
      <c r="D8" s="2108"/>
      <c r="E8" s="2108"/>
      <c r="F8" s="2108"/>
      <c r="G8" s="2108"/>
      <c r="H8" s="2108"/>
      <c r="I8" s="2108"/>
      <c r="J8" s="2108"/>
      <c r="K8" s="2108"/>
      <c r="L8" s="2108"/>
      <c r="M8" s="2108"/>
      <c r="N8" s="2108"/>
      <c r="O8" s="2108"/>
      <c r="P8" s="2108"/>
      <c r="Q8" s="2108"/>
      <c r="R8" s="1559"/>
    </row>
    <row r="9" spans="2:31" s="1561" customFormat="1" ht="64.5" customHeight="1">
      <c r="B9" s="2108" t="s">
        <v>1102</v>
      </c>
      <c r="C9" s="2108"/>
      <c r="D9" s="2108"/>
      <c r="E9" s="2108"/>
      <c r="F9" s="2108"/>
      <c r="G9" s="2108"/>
      <c r="H9" s="2108"/>
      <c r="I9" s="2108"/>
      <c r="J9" s="2108"/>
      <c r="K9" s="2108"/>
      <c r="L9" s="2108"/>
      <c r="M9" s="2108"/>
      <c r="N9" s="2108"/>
      <c r="O9" s="2108"/>
      <c r="P9" s="2108"/>
      <c r="Q9" s="2108"/>
      <c r="R9" s="1559"/>
      <c r="S9" s="1562"/>
      <c r="T9" s="2129"/>
      <c r="U9" s="2129"/>
      <c r="V9" s="2129"/>
      <c r="W9" s="2129"/>
      <c r="X9" s="2129"/>
    </row>
    <row r="10" spans="2:31" s="1561" customFormat="1" ht="94.5" customHeight="1">
      <c r="B10" s="2108" t="s">
        <v>1364</v>
      </c>
      <c r="C10" s="2108"/>
      <c r="D10" s="2108"/>
      <c r="E10" s="2108"/>
      <c r="F10" s="2108"/>
      <c r="G10" s="2108"/>
      <c r="H10" s="2108"/>
      <c r="I10" s="2108"/>
      <c r="J10" s="2108"/>
      <c r="K10" s="2108"/>
      <c r="L10" s="2108"/>
      <c r="M10" s="2108"/>
      <c r="N10" s="2108"/>
      <c r="O10" s="2108"/>
      <c r="P10" s="1559"/>
      <c r="Q10" s="1559"/>
      <c r="R10" s="2115" t="s">
        <v>1162</v>
      </c>
      <c r="S10" s="2115"/>
      <c r="T10" s="2115"/>
      <c r="U10" s="2115"/>
      <c r="V10" s="2115"/>
      <c r="W10" s="2115"/>
      <c r="X10" s="2115"/>
      <c r="Y10" s="2115"/>
      <c r="Z10" s="2115"/>
      <c r="AA10" s="2115"/>
      <c r="AB10" s="2115"/>
      <c r="AC10" s="2115"/>
      <c r="AD10" s="2115"/>
      <c r="AE10" s="2115"/>
    </row>
    <row r="11" spans="2:31" s="1560" customFormat="1" ht="69.75" customHeight="1">
      <c r="B11" s="2115" t="s">
        <v>1101</v>
      </c>
      <c r="C11" s="2115"/>
      <c r="D11" s="2115"/>
      <c r="E11" s="2115"/>
      <c r="F11" s="2115"/>
      <c r="G11" s="2115"/>
      <c r="H11" s="2115"/>
      <c r="I11" s="2115"/>
      <c r="J11" s="2115"/>
      <c r="K11" s="2115"/>
      <c r="L11" s="2115"/>
      <c r="M11" s="2115"/>
      <c r="N11" s="2115"/>
      <c r="O11" s="2115"/>
      <c r="P11" s="2108"/>
      <c r="Q11" s="2108"/>
      <c r="R11" s="1559"/>
    </row>
    <row r="12" spans="2:31" s="1441" customFormat="1" ht="31.5" hidden="1">
      <c r="B12" s="2116" t="s">
        <v>861</v>
      </c>
      <c r="C12" s="2116"/>
      <c r="D12" s="2116"/>
      <c r="E12" s="2116"/>
      <c r="F12" s="2116"/>
      <c r="G12" s="2116"/>
      <c r="H12" s="2116"/>
      <c r="I12" s="2116"/>
      <c r="J12" s="2116"/>
      <c r="K12" s="2116"/>
      <c r="L12" s="2116"/>
      <c r="M12" s="2116"/>
      <c r="N12" s="2116"/>
      <c r="O12" s="2116"/>
      <c r="P12" s="608"/>
      <c r="Q12" s="608"/>
    </row>
    <row r="13" spans="2:31" s="1441" customFormat="1" ht="26.25" hidden="1" thickBot="1">
      <c r="B13" s="1468"/>
      <c r="C13" s="1468"/>
      <c r="D13" s="1468"/>
      <c r="E13" s="1468"/>
      <c r="F13" s="1468"/>
      <c r="G13" s="1468"/>
      <c r="H13" s="1468"/>
      <c r="I13" s="1468"/>
      <c r="J13" s="1468"/>
      <c r="K13" s="1468"/>
      <c r="L13" s="1468"/>
      <c r="M13" s="2127" t="s">
        <v>771</v>
      </c>
      <c r="N13" s="2127"/>
      <c r="O13" s="2127"/>
      <c r="P13" s="608"/>
      <c r="Q13" s="608"/>
    </row>
    <row r="14" spans="2:31" s="1565" customFormat="1" ht="24.75" hidden="1" customHeight="1">
      <c r="B14" s="2117" t="s">
        <v>21</v>
      </c>
      <c r="C14" s="2119" t="s">
        <v>432</v>
      </c>
      <c r="D14" s="2119"/>
      <c r="E14" s="2119"/>
      <c r="F14" s="1563"/>
      <c r="G14" s="2124" t="s">
        <v>22</v>
      </c>
      <c r="H14" s="2125"/>
      <c r="I14" s="2125"/>
      <c r="J14" s="2125"/>
      <c r="K14" s="2125"/>
      <c r="L14" s="2126"/>
      <c r="M14" s="2119" t="s">
        <v>433</v>
      </c>
      <c r="N14" s="2119"/>
      <c r="O14" s="2120" t="s">
        <v>610</v>
      </c>
      <c r="P14" s="1564"/>
      <c r="Q14" s="1564"/>
    </row>
    <row r="15" spans="2:31" s="1565" customFormat="1" ht="53.25" hidden="1" customHeight="1">
      <c r="B15" s="2118"/>
      <c r="C15" s="1566" t="s">
        <v>510</v>
      </c>
      <c r="D15" s="1566" t="s">
        <v>473</v>
      </c>
      <c r="E15" s="1567" t="s">
        <v>434</v>
      </c>
      <c r="F15" s="1568"/>
      <c r="G15" s="2122" t="s">
        <v>517</v>
      </c>
      <c r="H15" s="2123"/>
      <c r="I15" s="2122" t="s">
        <v>473</v>
      </c>
      <c r="J15" s="2123"/>
      <c r="K15" s="2122" t="s">
        <v>24</v>
      </c>
      <c r="L15" s="2123"/>
      <c r="M15" s="2128"/>
      <c r="N15" s="2128"/>
      <c r="O15" s="2121"/>
      <c r="P15" s="1564"/>
      <c r="Q15" s="1564"/>
    </row>
    <row r="16" spans="2:31" s="1441" customFormat="1" ht="27.75" hidden="1">
      <c r="B16" s="1569" t="s">
        <v>23</v>
      </c>
      <c r="C16" s="1570">
        <v>0</v>
      </c>
      <c r="D16" s="1570">
        <v>28921994</v>
      </c>
      <c r="E16" s="1570">
        <f>SUM(C16:D16)</f>
        <v>28921994</v>
      </c>
      <c r="F16" s="1571"/>
      <c r="G16" s="2103">
        <v>0</v>
      </c>
      <c r="H16" s="2104"/>
      <c r="I16" s="2103">
        <v>28761410</v>
      </c>
      <c r="J16" s="2104"/>
      <c r="K16" s="2103">
        <f>G16+I16</f>
        <v>28761410</v>
      </c>
      <c r="L16" s="2104"/>
      <c r="M16" s="2113">
        <v>0</v>
      </c>
      <c r="N16" s="2113"/>
      <c r="O16" s="1572">
        <f>K16-E16+M16</f>
        <v>-160584</v>
      </c>
      <c r="P16" s="1573"/>
      <c r="Q16" s="700"/>
    </row>
    <row r="17" spans="2:32" s="1441" customFormat="1" ht="27.75" hidden="1">
      <c r="B17" s="1569" t="s">
        <v>107</v>
      </c>
      <c r="C17" s="1570">
        <v>570000000</v>
      </c>
      <c r="D17" s="1570">
        <v>0</v>
      </c>
      <c r="E17" s="1570">
        <f>C17+D17</f>
        <v>570000000</v>
      </c>
      <c r="F17" s="1571"/>
      <c r="G17" s="2103">
        <v>570000000</v>
      </c>
      <c r="H17" s="2104"/>
      <c r="I17" s="2103">
        <v>0</v>
      </c>
      <c r="J17" s="2104"/>
      <c r="K17" s="2103">
        <f>G17+I17</f>
        <v>570000000</v>
      </c>
      <c r="L17" s="2104"/>
      <c r="M17" s="2113">
        <v>725400000</v>
      </c>
      <c r="N17" s="2113"/>
      <c r="O17" s="1572">
        <f>K17-E17+M17</f>
        <v>725400000</v>
      </c>
      <c r="P17" s="395"/>
      <c r="Q17" s="1574"/>
    </row>
    <row r="18" spans="2:32" s="1441" customFormat="1" ht="27.75" hidden="1">
      <c r="B18" s="1569" t="s">
        <v>284</v>
      </c>
      <c r="C18" s="1570">
        <v>248499000</v>
      </c>
      <c r="D18" s="1570">
        <v>16700000</v>
      </c>
      <c r="E18" s="1570">
        <f>C18+D18</f>
        <v>265199000</v>
      </c>
      <c r="F18" s="1571"/>
      <c r="G18" s="2103">
        <v>248499000</v>
      </c>
      <c r="H18" s="2104"/>
      <c r="I18" s="2103">
        <v>16700000</v>
      </c>
      <c r="J18" s="2104"/>
      <c r="K18" s="2103">
        <f>G18+I18</f>
        <v>265199000</v>
      </c>
      <c r="L18" s="2104"/>
      <c r="M18" s="2113">
        <v>1532540000</v>
      </c>
      <c r="N18" s="2113"/>
      <c r="O18" s="1572">
        <f>K18-E18+M18</f>
        <v>1532540000</v>
      </c>
      <c r="P18" s="395"/>
      <c r="Q18" s="1574"/>
    </row>
    <row r="19" spans="2:32" s="1441" customFormat="1" ht="27.75" hidden="1">
      <c r="B19" s="1569" t="s">
        <v>549</v>
      </c>
      <c r="C19" s="1570">
        <v>0</v>
      </c>
      <c r="D19" s="1570">
        <v>1300000</v>
      </c>
      <c r="E19" s="1570">
        <f>C19+D19</f>
        <v>1300000</v>
      </c>
      <c r="F19" s="1571"/>
      <c r="G19" s="2103">
        <v>0</v>
      </c>
      <c r="H19" s="2104"/>
      <c r="I19" s="2103">
        <v>1300000</v>
      </c>
      <c r="J19" s="2104"/>
      <c r="K19" s="2103">
        <f>G19+I19</f>
        <v>1300000</v>
      </c>
      <c r="L19" s="2104"/>
      <c r="M19" s="2113">
        <v>0</v>
      </c>
      <c r="N19" s="2113"/>
      <c r="O19" s="1572">
        <f>K19-E19+M19</f>
        <v>0</v>
      </c>
      <c r="P19" s="395"/>
      <c r="Q19" s="1574"/>
    </row>
    <row r="20" spans="2:32" s="1441" customFormat="1" ht="28.5" hidden="1" thickBot="1">
      <c r="B20" s="1575" t="s">
        <v>24</v>
      </c>
      <c r="C20" s="1576">
        <f>SUM(C16:C19)</f>
        <v>818499000</v>
      </c>
      <c r="D20" s="1576">
        <f>SUM(D16:D19)</f>
        <v>46921994</v>
      </c>
      <c r="E20" s="1576">
        <f>SUM(E16:E19)</f>
        <v>865420994</v>
      </c>
      <c r="F20" s="1577"/>
      <c r="G20" s="2101">
        <f>SUM(G16:G19)</f>
        <v>818499000</v>
      </c>
      <c r="H20" s="2102"/>
      <c r="I20" s="2101">
        <f>SUM(I16:I19)</f>
        <v>46761410</v>
      </c>
      <c r="J20" s="2105"/>
      <c r="K20" s="2101">
        <f>G20+I20</f>
        <v>865260410</v>
      </c>
      <c r="L20" s="2102"/>
      <c r="M20" s="2114">
        <f>SUM(M16:M19)</f>
        <v>2257940000</v>
      </c>
      <c r="N20" s="2114"/>
      <c r="O20" s="1578">
        <f>SUM(O16:O19)</f>
        <v>2257779416</v>
      </c>
      <c r="P20" s="1579"/>
      <c r="Q20" s="1580"/>
    </row>
    <row r="21" spans="2:32" s="1441" customFormat="1" ht="14.25" hidden="1" customHeight="1">
      <c r="B21" s="791"/>
      <c r="C21" s="1580"/>
      <c r="D21" s="1580"/>
      <c r="E21" s="1580"/>
      <c r="F21" s="1580"/>
      <c r="G21" s="1580"/>
      <c r="H21" s="1580"/>
      <c r="I21" s="1580"/>
      <c r="J21" s="1580"/>
      <c r="K21" s="1580"/>
      <c r="L21" s="1580"/>
      <c r="M21" s="1580"/>
      <c r="N21" s="1574"/>
      <c r="O21" s="700"/>
      <c r="P21" s="553"/>
      <c r="Q21" s="553"/>
    </row>
    <row r="22" spans="2:32" s="1520" customFormat="1" ht="67.5" hidden="1" customHeight="1">
      <c r="B22" s="2108" t="s">
        <v>862</v>
      </c>
      <c r="C22" s="2108"/>
      <c r="D22" s="2108"/>
      <c r="E22" s="2108"/>
      <c r="F22" s="2108"/>
      <c r="G22" s="2108"/>
      <c r="H22" s="2108"/>
      <c r="I22" s="2108"/>
      <c r="J22" s="2108"/>
      <c r="K22" s="2108"/>
      <c r="L22" s="2108"/>
      <c r="M22" s="2108"/>
      <c r="N22" s="2108"/>
      <c r="O22" s="2108"/>
      <c r="P22" s="2108"/>
      <c r="Q22" s="2108"/>
      <c r="R22" s="681"/>
      <c r="S22" s="681"/>
      <c r="T22" s="712"/>
      <c r="U22" s="712"/>
      <c r="V22" s="712"/>
      <c r="W22" s="712"/>
      <c r="X22" s="712"/>
      <c r="Y22" s="712"/>
      <c r="Z22" s="712"/>
      <c r="AA22" s="712"/>
      <c r="AB22" s="712"/>
      <c r="AC22" s="712"/>
      <c r="AD22" s="712"/>
      <c r="AE22" s="712"/>
      <c r="AF22" s="712"/>
    </row>
    <row r="23" spans="2:32" s="1441" customFormat="1" ht="13.5" customHeight="1">
      <c r="B23" s="791"/>
      <c r="C23" s="1579"/>
      <c r="D23" s="1579"/>
      <c r="E23" s="1579"/>
      <c r="F23" s="1579"/>
      <c r="G23" s="1579"/>
      <c r="H23" s="1579"/>
      <c r="I23" s="1579"/>
      <c r="J23" s="1579"/>
      <c r="K23" s="1579"/>
      <c r="L23" s="1579"/>
      <c r="M23" s="1579"/>
      <c r="N23" s="1579"/>
      <c r="O23" s="1579"/>
      <c r="P23" s="1579"/>
      <c r="Q23" s="395"/>
      <c r="R23" s="553"/>
      <c r="S23" s="553"/>
    </row>
    <row r="24" spans="2:32" s="1441" customFormat="1" ht="33.75">
      <c r="B24" s="2110" t="s">
        <v>1100</v>
      </c>
      <c r="C24" s="2110"/>
      <c r="D24" s="2110"/>
      <c r="E24" s="2110"/>
      <c r="F24" s="2110"/>
      <c r="G24" s="2110"/>
      <c r="H24" s="2110"/>
      <c r="I24" s="2110"/>
      <c r="J24" s="2110"/>
      <c r="K24" s="2110"/>
      <c r="L24" s="1581"/>
      <c r="M24" s="1581"/>
      <c r="N24" s="1581"/>
      <c r="O24" s="1581"/>
      <c r="P24" s="1581"/>
      <c r="Q24" s="1581"/>
      <c r="R24" s="608"/>
      <c r="S24" s="608"/>
    </row>
    <row r="25" spans="2:32" s="1441" customFormat="1" ht="16.5" customHeight="1">
      <c r="B25" s="827"/>
      <c r="C25" s="827"/>
      <c r="D25" s="827"/>
      <c r="E25" s="827"/>
      <c r="F25" s="827"/>
      <c r="G25" s="827"/>
      <c r="H25" s="827"/>
      <c r="I25" s="827"/>
      <c r="J25" s="827"/>
      <c r="K25" s="827"/>
      <c r="L25" s="827"/>
      <c r="M25" s="827"/>
      <c r="N25" s="827"/>
      <c r="O25" s="827"/>
      <c r="P25" s="608"/>
      <c r="Q25" s="608"/>
    </row>
    <row r="26" spans="2:32" s="1441" customFormat="1" ht="26.25">
      <c r="B26" s="1582"/>
      <c r="C26" s="1582"/>
      <c r="D26" s="1582"/>
      <c r="E26" s="2109" t="s">
        <v>316</v>
      </c>
      <c r="F26" s="2109"/>
      <c r="G26" s="2109"/>
      <c r="I26" s="2111" t="s">
        <v>1365</v>
      </c>
      <c r="J26" s="827"/>
      <c r="K26" s="2106" t="s">
        <v>329</v>
      </c>
      <c r="L26" s="827"/>
      <c r="M26" s="2109" t="s">
        <v>293</v>
      </c>
      <c r="N26" s="2109"/>
      <c r="O26" s="2109"/>
      <c r="P26" s="553"/>
      <c r="Q26" s="553"/>
    </row>
    <row r="27" spans="2:32" s="1441" customFormat="1" ht="26.25">
      <c r="B27" s="553"/>
      <c r="C27" s="553"/>
      <c r="D27" s="673"/>
      <c r="E27" s="899">
        <f>M27</f>
        <v>1399</v>
      </c>
      <c r="F27" s="673"/>
      <c r="G27" s="899">
        <v>1398</v>
      </c>
      <c r="I27" s="2112"/>
      <c r="J27" s="827"/>
      <c r="K27" s="2107"/>
      <c r="L27" s="827"/>
      <c r="M27" s="899">
        <v>1399</v>
      </c>
      <c r="N27" s="673"/>
      <c r="O27" s="899">
        <v>1398</v>
      </c>
      <c r="P27" s="553"/>
      <c r="Q27" s="553"/>
    </row>
    <row r="28" spans="2:32" s="1441" customFormat="1" ht="27.75">
      <c r="B28" s="723"/>
      <c r="C28" s="498"/>
      <c r="D28" s="498"/>
      <c r="E28" s="1583" t="s">
        <v>125</v>
      </c>
      <c r="F28" s="1583"/>
      <c r="G28" s="1583" t="s">
        <v>125</v>
      </c>
      <c r="H28" s="503"/>
      <c r="I28" s="1218"/>
      <c r="J28" s="827"/>
      <c r="K28" s="1282" t="s">
        <v>960</v>
      </c>
      <c r="L28" s="827"/>
      <c r="M28" s="1282" t="s">
        <v>960</v>
      </c>
      <c r="N28" s="827"/>
      <c r="O28" s="1282" t="s">
        <v>960</v>
      </c>
      <c r="P28" s="553"/>
      <c r="Q28" s="553"/>
    </row>
    <row r="29" spans="2:32" s="1441" customFormat="1" ht="30">
      <c r="B29" s="1515" t="s">
        <v>467</v>
      </c>
      <c r="C29" s="503"/>
      <c r="D29" s="503"/>
      <c r="E29" s="1583">
        <v>99</v>
      </c>
      <c r="F29" s="1583"/>
      <c r="G29" s="1583">
        <v>98</v>
      </c>
      <c r="H29" s="503"/>
      <c r="I29" s="1584" t="s">
        <v>939</v>
      </c>
      <c r="J29" s="898"/>
      <c r="K29" s="1517">
        <v>53</v>
      </c>
      <c r="L29" s="898"/>
      <c r="M29" s="1517">
        <v>763</v>
      </c>
      <c r="N29" s="1585"/>
      <c r="O29" s="1517">
        <v>3155</v>
      </c>
      <c r="P29" s="553"/>
      <c r="Q29" s="553"/>
      <c r="R29" s="1556">
        <f>K29/1000000</f>
        <v>5.3000000000000001E-5</v>
      </c>
    </row>
    <row r="30" spans="2:32" s="1441" customFormat="1" ht="30">
      <c r="B30" s="1515" t="s">
        <v>130</v>
      </c>
      <c r="C30" s="503"/>
      <c r="D30" s="503"/>
      <c r="E30" s="1583">
        <v>98</v>
      </c>
      <c r="F30" s="1583"/>
      <c r="G30" s="1583">
        <v>93</v>
      </c>
      <c r="H30" s="503"/>
      <c r="I30" s="1584" t="s">
        <v>939</v>
      </c>
      <c r="J30" s="898"/>
      <c r="K30" s="1517">
        <v>342</v>
      </c>
      <c r="L30" s="898"/>
      <c r="M30" s="1517">
        <v>20109</v>
      </c>
      <c r="N30" s="1585"/>
      <c r="O30" s="1517">
        <v>18807</v>
      </c>
      <c r="P30" s="553"/>
      <c r="Q30" s="553"/>
      <c r="R30" s="1556">
        <f t="shared" ref="R30:R31" si="0">K30/1000000</f>
        <v>3.4200000000000002E-4</v>
      </c>
    </row>
    <row r="31" spans="2:32" s="1441" customFormat="1" ht="30">
      <c r="B31" s="2100" t="s">
        <v>863</v>
      </c>
      <c r="C31" s="2100"/>
      <c r="D31" s="2100"/>
      <c r="E31" s="1583">
        <v>99</v>
      </c>
      <c r="F31" s="1583"/>
      <c r="G31" s="1583">
        <v>0</v>
      </c>
      <c r="H31" s="503"/>
      <c r="I31" s="1584" t="s">
        <v>939</v>
      </c>
      <c r="J31" s="898"/>
      <c r="K31" s="1517">
        <v>0</v>
      </c>
      <c r="L31" s="898"/>
      <c r="M31" s="1517">
        <v>2658</v>
      </c>
      <c r="N31" s="1585"/>
      <c r="O31" s="1517">
        <v>556</v>
      </c>
      <c r="P31" s="553"/>
      <c r="Q31" s="553"/>
      <c r="R31" s="1556">
        <f t="shared" si="0"/>
        <v>0</v>
      </c>
      <c r="S31" s="1586">
        <f>'دارایی ثابت 1'!U21-'12'!M32</f>
        <v>0</v>
      </c>
    </row>
    <row r="32" spans="2:32" s="1441" customFormat="1" ht="30.75" thickBot="1">
      <c r="B32" s="723"/>
      <c r="C32" s="553"/>
      <c r="D32" s="553"/>
      <c r="E32" s="1218"/>
      <c r="F32" s="1218"/>
      <c r="G32" s="1218"/>
      <c r="H32" s="1218"/>
      <c r="I32" s="503"/>
      <c r="J32" s="898"/>
      <c r="K32" s="1519">
        <f>SUM(K29:K31)</f>
        <v>395</v>
      </c>
      <c r="L32" s="898"/>
      <c r="M32" s="1519">
        <f>SUM(M29:M31)</f>
        <v>23530</v>
      </c>
      <c r="N32" s="1218"/>
      <c r="O32" s="1519">
        <f>SUM(O29:O31)</f>
        <v>22518</v>
      </c>
      <c r="P32" s="553"/>
      <c r="Q32" s="553"/>
    </row>
    <row r="33" spans="2:33" s="1441" customFormat="1" ht="19.5" customHeight="1" thickTop="1">
      <c r="B33" s="791"/>
      <c r="C33" s="1579"/>
      <c r="D33" s="1579"/>
      <c r="E33" s="1579"/>
      <c r="F33" s="1579"/>
      <c r="G33" s="1579"/>
      <c r="H33" s="1579"/>
      <c r="I33" s="1579"/>
      <c r="J33" s="1579"/>
      <c r="K33" s="1579"/>
      <c r="L33" s="1579"/>
      <c r="M33" s="1579"/>
      <c r="N33" s="1579"/>
      <c r="O33" s="395"/>
      <c r="P33" s="553"/>
      <c r="Q33" s="553"/>
    </row>
    <row r="34" spans="2:33" s="1520" customFormat="1" ht="61.5" customHeight="1">
      <c r="B34" s="2108" t="s">
        <v>1366</v>
      </c>
      <c r="C34" s="2108"/>
      <c r="D34" s="2108"/>
      <c r="E34" s="2108"/>
      <c r="F34" s="2108"/>
      <c r="G34" s="2108"/>
      <c r="H34" s="2108"/>
      <c r="I34" s="2108"/>
      <c r="J34" s="2108"/>
      <c r="K34" s="2108"/>
      <c r="L34" s="2108"/>
      <c r="M34" s="2108"/>
      <c r="N34" s="2108"/>
      <c r="O34" s="2108"/>
      <c r="P34" s="2108"/>
      <c r="Q34" s="681"/>
      <c r="R34" s="681"/>
      <c r="S34" s="712"/>
      <c r="T34" s="712"/>
      <c r="U34" s="712"/>
      <c r="V34" s="712"/>
      <c r="W34" s="712"/>
      <c r="X34" s="712"/>
      <c r="Y34" s="712"/>
      <c r="Z34" s="712"/>
      <c r="AA34" s="712"/>
      <c r="AB34" s="712"/>
      <c r="AC34" s="712"/>
      <c r="AD34" s="712"/>
      <c r="AE34" s="712"/>
    </row>
    <row r="35" spans="2:33" s="1520" customFormat="1" ht="11.25" customHeight="1">
      <c r="B35" s="1139"/>
      <c r="C35" s="1139"/>
      <c r="D35" s="1139"/>
      <c r="E35" s="1139"/>
      <c r="F35" s="1139"/>
      <c r="G35" s="1139"/>
      <c r="H35" s="1139"/>
      <c r="I35" s="1139"/>
      <c r="J35" s="1139"/>
      <c r="K35" s="1139"/>
      <c r="L35" s="1139"/>
      <c r="M35" s="1139"/>
      <c r="N35" s="1139"/>
      <c r="O35" s="1139"/>
      <c r="P35" s="1139"/>
      <c r="Q35" s="681"/>
      <c r="R35" s="681"/>
      <c r="S35" s="712"/>
      <c r="T35" s="712"/>
      <c r="U35" s="712"/>
      <c r="V35" s="712"/>
      <c r="W35" s="712"/>
      <c r="X35" s="712"/>
      <c r="Y35" s="712"/>
      <c r="Z35" s="712"/>
      <c r="AA35" s="712"/>
      <c r="AB35" s="712"/>
      <c r="AC35" s="712"/>
      <c r="AD35" s="712"/>
      <c r="AE35" s="712"/>
    </row>
    <row r="36" spans="2:33" s="1520" customFormat="1" ht="56.25" customHeight="1">
      <c r="B36" s="2108" t="s">
        <v>1406</v>
      </c>
      <c r="C36" s="2108"/>
      <c r="D36" s="2108"/>
      <c r="E36" s="2108"/>
      <c r="F36" s="2108"/>
      <c r="G36" s="2108"/>
      <c r="H36" s="2108"/>
      <c r="I36" s="2108"/>
      <c r="J36" s="2108"/>
      <c r="K36" s="2108"/>
      <c r="L36" s="2108"/>
      <c r="M36" s="2108"/>
      <c r="N36" s="2108"/>
      <c r="O36" s="2108"/>
      <c r="P36" s="2108"/>
      <c r="Q36" s="681"/>
      <c r="R36" s="681"/>
      <c r="S36" s="712"/>
      <c r="T36" s="712"/>
      <c r="U36" s="712"/>
      <c r="V36" s="712"/>
      <c r="W36" s="712"/>
      <c r="X36" s="712"/>
      <c r="Y36" s="712"/>
      <c r="Z36" s="712"/>
      <c r="AA36" s="712"/>
      <c r="AB36" s="712"/>
      <c r="AC36" s="712"/>
      <c r="AD36" s="712"/>
      <c r="AE36" s="712"/>
    </row>
    <row r="37" spans="2:33" s="1520" customFormat="1" ht="9" customHeight="1">
      <c r="B37" s="1957"/>
      <c r="C37" s="1957"/>
      <c r="D37" s="1957"/>
      <c r="E37" s="1957"/>
      <c r="F37" s="1957"/>
      <c r="G37" s="1957"/>
      <c r="H37" s="1957"/>
      <c r="I37" s="1957"/>
      <c r="J37" s="1957"/>
      <c r="K37" s="1957"/>
      <c r="L37" s="1957"/>
      <c r="M37" s="1957"/>
      <c r="N37" s="1957"/>
      <c r="O37" s="1957"/>
      <c r="P37" s="1957"/>
      <c r="Q37" s="681"/>
      <c r="R37" s="681"/>
      <c r="S37" s="712"/>
      <c r="T37" s="712"/>
      <c r="U37" s="712"/>
      <c r="V37" s="712"/>
      <c r="W37" s="712"/>
      <c r="X37" s="712"/>
      <c r="Y37" s="712"/>
      <c r="Z37" s="712"/>
      <c r="AA37" s="712"/>
      <c r="AB37" s="712"/>
      <c r="AC37" s="712"/>
      <c r="AD37" s="712"/>
      <c r="AE37" s="712"/>
    </row>
    <row r="38" spans="2:33" s="1587" customFormat="1" ht="163.5" customHeight="1">
      <c r="B38" s="2108" t="s">
        <v>1103</v>
      </c>
      <c r="C38" s="2108"/>
      <c r="D38" s="2108"/>
      <c r="E38" s="2108"/>
      <c r="F38" s="2108"/>
      <c r="G38" s="2108"/>
      <c r="H38" s="2108"/>
      <c r="I38" s="2108"/>
      <c r="J38" s="2108"/>
      <c r="K38" s="2108"/>
      <c r="L38" s="2108"/>
      <c r="M38" s="2108"/>
      <c r="N38" s="2108"/>
      <c r="O38" s="2108"/>
      <c r="P38" s="2108"/>
      <c r="Q38" s="681"/>
      <c r="R38" s="681"/>
      <c r="S38" s="2108" t="s">
        <v>864</v>
      </c>
      <c r="T38" s="2108"/>
      <c r="U38" s="2108"/>
      <c r="V38" s="2108"/>
      <c r="W38" s="2108"/>
      <c r="X38" s="2108"/>
      <c r="Y38" s="2108"/>
      <c r="Z38" s="2108"/>
      <c r="AA38" s="2108"/>
      <c r="AB38" s="2108"/>
      <c r="AC38" s="2108"/>
      <c r="AD38" s="2108"/>
      <c r="AE38" s="2108"/>
      <c r="AF38" s="2108"/>
      <c r="AG38" s="2108"/>
    </row>
    <row r="39" spans="2:33" s="1587" customFormat="1" ht="38.25">
      <c r="B39" s="1559"/>
      <c r="C39" s="1559"/>
      <c r="D39" s="1559"/>
      <c r="E39" s="1559"/>
      <c r="F39" s="1559"/>
      <c r="G39" s="1559"/>
      <c r="H39" s="1559"/>
      <c r="I39" s="1559"/>
      <c r="J39" s="1559"/>
      <c r="K39" s="1559"/>
      <c r="L39" s="1559"/>
      <c r="M39" s="1559"/>
      <c r="N39" s="1559"/>
      <c r="O39" s="1559"/>
      <c r="P39" s="1559"/>
      <c r="Q39" s="681"/>
      <c r="R39" s="681"/>
      <c r="S39" s="1559"/>
      <c r="T39" s="1559"/>
      <c r="U39" s="1559"/>
      <c r="V39" s="1559"/>
      <c r="W39" s="1559"/>
      <c r="X39" s="1559"/>
      <c r="Y39" s="1559"/>
      <c r="Z39" s="1559"/>
      <c r="AA39" s="1559"/>
      <c r="AB39" s="1559"/>
      <c r="AC39" s="1559"/>
      <c r="AD39" s="1559"/>
      <c r="AE39" s="1559"/>
      <c r="AF39" s="1559"/>
      <c r="AG39" s="1559"/>
    </row>
    <row r="40" spans="2:33" s="1587" customFormat="1" ht="38.25">
      <c r="B40" s="1955"/>
      <c r="C40" s="1955"/>
      <c r="D40" s="1955"/>
      <c r="E40" s="1955"/>
      <c r="F40" s="1955"/>
      <c r="G40" s="1955"/>
      <c r="H40" s="1955"/>
      <c r="I40" s="1955"/>
      <c r="J40" s="1955"/>
      <c r="K40" s="1955"/>
      <c r="L40" s="1955"/>
      <c r="M40" s="1955"/>
      <c r="N40" s="1955"/>
      <c r="O40" s="1955"/>
      <c r="P40" s="1955"/>
      <c r="Q40" s="681"/>
      <c r="R40" s="681"/>
      <c r="S40" s="1955"/>
      <c r="T40" s="1955"/>
      <c r="U40" s="1955"/>
      <c r="V40" s="1955"/>
      <c r="W40" s="1955"/>
      <c r="X40" s="1955"/>
      <c r="Y40" s="1955"/>
      <c r="Z40" s="1955"/>
      <c r="AA40" s="1955"/>
      <c r="AB40" s="1955"/>
      <c r="AC40" s="1955"/>
      <c r="AD40" s="1955"/>
      <c r="AE40" s="1955"/>
      <c r="AF40" s="1955"/>
      <c r="AG40" s="1955"/>
    </row>
    <row r="41" spans="2:33" s="1587" customFormat="1" ht="19.5" customHeight="1">
      <c r="B41" s="1955"/>
      <c r="C41" s="1955"/>
      <c r="D41" s="1955"/>
      <c r="E41" s="1955"/>
      <c r="F41" s="1955"/>
      <c r="G41" s="1955"/>
      <c r="H41" s="1955"/>
      <c r="I41" s="1955"/>
      <c r="J41" s="1955"/>
      <c r="K41" s="1955"/>
      <c r="L41" s="1955"/>
      <c r="M41" s="1955"/>
      <c r="N41" s="1955"/>
      <c r="O41" s="1955"/>
      <c r="P41" s="1955"/>
      <c r="Q41" s="681"/>
      <c r="R41" s="681"/>
      <c r="S41" s="1955"/>
      <c r="T41" s="1955"/>
      <c r="U41" s="1955"/>
      <c r="V41" s="1955"/>
      <c r="W41" s="1955"/>
      <c r="X41" s="1955"/>
      <c r="Y41" s="1955"/>
      <c r="Z41" s="1955"/>
      <c r="AA41" s="1955"/>
      <c r="AB41" s="1955"/>
      <c r="AC41" s="1955"/>
      <c r="AD41" s="1955"/>
      <c r="AE41" s="1955"/>
      <c r="AF41" s="1955"/>
      <c r="AG41" s="1955"/>
    </row>
    <row r="42" spans="2:33" s="1587" customFormat="1" ht="38.25">
      <c r="B42" s="1955"/>
      <c r="C42" s="1955"/>
      <c r="D42" s="1955"/>
      <c r="E42" s="1955"/>
      <c r="F42" s="1955"/>
      <c r="G42" s="1955"/>
      <c r="H42" s="1955"/>
      <c r="I42" s="1955"/>
      <c r="J42" s="1955"/>
      <c r="K42" s="1955"/>
      <c r="L42" s="1955"/>
      <c r="M42" s="1955"/>
      <c r="N42" s="1955"/>
      <c r="O42" s="1955"/>
      <c r="P42" s="1955"/>
      <c r="Q42" s="681"/>
      <c r="R42" s="681"/>
      <c r="S42" s="1955"/>
      <c r="T42" s="1955"/>
      <c r="U42" s="1955"/>
      <c r="V42" s="1955"/>
      <c r="W42" s="1955"/>
      <c r="X42" s="1955"/>
      <c r="Y42" s="1955"/>
      <c r="Z42" s="1955"/>
      <c r="AA42" s="1955"/>
      <c r="AB42" s="1955"/>
      <c r="AC42" s="1955"/>
      <c r="AD42" s="1955"/>
      <c r="AE42" s="1955"/>
      <c r="AF42" s="1955"/>
      <c r="AG42" s="1955"/>
    </row>
    <row r="43" spans="2:33" s="1587" customFormat="1" ht="38.25">
      <c r="B43" s="1559"/>
      <c r="C43" s="1559"/>
      <c r="D43" s="1559"/>
      <c r="E43" s="1559"/>
      <c r="F43" s="1559"/>
      <c r="G43" s="1559"/>
      <c r="H43" s="1559"/>
      <c r="I43" s="1559"/>
      <c r="J43" s="1559"/>
      <c r="K43" s="1559"/>
      <c r="L43" s="1559"/>
      <c r="M43" s="1559"/>
      <c r="N43" s="1559"/>
      <c r="O43" s="1559"/>
      <c r="P43" s="1559"/>
      <c r="Q43" s="681"/>
      <c r="R43" s="681"/>
      <c r="S43" s="1559"/>
      <c r="T43" s="1559"/>
      <c r="U43" s="1559"/>
      <c r="V43" s="1559"/>
      <c r="W43" s="1559"/>
      <c r="X43" s="1559"/>
      <c r="Y43" s="1559"/>
      <c r="Z43" s="1559"/>
      <c r="AA43" s="1559"/>
      <c r="AB43" s="1559"/>
      <c r="AC43" s="1559"/>
      <c r="AD43" s="1559"/>
      <c r="AE43" s="1559"/>
      <c r="AF43" s="1559"/>
      <c r="AG43" s="1559"/>
    </row>
    <row r="44" spans="2:33" s="1520" customFormat="1" ht="30.75" customHeight="1">
      <c r="B44" s="886"/>
      <c r="C44" s="886"/>
      <c r="D44" s="886"/>
      <c r="E44" s="886"/>
      <c r="F44" s="886"/>
      <c r="G44" s="886"/>
      <c r="H44" s="886"/>
      <c r="I44" s="886"/>
      <c r="J44" s="886"/>
      <c r="K44" s="886"/>
      <c r="L44" s="886"/>
      <c r="M44" s="886"/>
      <c r="N44" s="886"/>
      <c r="O44" s="886"/>
      <c r="P44" s="886"/>
      <c r="Q44" s="681"/>
      <c r="R44" s="681"/>
      <c r="S44" s="712"/>
      <c r="T44" s="712"/>
      <c r="U44" s="712"/>
      <c r="V44" s="712"/>
      <c r="W44" s="712"/>
      <c r="X44" s="712"/>
      <c r="Y44" s="712"/>
      <c r="Z44" s="712"/>
      <c r="AA44" s="712"/>
      <c r="AB44" s="712"/>
      <c r="AC44" s="712"/>
      <c r="AD44" s="712"/>
      <c r="AE44" s="712"/>
    </row>
    <row r="45" spans="2:33" s="1520" customFormat="1" ht="39" customHeight="1">
      <c r="B45" s="886"/>
      <c r="C45" s="886"/>
      <c r="D45" s="886"/>
      <c r="E45" s="886"/>
      <c r="F45" s="886"/>
      <c r="G45" s="886"/>
      <c r="H45" s="886"/>
      <c r="I45" s="886"/>
      <c r="J45" s="886"/>
      <c r="K45" s="886"/>
      <c r="L45" s="886"/>
      <c r="M45" s="886"/>
      <c r="N45" s="886"/>
      <c r="O45" s="886"/>
      <c r="P45" s="886"/>
      <c r="Q45" s="681"/>
      <c r="R45" s="681"/>
      <c r="S45" s="712"/>
      <c r="T45" s="712"/>
      <c r="U45" s="712"/>
      <c r="V45" s="712"/>
      <c r="W45" s="712"/>
      <c r="X45" s="712"/>
      <c r="Y45" s="712"/>
      <c r="Z45" s="712"/>
      <c r="AA45" s="712"/>
      <c r="AB45" s="712"/>
      <c r="AC45" s="712"/>
      <c r="AD45" s="712"/>
      <c r="AE45" s="712"/>
    </row>
    <row r="46" spans="2:33" ht="30" customHeight="1"/>
    <row r="47" spans="2:33" ht="30" customHeight="1">
      <c r="B47" s="2084">
        <v>16</v>
      </c>
      <c r="C47" s="2084"/>
      <c r="D47" s="2084"/>
      <c r="E47" s="2084"/>
      <c r="F47" s="2084"/>
      <c r="G47" s="2084"/>
      <c r="H47" s="2084"/>
      <c r="I47" s="2084"/>
      <c r="J47" s="2084"/>
      <c r="K47" s="2084"/>
      <c r="L47" s="2084"/>
      <c r="M47" s="2084"/>
      <c r="N47" s="2084"/>
      <c r="O47" s="2084"/>
      <c r="P47" s="2084"/>
    </row>
    <row r="53" spans="2:30" s="1520" customFormat="1" ht="9.75" customHeight="1">
      <c r="B53" s="1559"/>
      <c r="C53" s="1559"/>
      <c r="D53" s="1559"/>
      <c r="E53" s="1559"/>
      <c r="F53" s="1559"/>
      <c r="G53" s="1559"/>
      <c r="H53" s="1559"/>
      <c r="I53" s="1559"/>
      <c r="J53" s="1559"/>
      <c r="K53" s="1559"/>
      <c r="L53" s="1559"/>
      <c r="M53" s="1559"/>
      <c r="N53" s="1559"/>
      <c r="O53" s="886"/>
      <c r="P53" s="681"/>
      <c r="Q53" s="681"/>
      <c r="R53" s="712"/>
      <c r="S53" s="712"/>
      <c r="T53" s="712"/>
      <c r="U53" s="712"/>
      <c r="V53" s="712"/>
      <c r="W53" s="712"/>
      <c r="X53" s="712"/>
      <c r="Y53" s="712"/>
      <c r="Z53" s="712"/>
      <c r="AA53" s="712"/>
      <c r="AB53" s="712"/>
      <c r="AC53" s="712"/>
      <c r="AD53" s="712"/>
    </row>
    <row r="54" spans="2:30" s="548" customFormat="1" ht="24.75" customHeight="1"/>
    <row r="55" spans="2:30" ht="23.25">
      <c r="B55" s="1588"/>
      <c r="C55" s="548"/>
      <c r="D55" s="548"/>
      <c r="E55" s="548"/>
      <c r="F55" s="548"/>
      <c r="G55" s="548"/>
      <c r="H55" s="548"/>
      <c r="I55" s="548"/>
      <c r="J55" s="548"/>
      <c r="K55" s="548"/>
      <c r="L55" s="548"/>
      <c r="M55" s="548"/>
      <c r="N55" s="548"/>
      <c r="O55" s="548"/>
      <c r="P55" s="548"/>
      <c r="Q55" s="548"/>
    </row>
    <row r="56" spans="2:30" ht="23.25">
      <c r="B56" s="1588"/>
      <c r="C56" s="548"/>
      <c r="D56" s="548"/>
      <c r="E56" s="548"/>
      <c r="F56" s="548"/>
      <c r="G56" s="548"/>
      <c r="H56" s="548"/>
      <c r="I56" s="548"/>
      <c r="J56" s="548"/>
      <c r="K56" s="548"/>
      <c r="L56" s="548"/>
      <c r="M56" s="548"/>
      <c r="N56" s="548"/>
      <c r="O56" s="548"/>
      <c r="P56" s="548"/>
      <c r="Q56" s="548"/>
    </row>
    <row r="57" spans="2:30" ht="23.25">
      <c r="B57" s="1588"/>
      <c r="C57" s="548"/>
      <c r="D57" s="548"/>
      <c r="E57" s="548"/>
      <c r="F57" s="548"/>
      <c r="G57" s="548"/>
      <c r="H57" s="548"/>
      <c r="I57" s="548"/>
      <c r="J57" s="548"/>
      <c r="K57" s="548"/>
      <c r="L57" s="548"/>
      <c r="M57" s="548"/>
      <c r="N57" s="548"/>
      <c r="O57" s="548"/>
      <c r="P57" s="548"/>
      <c r="Q57" s="548"/>
    </row>
    <row r="58" spans="2:30" ht="23.25">
      <c r="Q58" s="548"/>
    </row>
  </sheetData>
  <mergeCells count="61">
    <mergeCell ref="B36:P36"/>
    <mergeCell ref="S38:AG38"/>
    <mergeCell ref="B47:P47"/>
    <mergeCell ref="P6:Q6"/>
    <mergeCell ref="P7:Q7"/>
    <mergeCell ref="P8:Q8"/>
    <mergeCell ref="P9:Q9"/>
    <mergeCell ref="P11:Q11"/>
    <mergeCell ref="B6:O6"/>
    <mergeCell ref="B7:O7"/>
    <mergeCell ref="B8:O8"/>
    <mergeCell ref="B9:O9"/>
    <mergeCell ref="S6:W6"/>
    <mergeCell ref="T9:X9"/>
    <mergeCell ref="P22:Q22"/>
    <mergeCell ref="E26:G26"/>
    <mergeCell ref="B12:O12"/>
    <mergeCell ref="B14:B15"/>
    <mergeCell ref="C14:E14"/>
    <mergeCell ref="O14:O15"/>
    <mergeCell ref="G15:H15"/>
    <mergeCell ref="I15:J15"/>
    <mergeCell ref="G14:L14"/>
    <mergeCell ref="K15:L15"/>
    <mergeCell ref="M13:O13"/>
    <mergeCell ref="M14:N15"/>
    <mergeCell ref="R10:AE10"/>
    <mergeCell ref="B11:O11"/>
    <mergeCell ref="B1:O1"/>
    <mergeCell ref="B2:O2"/>
    <mergeCell ref="B3:O3"/>
    <mergeCell ref="B10:O10"/>
    <mergeCell ref="B5:O5"/>
    <mergeCell ref="B34:P34"/>
    <mergeCell ref="B38:P38"/>
    <mergeCell ref="M16:N16"/>
    <mergeCell ref="M17:N17"/>
    <mergeCell ref="M18:N18"/>
    <mergeCell ref="M19:N19"/>
    <mergeCell ref="M20:N20"/>
    <mergeCell ref="G16:H16"/>
    <mergeCell ref="G17:H17"/>
    <mergeCell ref="G18:H18"/>
    <mergeCell ref="G19:H19"/>
    <mergeCell ref="G20:H20"/>
    <mergeCell ref="K16:L16"/>
    <mergeCell ref="K17:L17"/>
    <mergeCell ref="K18:L18"/>
    <mergeCell ref="K19:L19"/>
    <mergeCell ref="B31:D31"/>
    <mergeCell ref="K20:L20"/>
    <mergeCell ref="I16:J16"/>
    <mergeCell ref="I17:J17"/>
    <mergeCell ref="I18:J18"/>
    <mergeCell ref="I19:J19"/>
    <mergeCell ref="I20:J20"/>
    <mergeCell ref="K26:K27"/>
    <mergeCell ref="B22:O22"/>
    <mergeCell ref="M26:O26"/>
    <mergeCell ref="B24:K24"/>
    <mergeCell ref="I26:I27"/>
  </mergeCells>
  <printOptions horizontalCentered="1"/>
  <pageMargins left="0" right="0.39370078740157483" top="0.19685039370078741" bottom="0.19685039370078741" header="0.19685039370078741" footer="0.19685039370078741"/>
  <pageSetup scale="55" orientation="portrait" r:id="rId1"/>
  <rowBreaks count="1" manualBreakCount="1">
    <brk id="54" min="1"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H80"/>
  <sheetViews>
    <sheetView rightToLeft="1" view="pageBreakPreview" topLeftCell="A38" zoomScale="106" zoomScaleSheetLayoutView="106" workbookViewId="0">
      <selection activeCell="I7" sqref="I7"/>
    </sheetView>
  </sheetViews>
  <sheetFormatPr defaultColWidth="9" defaultRowHeight="18"/>
  <cols>
    <col min="1" max="1" width="6.140625" style="607" customWidth="1"/>
    <col min="2" max="2" width="27.42578125" style="607" customWidth="1"/>
    <col min="3" max="3" width="27.42578125" style="607" bestFit="1" customWidth="1"/>
    <col min="4" max="4" width="2.140625" style="607" customWidth="1"/>
    <col min="5" max="5" width="24" style="607" customWidth="1"/>
    <col min="6" max="6" width="1.5703125" style="607" customWidth="1"/>
    <col min="7" max="7" width="18.7109375" style="607" bestFit="1" customWidth="1"/>
    <col min="8" max="8" width="1.7109375" style="607" customWidth="1"/>
    <col min="9" max="9" width="18.7109375" style="607" bestFit="1" customWidth="1"/>
    <col min="10" max="10" width="1.7109375" style="607" customWidth="1"/>
    <col min="11" max="11" width="18.7109375" style="607" bestFit="1" customWidth="1"/>
    <col min="12" max="12" width="2.140625" style="607" customWidth="1"/>
    <col min="13" max="13" width="4.5703125" style="607" customWidth="1"/>
    <col min="14" max="14" width="14.42578125" style="698" bestFit="1" customWidth="1"/>
    <col min="15" max="15" width="1.85546875" style="607" customWidth="1"/>
    <col min="16" max="16" width="16.42578125" style="698" customWidth="1"/>
    <col min="17" max="17" width="10.42578125" style="607" bestFit="1" customWidth="1"/>
    <col min="18" max="19" width="9" style="607"/>
    <col min="20" max="20" width="15.7109375" style="607" customWidth="1"/>
    <col min="21" max="16384" width="9" style="607"/>
  </cols>
  <sheetData>
    <row r="1" spans="2:34" ht="25.5" customHeight="1">
      <c r="B1" s="2004" t="s">
        <v>0</v>
      </c>
      <c r="C1" s="2004"/>
      <c r="D1" s="2004"/>
      <c r="E1" s="2004"/>
      <c r="F1" s="2004"/>
      <c r="G1" s="2004"/>
      <c r="H1" s="2004"/>
      <c r="I1" s="2004"/>
      <c r="J1" s="2004"/>
      <c r="K1" s="2004"/>
      <c r="L1" s="666"/>
      <c r="M1" s="666"/>
      <c r="N1" s="1264"/>
      <c r="O1" s="666"/>
      <c r="P1" s="696"/>
      <c r="Q1" s="695"/>
    </row>
    <row r="2" spans="2:34" ht="25.5" customHeight="1">
      <c r="B2" s="2004" t="s">
        <v>573</v>
      </c>
      <c r="C2" s="2004"/>
      <c r="D2" s="2004"/>
      <c r="E2" s="2004"/>
      <c r="F2" s="2004"/>
      <c r="G2" s="2004"/>
      <c r="H2" s="2004"/>
      <c r="I2" s="2004"/>
      <c r="J2" s="2004"/>
      <c r="K2" s="2004"/>
      <c r="L2" s="666"/>
      <c r="M2" s="666"/>
      <c r="N2" s="1264"/>
      <c r="O2" s="666"/>
      <c r="P2" s="696"/>
      <c r="Q2" s="695"/>
    </row>
    <row r="3" spans="2:34" ht="25.5" customHeight="1">
      <c r="B3" s="2004" t="s">
        <v>929</v>
      </c>
      <c r="C3" s="2004"/>
      <c r="D3" s="2004"/>
      <c r="E3" s="2004"/>
      <c r="F3" s="2004"/>
      <c r="G3" s="2004"/>
      <c r="H3" s="2004"/>
      <c r="I3" s="2004"/>
      <c r="J3" s="2004"/>
      <c r="K3" s="2004"/>
      <c r="L3" s="666"/>
      <c r="M3" s="666"/>
      <c r="N3" s="1264"/>
      <c r="O3" s="666"/>
      <c r="P3" s="696"/>
      <c r="Q3" s="695"/>
    </row>
    <row r="4" spans="2:34" ht="14.25" customHeight="1">
      <c r="B4" s="2004"/>
      <c r="C4" s="2004"/>
      <c r="D4" s="2004"/>
      <c r="E4" s="2004"/>
      <c r="F4" s="2004"/>
      <c r="G4" s="2004"/>
      <c r="H4" s="2004"/>
      <c r="I4" s="2004"/>
      <c r="J4" s="2004"/>
      <c r="K4" s="2004"/>
      <c r="L4" s="1316"/>
      <c r="M4" s="1316"/>
      <c r="N4" s="1444"/>
      <c r="O4" s="1316"/>
      <c r="P4" s="696"/>
      <c r="Q4" s="695"/>
    </row>
    <row r="5" spans="2:34" s="708" customFormat="1" ht="31.5">
      <c r="B5" s="2133" t="s">
        <v>1168</v>
      </c>
      <c r="C5" s="2133"/>
      <c r="D5" s="2133"/>
      <c r="E5" s="2133"/>
      <c r="F5" s="1508"/>
      <c r="G5" s="1508"/>
      <c r="I5" s="1509"/>
      <c r="J5" s="1509"/>
      <c r="K5" s="1509"/>
      <c r="L5" s="1509"/>
      <c r="M5" s="1509"/>
      <c r="N5" s="1510"/>
      <c r="O5" s="1509"/>
      <c r="P5" s="1510"/>
      <c r="Q5" s="1509"/>
      <c r="R5" s="1509"/>
      <c r="S5" s="1509"/>
      <c r="T5" s="1493"/>
      <c r="U5" s="1493"/>
    </row>
    <row r="6" spans="2:34" s="708" customFormat="1" ht="14.25" customHeight="1">
      <c r="B6" s="1508"/>
      <c r="C6" s="1508"/>
      <c r="D6" s="1508"/>
      <c r="E6" s="1508"/>
      <c r="F6" s="1508"/>
      <c r="G6" s="1508"/>
      <c r="I6" s="1509"/>
      <c r="J6" s="1509"/>
      <c r="K6" s="1509"/>
      <c r="L6" s="1509"/>
      <c r="M6" s="1509"/>
      <c r="N6" s="1510"/>
      <c r="O6" s="1509"/>
      <c r="P6" s="1510"/>
      <c r="Q6" s="1509"/>
      <c r="R6" s="1509"/>
      <c r="S6" s="1509"/>
      <c r="T6" s="1493"/>
      <c r="U6" s="1493"/>
    </row>
    <row r="7" spans="2:34" s="692" customFormat="1" ht="67.5">
      <c r="B7" s="1508"/>
      <c r="C7" s="1511" t="s">
        <v>1041</v>
      </c>
      <c r="D7" s="503"/>
      <c r="E7" s="1511" t="s">
        <v>1104</v>
      </c>
      <c r="G7" s="1511" t="s">
        <v>1394</v>
      </c>
      <c r="I7" s="1511" t="s">
        <v>1395</v>
      </c>
      <c r="K7" s="1511" t="s">
        <v>477</v>
      </c>
      <c r="N7" s="1512"/>
      <c r="P7" s="1513"/>
      <c r="Q7" s="503"/>
    </row>
    <row r="8" spans="2:34" s="692" customFormat="1" ht="27.75">
      <c r="B8" s="1514"/>
      <c r="C8" s="1218" t="s">
        <v>856</v>
      </c>
      <c r="D8" s="503"/>
      <c r="E8" s="1218" t="s">
        <v>856</v>
      </c>
      <c r="G8" s="1218" t="s">
        <v>856</v>
      </c>
      <c r="I8" s="1218" t="s">
        <v>856</v>
      </c>
      <c r="K8" s="1218" t="s">
        <v>856</v>
      </c>
      <c r="N8" s="1512"/>
      <c r="P8" s="1218"/>
      <c r="Q8" s="503"/>
    </row>
    <row r="9" spans="2:34" s="692" customFormat="1" ht="27.75">
      <c r="B9" s="1515" t="s">
        <v>324</v>
      </c>
      <c r="C9" s="1516">
        <v>131517</v>
      </c>
      <c r="D9" s="503">
        <v>0</v>
      </c>
      <c r="E9" s="1516">
        <v>14945</v>
      </c>
      <c r="F9" s="692">
        <v>0</v>
      </c>
      <c r="G9" s="1516">
        <v>0</v>
      </c>
      <c r="H9" s="692">
        <v>0</v>
      </c>
      <c r="I9" s="1516">
        <v>0</v>
      </c>
      <c r="K9" s="1218">
        <v>0</v>
      </c>
      <c r="N9" s="1512">
        <f>C9/10000000</f>
        <v>1.3151700000000001E-2</v>
      </c>
      <c r="O9" s="1512">
        <f t="shared" ref="O9:O11" si="0">D9/10000000</f>
        <v>0</v>
      </c>
      <c r="P9" s="1512">
        <f t="shared" ref="P9:P11" si="1">E9/10000000</f>
        <v>1.4945E-3</v>
      </c>
      <c r="Q9" s="1512">
        <f t="shared" ref="Q9:Q11" si="2">F9/10000000</f>
        <v>0</v>
      </c>
      <c r="R9" s="1512">
        <f t="shared" ref="R9:R11" si="3">G9/10000000</f>
        <v>0</v>
      </c>
      <c r="S9" s="1512">
        <f t="shared" ref="S9:S11" si="4">H9/10000000</f>
        <v>0</v>
      </c>
      <c r="T9" s="1512">
        <f t="shared" ref="T9:T11" si="5">I9/10000000</f>
        <v>0</v>
      </c>
      <c r="U9" s="1512">
        <f t="shared" ref="U9:U11" si="6">J9/10000000</f>
        <v>0</v>
      </c>
      <c r="V9" s="1512">
        <f t="shared" ref="V9:V11" si="7">K9/10000000</f>
        <v>0</v>
      </c>
      <c r="W9" s="1512">
        <f t="shared" ref="W9:W11" si="8">L9/10000000</f>
        <v>0</v>
      </c>
      <c r="X9" s="1512">
        <f t="shared" ref="X9:X11" si="9">M9/10000000</f>
        <v>0</v>
      </c>
      <c r="Y9" s="1512">
        <f t="shared" ref="Y9:Y11" si="10">N9/10000000</f>
        <v>1.3151700000000001E-9</v>
      </c>
      <c r="Z9" s="1512">
        <f t="shared" ref="Z9:Z11" si="11">O9/10000000</f>
        <v>0</v>
      </c>
      <c r="AA9" s="1512">
        <f t="shared" ref="AA9:AA11" si="12">P9/10000000</f>
        <v>1.4944999999999999E-10</v>
      </c>
      <c r="AB9" s="1512">
        <f t="shared" ref="AB9:AB11" si="13">Q9/10000000</f>
        <v>0</v>
      </c>
      <c r="AC9" s="1512">
        <f t="shared" ref="AC9:AC11" si="14">R9/10000000</f>
        <v>0</v>
      </c>
      <c r="AD9" s="1512">
        <f t="shared" ref="AD9:AD11" si="15">S9/10000000</f>
        <v>0</v>
      </c>
      <c r="AE9" s="1512">
        <f t="shared" ref="AE9:AE11" si="16">T9/10000000</f>
        <v>0</v>
      </c>
      <c r="AF9" s="1512">
        <f t="shared" ref="AF9:AF11" si="17">U9/10000000</f>
        <v>0</v>
      </c>
      <c r="AG9" s="1512">
        <f t="shared" ref="AG9:AG11" si="18">V9/10000000</f>
        <v>0</v>
      </c>
      <c r="AH9" s="1512">
        <f t="shared" ref="AH9:AH11" si="19">W9/10000000</f>
        <v>0</v>
      </c>
    </row>
    <row r="10" spans="2:34" s="692" customFormat="1" ht="27.75">
      <c r="B10" s="1515" t="s">
        <v>509</v>
      </c>
      <c r="C10" s="1516">
        <v>89759</v>
      </c>
      <c r="D10" s="503">
        <v>0</v>
      </c>
      <c r="E10" s="1516">
        <v>68031</v>
      </c>
      <c r="F10" s="692">
        <v>0</v>
      </c>
      <c r="G10" s="1516">
        <v>3882</v>
      </c>
      <c r="H10" s="692">
        <v>0</v>
      </c>
      <c r="I10" s="1516">
        <v>5332</v>
      </c>
      <c r="K10" s="1517">
        <f>I10-G10</f>
        <v>1450</v>
      </c>
      <c r="N10" s="1512">
        <f t="shared" ref="N10:N11" si="20">C10/10000000</f>
        <v>8.9759000000000002E-3</v>
      </c>
      <c r="O10" s="1512">
        <f t="shared" si="0"/>
        <v>0</v>
      </c>
      <c r="P10" s="1512">
        <f t="shared" si="1"/>
        <v>6.8031000000000003E-3</v>
      </c>
      <c r="Q10" s="1512">
        <f t="shared" si="2"/>
        <v>0</v>
      </c>
      <c r="R10" s="1512">
        <f t="shared" si="3"/>
        <v>3.882E-4</v>
      </c>
      <c r="S10" s="1512">
        <f t="shared" si="4"/>
        <v>0</v>
      </c>
      <c r="T10" s="1512">
        <f t="shared" si="5"/>
        <v>5.3319999999999995E-4</v>
      </c>
      <c r="U10" s="1512">
        <f t="shared" si="6"/>
        <v>0</v>
      </c>
      <c r="V10" s="1512">
        <f t="shared" si="7"/>
        <v>1.45E-4</v>
      </c>
      <c r="W10" s="1512">
        <f t="shared" si="8"/>
        <v>0</v>
      </c>
      <c r="X10" s="1512">
        <f t="shared" si="9"/>
        <v>0</v>
      </c>
      <c r="Y10" s="1512">
        <f t="shared" si="10"/>
        <v>8.9759E-10</v>
      </c>
      <c r="Z10" s="1512">
        <f t="shared" si="11"/>
        <v>0</v>
      </c>
      <c r="AA10" s="1512">
        <f t="shared" si="12"/>
        <v>6.8031E-10</v>
      </c>
      <c r="AB10" s="1512">
        <f t="shared" si="13"/>
        <v>0</v>
      </c>
      <c r="AC10" s="1512">
        <f t="shared" si="14"/>
        <v>3.8820000000000001E-11</v>
      </c>
      <c r="AD10" s="1512">
        <f t="shared" si="15"/>
        <v>0</v>
      </c>
      <c r="AE10" s="1512">
        <f t="shared" si="16"/>
        <v>5.3319999999999997E-11</v>
      </c>
      <c r="AF10" s="1512">
        <f t="shared" si="17"/>
        <v>0</v>
      </c>
      <c r="AG10" s="1512">
        <f t="shared" si="18"/>
        <v>1.45E-11</v>
      </c>
      <c r="AH10" s="1512">
        <f t="shared" si="19"/>
        <v>0</v>
      </c>
    </row>
    <row r="11" spans="2:34" s="692" customFormat="1" ht="27.75">
      <c r="B11" s="1515" t="s">
        <v>130</v>
      </c>
      <c r="C11" s="1516">
        <v>5620085</v>
      </c>
      <c r="D11" s="503">
        <v>0</v>
      </c>
      <c r="E11" s="1516">
        <v>2809703</v>
      </c>
      <c r="F11" s="692">
        <v>0</v>
      </c>
      <c r="G11" s="1516">
        <v>80580</v>
      </c>
      <c r="H11" s="692">
        <v>0</v>
      </c>
      <c r="I11" s="1516">
        <v>155239</v>
      </c>
      <c r="K11" s="1517">
        <f>I11-G11</f>
        <v>74659</v>
      </c>
      <c r="N11" s="1512">
        <f t="shared" si="20"/>
        <v>0.56200850000000002</v>
      </c>
      <c r="O11" s="1512">
        <f t="shared" si="0"/>
        <v>0</v>
      </c>
      <c r="P11" s="1512">
        <f t="shared" si="1"/>
        <v>0.28097030000000001</v>
      </c>
      <c r="Q11" s="1512">
        <f t="shared" si="2"/>
        <v>0</v>
      </c>
      <c r="R11" s="1512">
        <f t="shared" si="3"/>
        <v>8.0579999999999992E-3</v>
      </c>
      <c r="S11" s="1512">
        <f t="shared" si="4"/>
        <v>0</v>
      </c>
      <c r="T11" s="1512">
        <f t="shared" si="5"/>
        <v>1.55239E-2</v>
      </c>
      <c r="U11" s="1512">
        <f t="shared" si="6"/>
        <v>0</v>
      </c>
      <c r="V11" s="1512">
        <f t="shared" si="7"/>
        <v>7.4659000000000001E-3</v>
      </c>
      <c r="W11" s="1512">
        <f t="shared" si="8"/>
        <v>0</v>
      </c>
      <c r="X11" s="1512">
        <f t="shared" si="9"/>
        <v>0</v>
      </c>
      <c r="Y11" s="1512">
        <f t="shared" si="10"/>
        <v>5.620085E-8</v>
      </c>
      <c r="Z11" s="1512">
        <f t="shared" si="11"/>
        <v>0</v>
      </c>
      <c r="AA11" s="1512">
        <f t="shared" si="12"/>
        <v>2.809703E-8</v>
      </c>
      <c r="AB11" s="1512">
        <f t="shared" si="13"/>
        <v>0</v>
      </c>
      <c r="AC11" s="1512">
        <f t="shared" si="14"/>
        <v>8.0579999999999995E-10</v>
      </c>
      <c r="AD11" s="1512">
        <f t="shared" si="15"/>
        <v>0</v>
      </c>
      <c r="AE11" s="1512">
        <f t="shared" si="16"/>
        <v>1.5523900000000001E-9</v>
      </c>
      <c r="AF11" s="1512">
        <f t="shared" si="17"/>
        <v>0</v>
      </c>
      <c r="AG11" s="1512">
        <f t="shared" si="18"/>
        <v>7.4659E-10</v>
      </c>
      <c r="AH11" s="1512">
        <f t="shared" si="19"/>
        <v>0</v>
      </c>
    </row>
    <row r="12" spans="2:34" s="692" customFormat="1" ht="27" customHeight="1" thickBot="1">
      <c r="B12" s="1518"/>
      <c r="C12" s="344">
        <f>SUM(C9:C11)</f>
        <v>5841361</v>
      </c>
      <c r="D12" s="503"/>
      <c r="E12" s="344">
        <f>SUM(E9:E11)</f>
        <v>2892679</v>
      </c>
      <c r="G12" s="344">
        <f>SUM(G9:G11)</f>
        <v>84462</v>
      </c>
      <c r="I12" s="344">
        <f>SUM(I9:I11)</f>
        <v>160571</v>
      </c>
      <c r="K12" s="1519">
        <f>SUM(K9:K11)</f>
        <v>76109</v>
      </c>
      <c r="N12" s="1512"/>
      <c r="P12" s="1218"/>
      <c r="Q12" s="503"/>
    </row>
    <row r="13" spans="2:34" s="1520" customFormat="1" ht="15.75" customHeight="1" thickTop="1">
      <c r="C13" s="886"/>
      <c r="D13" s="886"/>
      <c r="E13" s="886"/>
      <c r="F13" s="886"/>
      <c r="G13" s="886"/>
      <c r="H13" s="886"/>
      <c r="I13" s="886"/>
      <c r="J13" s="886"/>
      <c r="K13" s="886"/>
      <c r="L13" s="886"/>
      <c r="M13" s="886"/>
      <c r="N13" s="1521"/>
      <c r="O13" s="886"/>
      <c r="P13" s="686"/>
      <c r="Q13" s="681"/>
      <c r="R13" s="712"/>
      <c r="S13" s="712"/>
      <c r="T13" s="712"/>
      <c r="U13" s="712"/>
      <c r="V13" s="712"/>
      <c r="W13" s="712"/>
      <c r="X13" s="712"/>
      <c r="Y13" s="712"/>
      <c r="Z13" s="712"/>
      <c r="AA13" s="712"/>
      <c r="AB13" s="712"/>
      <c r="AC13" s="712"/>
      <c r="AD13" s="712"/>
    </row>
    <row r="14" spans="2:34" s="1520" customFormat="1" ht="112.5" customHeight="1">
      <c r="B14" s="2131" t="s">
        <v>668</v>
      </c>
      <c r="C14" s="2131"/>
      <c r="D14" s="2131"/>
      <c r="E14" s="2131"/>
      <c r="F14" s="2131"/>
      <c r="G14" s="2131"/>
      <c r="H14" s="2131"/>
      <c r="I14" s="2131"/>
      <c r="J14" s="2131"/>
      <c r="K14" s="2131"/>
      <c r="L14" s="1522"/>
      <c r="M14" s="1522"/>
      <c r="N14" s="1523"/>
      <c r="O14" s="1522"/>
      <c r="P14" s="686"/>
      <c r="Q14" s="681"/>
      <c r="R14" s="712"/>
      <c r="S14" s="712"/>
      <c r="T14" s="712"/>
      <c r="U14" s="712"/>
      <c r="V14" s="712"/>
      <c r="W14" s="712"/>
      <c r="X14" s="712"/>
      <c r="Y14" s="712"/>
      <c r="Z14" s="712"/>
      <c r="AA14" s="712"/>
      <c r="AB14" s="712"/>
      <c r="AC14" s="712"/>
      <c r="AD14" s="712"/>
    </row>
    <row r="15" spans="2:34" s="1520" customFormat="1" ht="14.25" customHeight="1">
      <c r="B15" s="885"/>
      <c r="C15" s="885"/>
      <c r="D15" s="885"/>
      <c r="E15" s="885"/>
      <c r="F15" s="885"/>
      <c r="G15" s="885"/>
      <c r="H15" s="885"/>
      <c r="I15" s="1522"/>
      <c r="J15" s="1522"/>
      <c r="K15" s="1522"/>
      <c r="L15" s="1522"/>
      <c r="M15" s="1522"/>
      <c r="N15" s="1523"/>
      <c r="O15" s="1522"/>
      <c r="P15" s="686"/>
      <c r="Q15" s="681"/>
      <c r="R15" s="712"/>
      <c r="S15" s="712"/>
      <c r="T15" s="712"/>
      <c r="U15" s="712"/>
      <c r="V15" s="712"/>
      <c r="W15" s="712"/>
      <c r="X15" s="712"/>
      <c r="Y15" s="712"/>
      <c r="Z15" s="712"/>
      <c r="AA15" s="712"/>
      <c r="AB15" s="712"/>
      <c r="AC15" s="712"/>
      <c r="AD15" s="712"/>
    </row>
    <row r="16" spans="2:34" s="553" customFormat="1" ht="18" customHeight="1">
      <c r="B16" s="887" t="s">
        <v>865</v>
      </c>
      <c r="C16" s="887"/>
      <c r="H16" s="679"/>
      <c r="I16" s="1446"/>
      <c r="J16" s="699"/>
      <c r="K16" s="699"/>
      <c r="L16" s="699"/>
      <c r="M16" s="699"/>
      <c r="N16" s="699"/>
      <c r="O16" s="699"/>
      <c r="P16" s="699"/>
    </row>
    <row r="17" spans="2:23" s="1306" customFormat="1" ht="8.25" customHeight="1">
      <c r="N17" s="1524"/>
      <c r="P17" s="1524"/>
    </row>
    <row r="18" spans="2:23" s="1525" customFormat="1" ht="48" customHeight="1">
      <c r="F18" s="723"/>
      <c r="G18" s="1526" t="s">
        <v>866</v>
      </c>
      <c r="I18" s="1526" t="s">
        <v>867</v>
      </c>
      <c r="K18" s="1527" t="s">
        <v>24</v>
      </c>
      <c r="N18" s="1528"/>
      <c r="P18" s="1528"/>
    </row>
    <row r="19" spans="2:23" s="1306" customFormat="1" ht="21" customHeight="1">
      <c r="F19" s="1529"/>
      <c r="G19" s="1282" t="s">
        <v>959</v>
      </c>
      <c r="I19" s="1282" t="s">
        <v>959</v>
      </c>
      <c r="K19" s="1282" t="s">
        <v>959</v>
      </c>
      <c r="N19" s="1524"/>
      <c r="P19" s="1524"/>
    </row>
    <row r="20" spans="2:23" s="1306" customFormat="1" ht="24" customHeight="1">
      <c r="B20" s="2132" t="s">
        <v>1105</v>
      </c>
      <c r="C20" s="2132"/>
      <c r="D20" s="1325"/>
      <c r="E20" s="1325"/>
      <c r="F20" s="1529"/>
      <c r="G20" s="1218"/>
      <c r="I20" s="1218"/>
      <c r="K20" s="1218"/>
      <c r="N20" s="1524"/>
      <c r="P20" s="1524"/>
    </row>
    <row r="21" spans="2:23" s="1306" customFormat="1" ht="24" customHeight="1">
      <c r="B21" s="900" t="s">
        <v>920</v>
      </c>
      <c r="C21" s="900"/>
      <c r="D21" s="900"/>
      <c r="E21" s="1325"/>
      <c r="F21" s="1530"/>
      <c r="G21" s="496">
        <v>2646</v>
      </c>
      <c r="I21" s="1531">
        <f>I41</f>
        <v>15892.545794999998</v>
      </c>
      <c r="K21" s="1524">
        <f>G21+I21</f>
        <v>18538.545794999998</v>
      </c>
      <c r="N21" s="1524">
        <f>G21/1000000</f>
        <v>2.6459999999999999E-3</v>
      </c>
      <c r="P21" s="1524"/>
    </row>
    <row r="22" spans="2:23" s="1306" customFormat="1" ht="24.75" customHeight="1">
      <c r="B22" s="1325" t="s">
        <v>291</v>
      </c>
      <c r="C22" s="1325"/>
      <c r="D22" s="1325"/>
      <c r="E22" s="1325"/>
      <c r="F22" s="1530"/>
      <c r="G22" s="1532">
        <v>139</v>
      </c>
      <c r="I22" s="1533">
        <v>0</v>
      </c>
      <c r="K22" s="1534">
        <f>G22+I22</f>
        <v>139</v>
      </c>
      <c r="N22" s="1524"/>
      <c r="P22" s="1524"/>
    </row>
    <row r="23" spans="2:23" s="1536" customFormat="1" ht="24.75" customHeight="1">
      <c r="B23" s="1535" t="s">
        <v>814</v>
      </c>
      <c r="C23" s="1535"/>
      <c r="D23" s="1535"/>
      <c r="E23" s="1535"/>
      <c r="G23" s="1537">
        <f>SUM(G21:G22)</f>
        <v>2785</v>
      </c>
      <c r="I23" s="1537">
        <f>SUM(I21:I22)</f>
        <v>15892.545794999998</v>
      </c>
      <c r="K23" s="1537">
        <f>SUM(K21:K22)</f>
        <v>18677.545794999998</v>
      </c>
      <c r="N23" s="1538"/>
      <c r="P23" s="1538"/>
      <c r="Q23" s="1539"/>
    </row>
    <row r="24" spans="2:23" s="1540" customFormat="1" ht="24.75" customHeight="1">
      <c r="B24" s="1535" t="s">
        <v>291</v>
      </c>
      <c r="C24" s="1535"/>
      <c r="D24" s="1535"/>
      <c r="E24" s="1535"/>
      <c r="G24" s="1537">
        <v>36</v>
      </c>
      <c r="I24" s="1533">
        <v>0</v>
      </c>
      <c r="K24" s="1541">
        <f>G24+I24</f>
        <v>36</v>
      </c>
      <c r="N24" s="1542"/>
      <c r="P24" s="1542"/>
      <c r="Q24" s="1543"/>
      <c r="W24" s="1959"/>
    </row>
    <row r="25" spans="2:23" s="1536" customFormat="1" ht="24" customHeight="1" thickBot="1">
      <c r="B25" s="1535" t="s">
        <v>921</v>
      </c>
      <c r="C25" s="1535"/>
      <c r="D25" s="1535"/>
      <c r="E25" s="1535"/>
      <c r="G25" s="344">
        <f>SUM(G23:G24)</f>
        <v>2821</v>
      </c>
      <c r="H25" s="692"/>
      <c r="I25" s="344">
        <f>SUM(I23:I24)</f>
        <v>15892.545794999998</v>
      </c>
      <c r="J25" s="692"/>
      <c r="K25" s="1519">
        <f>SUM(K23:K24)</f>
        <v>18713.545794999998</v>
      </c>
      <c r="N25" s="1538"/>
      <c r="P25" s="1538"/>
      <c r="Q25" s="1539"/>
    </row>
    <row r="26" spans="2:23" s="1545" customFormat="1" ht="13.5" customHeight="1" thickTop="1">
      <c r="B26" s="1544"/>
      <c r="C26" s="1544"/>
      <c r="D26" s="1544"/>
      <c r="E26" s="1544"/>
      <c r="H26" s="1546"/>
      <c r="J26" s="1546"/>
      <c r="L26" s="1306"/>
      <c r="N26" s="1547"/>
      <c r="P26" s="1547"/>
      <c r="Q26" s="1548"/>
    </row>
    <row r="27" spans="2:23" s="553" customFormat="1" ht="54" customHeight="1">
      <c r="B27" s="2131" t="s">
        <v>1106</v>
      </c>
      <c r="C27" s="2131"/>
      <c r="D27" s="2131"/>
      <c r="E27" s="2131"/>
      <c r="F27" s="2131"/>
      <c r="G27" s="2131"/>
      <c r="H27" s="2131"/>
      <c r="I27" s="2131"/>
      <c r="J27" s="2131"/>
      <c r="K27" s="2131"/>
      <c r="L27" s="1549"/>
      <c r="M27" s="699"/>
      <c r="N27" s="699"/>
      <c r="O27" s="699"/>
      <c r="P27" s="699"/>
    </row>
    <row r="28" spans="2:23" s="553" customFormat="1" ht="3.75" customHeight="1">
      <c r="B28" s="1550"/>
      <c r="C28" s="1550"/>
      <c r="D28" s="1550"/>
      <c r="E28" s="1550"/>
      <c r="F28" s="1550"/>
      <c r="G28" s="1550"/>
      <c r="H28" s="1551"/>
      <c r="I28" s="699"/>
      <c r="J28" s="699"/>
      <c r="K28" s="699"/>
      <c r="L28" s="699"/>
      <c r="M28" s="699"/>
      <c r="N28" s="699"/>
      <c r="P28" s="699"/>
    </row>
    <row r="29" spans="2:23" s="553" customFormat="1" ht="26.25" customHeight="1">
      <c r="B29" s="2130" t="s">
        <v>868</v>
      </c>
      <c r="C29" s="2130"/>
      <c r="D29" s="2130"/>
      <c r="E29" s="2130"/>
      <c r="F29" s="2130"/>
      <c r="G29" s="2130"/>
      <c r="H29" s="2130"/>
      <c r="I29" s="2130"/>
      <c r="J29" s="699"/>
      <c r="K29" s="699"/>
      <c r="L29" s="699"/>
      <c r="M29" s="699"/>
      <c r="N29" s="699"/>
      <c r="P29" s="699"/>
    </row>
    <row r="30" spans="2:23" s="553" customFormat="1" ht="9.75" customHeight="1">
      <c r="B30" s="1552"/>
      <c r="C30" s="1552"/>
      <c r="H30" s="1446"/>
      <c r="I30" s="699"/>
      <c r="J30" s="699"/>
      <c r="K30" s="699"/>
      <c r="L30" s="699"/>
      <c r="M30" s="699"/>
      <c r="N30" s="699"/>
      <c r="P30" s="699"/>
    </row>
    <row r="31" spans="2:23" s="553" customFormat="1" ht="21.75" customHeight="1">
      <c r="B31" s="1306"/>
      <c r="D31" s="498"/>
      <c r="F31" s="783"/>
      <c r="G31" s="1291" t="s">
        <v>634</v>
      </c>
      <c r="H31" s="498"/>
      <c r="I31" s="1291">
        <v>1399</v>
      </c>
      <c r="J31" s="551"/>
      <c r="K31" s="1291">
        <v>1398</v>
      </c>
      <c r="L31" s="699"/>
      <c r="M31" s="699"/>
      <c r="N31" s="699"/>
      <c r="P31" s="699"/>
    </row>
    <row r="32" spans="2:23" s="553" customFormat="1" ht="21" customHeight="1">
      <c r="B32" s="1306"/>
      <c r="D32" s="498"/>
      <c r="F32" s="498"/>
      <c r="G32" s="1282" t="s">
        <v>635</v>
      </c>
      <c r="H32" s="498"/>
      <c r="I32" s="1282" t="s">
        <v>856</v>
      </c>
      <c r="J32" s="551"/>
      <c r="K32" s="1282" t="s">
        <v>856</v>
      </c>
      <c r="L32" s="699"/>
      <c r="M32" s="699"/>
      <c r="N32" s="699"/>
      <c r="P32" s="699"/>
    </row>
    <row r="33" spans="2:16" s="553" customFormat="1" ht="27" customHeight="1">
      <c r="B33" s="725" t="s">
        <v>12</v>
      </c>
      <c r="D33" s="496"/>
      <c r="F33" s="496"/>
      <c r="G33" s="496">
        <v>65226</v>
      </c>
      <c r="H33" s="498"/>
      <c r="I33" s="1516">
        <v>1955</v>
      </c>
      <c r="J33" s="551"/>
      <c r="K33" s="1516">
        <v>1955.2552000000001</v>
      </c>
      <c r="L33" s="699"/>
      <c r="M33" s="699"/>
      <c r="N33" s="699"/>
      <c r="P33" s="699">
        <f>I33/1000000</f>
        <v>1.9550000000000001E-3</v>
      </c>
    </row>
    <row r="34" spans="2:16" s="553" customFormat="1" ht="27" customHeight="1">
      <c r="B34" s="725" t="s">
        <v>464</v>
      </c>
      <c r="D34" s="496"/>
      <c r="F34" s="496"/>
      <c r="G34" s="496">
        <v>5608</v>
      </c>
      <c r="H34" s="498"/>
      <c r="I34" s="1516">
        <v>1174</v>
      </c>
      <c r="J34" s="551"/>
      <c r="K34" s="1516">
        <v>1174.0999999999999</v>
      </c>
      <c r="L34" s="699"/>
      <c r="M34" s="699"/>
      <c r="N34" s="699"/>
      <c r="P34" s="699">
        <f t="shared" ref="P34:P40" si="21">I34/1000000</f>
        <v>1.1739999999999999E-3</v>
      </c>
    </row>
    <row r="35" spans="2:16" s="553" customFormat="1" ht="27" customHeight="1">
      <c r="B35" s="725" t="s">
        <v>145</v>
      </c>
      <c r="D35" s="496"/>
      <c r="F35" s="496"/>
      <c r="G35" s="496">
        <v>2033</v>
      </c>
      <c r="H35" s="498"/>
      <c r="I35" s="1516">
        <v>9600</v>
      </c>
      <c r="J35" s="551"/>
      <c r="K35" s="1516">
        <v>9600</v>
      </c>
      <c r="L35" s="699"/>
      <c r="M35" s="699"/>
      <c r="N35" s="699"/>
      <c r="P35" s="699">
        <f t="shared" si="21"/>
        <v>9.5999999999999992E-3</v>
      </c>
    </row>
    <row r="36" spans="2:16" s="553" customFormat="1" ht="27" customHeight="1">
      <c r="B36" s="725" t="s">
        <v>465</v>
      </c>
      <c r="D36" s="496"/>
      <c r="F36" s="496"/>
      <c r="G36" s="496">
        <v>40408</v>
      </c>
      <c r="H36" s="498"/>
      <c r="I36" s="1516">
        <v>2417.46</v>
      </c>
      <c r="J36" s="551"/>
      <c r="K36" s="1516">
        <v>2417.46</v>
      </c>
      <c r="L36" s="699"/>
      <c r="M36" s="699"/>
      <c r="N36" s="699"/>
      <c r="P36" s="699">
        <f t="shared" si="21"/>
        <v>2.4174600000000002E-3</v>
      </c>
    </row>
    <row r="37" spans="2:16" s="553" customFormat="1" ht="27" customHeight="1">
      <c r="B37" s="725" t="s">
        <v>13</v>
      </c>
      <c r="D37" s="496"/>
      <c r="F37" s="496"/>
      <c r="G37" s="496">
        <v>3061</v>
      </c>
      <c r="H37" s="498"/>
      <c r="I37" s="1516">
        <v>175</v>
      </c>
      <c r="J37" s="551"/>
      <c r="K37" s="1516">
        <v>175</v>
      </c>
      <c r="L37" s="699"/>
      <c r="M37" s="699"/>
      <c r="N37" s="699"/>
      <c r="P37" s="699">
        <f t="shared" si="21"/>
        <v>1.75E-4</v>
      </c>
    </row>
    <row r="38" spans="2:16" s="553" customFormat="1" ht="27" customHeight="1">
      <c r="B38" s="725" t="s">
        <v>14</v>
      </c>
      <c r="D38" s="496"/>
      <c r="F38" s="496"/>
      <c r="G38" s="496">
        <v>2000</v>
      </c>
      <c r="H38" s="498"/>
      <c r="I38" s="1516">
        <v>544.29999999999995</v>
      </c>
      <c r="J38" s="551"/>
      <c r="K38" s="1516">
        <v>544.29999999999995</v>
      </c>
      <c r="L38" s="699"/>
      <c r="M38" s="699"/>
      <c r="N38" s="699"/>
      <c r="P38" s="699">
        <f t="shared" si="21"/>
        <v>5.4429999999999995E-4</v>
      </c>
    </row>
    <row r="39" spans="2:16" s="553" customFormat="1" ht="27" customHeight="1">
      <c r="B39" s="725" t="s">
        <v>15</v>
      </c>
      <c r="D39" s="496"/>
      <c r="F39" s="496"/>
      <c r="G39" s="496">
        <v>5108</v>
      </c>
      <c r="H39" s="498"/>
      <c r="I39" s="1516">
        <v>14.285795</v>
      </c>
      <c r="J39" s="551"/>
      <c r="K39" s="1516">
        <v>14.285795</v>
      </c>
      <c r="L39" s="699"/>
      <c r="M39" s="699"/>
      <c r="N39" s="699"/>
      <c r="P39" s="699">
        <f t="shared" si="21"/>
        <v>1.4285795000000001E-5</v>
      </c>
    </row>
    <row r="40" spans="2:16" s="553" customFormat="1" ht="27" customHeight="1">
      <c r="B40" s="725" t="s">
        <v>16</v>
      </c>
      <c r="D40" s="498"/>
      <c r="F40" s="498"/>
      <c r="G40" s="496">
        <v>25000</v>
      </c>
      <c r="H40" s="498"/>
      <c r="I40" s="1516">
        <v>12.5</v>
      </c>
      <c r="J40" s="551"/>
      <c r="K40" s="1516">
        <v>12.5</v>
      </c>
      <c r="L40" s="699"/>
      <c r="M40" s="699"/>
      <c r="N40" s="699"/>
      <c r="P40" s="699">
        <f t="shared" si="21"/>
        <v>1.2500000000000001E-5</v>
      </c>
    </row>
    <row r="41" spans="2:16" s="553" customFormat="1" ht="27" customHeight="1" thickBot="1">
      <c r="B41" s="1306"/>
      <c r="D41" s="1426"/>
      <c r="F41" s="498"/>
      <c r="G41" s="1425">
        <f>SUM(G33:G40)</f>
        <v>148444</v>
      </c>
      <c r="H41" s="498"/>
      <c r="I41" s="1425">
        <f>SUM(I33:I40)</f>
        <v>15892.545794999998</v>
      </c>
      <c r="J41" s="551"/>
      <c r="K41" s="344">
        <f>SUM(K33:K40)</f>
        <v>15892.900995</v>
      </c>
      <c r="L41" s="699"/>
      <c r="M41" s="699"/>
      <c r="N41" s="699"/>
      <c r="P41" s="699"/>
    </row>
    <row r="42" spans="2:16" s="553" customFormat="1" ht="11.25" customHeight="1" thickTop="1">
      <c r="B42" s="1306"/>
      <c r="D42" s="1426"/>
      <c r="F42" s="498"/>
      <c r="G42" s="1426"/>
      <c r="H42" s="498"/>
      <c r="I42" s="1426"/>
      <c r="J42" s="551"/>
      <c r="K42" s="1427"/>
      <c r="L42" s="699"/>
      <c r="M42" s="699"/>
      <c r="N42" s="699"/>
      <c r="P42" s="699"/>
    </row>
    <row r="43" spans="2:16" s="553" customFormat="1" ht="27" customHeight="1">
      <c r="B43" s="1306"/>
      <c r="D43" s="1426"/>
      <c r="F43" s="498"/>
      <c r="G43" s="1426"/>
      <c r="H43" s="498"/>
      <c r="I43" s="1426"/>
      <c r="J43" s="551"/>
      <c r="K43" s="1427"/>
      <c r="L43" s="699"/>
      <c r="M43" s="699"/>
      <c r="N43" s="699"/>
      <c r="P43" s="699"/>
    </row>
    <row r="44" spans="2:16" s="553" customFormat="1" ht="27" customHeight="1">
      <c r="B44" s="1306"/>
      <c r="D44" s="1426"/>
      <c r="F44" s="498"/>
      <c r="G44" s="1426"/>
      <c r="H44" s="498"/>
      <c r="I44" s="1426"/>
      <c r="J44" s="551"/>
      <c r="K44" s="1427"/>
      <c r="L44" s="699"/>
      <c r="M44" s="699"/>
      <c r="N44" s="699"/>
      <c r="P44" s="699"/>
    </row>
    <row r="45" spans="2:16" s="553" customFormat="1" ht="27" customHeight="1">
      <c r="B45" s="1306"/>
      <c r="D45" s="1426"/>
      <c r="F45" s="498"/>
      <c r="G45" s="1426"/>
      <c r="H45" s="498"/>
      <c r="I45" s="1426"/>
      <c r="J45" s="551"/>
      <c r="K45" s="1427"/>
      <c r="L45" s="699"/>
      <c r="M45" s="699"/>
      <c r="N45" s="699"/>
      <c r="P45" s="699"/>
    </row>
    <row r="46" spans="2:16" ht="30" customHeight="1"/>
    <row r="47" spans="2:16" ht="21.75" customHeight="1"/>
    <row r="48" spans="2:16" ht="19.5" customHeight="1">
      <c r="B48" s="2010">
        <v>17</v>
      </c>
      <c r="C48" s="2010"/>
      <c r="D48" s="2010"/>
      <c r="E48" s="2010"/>
      <c r="F48" s="2010"/>
      <c r="G48" s="2010"/>
      <c r="H48" s="2010"/>
      <c r="I48" s="2010"/>
      <c r="J48" s="2010"/>
      <c r="K48" s="2010"/>
    </row>
    <row r="60" spans="3:18" ht="29.25">
      <c r="C60" s="1553"/>
      <c r="D60" s="1553"/>
      <c r="E60" s="1553"/>
      <c r="F60" s="1553"/>
      <c r="G60" s="1553"/>
      <c r="H60" s="1553"/>
      <c r="I60" s="1553"/>
      <c r="J60" s="1553"/>
      <c r="K60" s="1553"/>
      <c r="L60" s="1553"/>
      <c r="M60" s="1553"/>
    </row>
    <row r="63" spans="3:18" s="548" customFormat="1" ht="6.75" customHeight="1">
      <c r="C63" s="886"/>
      <c r="D63" s="886"/>
      <c r="E63" s="886"/>
      <c r="F63" s="886"/>
      <c r="G63" s="886"/>
      <c r="H63" s="886"/>
      <c r="I63" s="886"/>
      <c r="J63" s="886"/>
      <c r="K63" s="886"/>
      <c r="L63" s="886"/>
      <c r="M63" s="886"/>
      <c r="N63" s="1521"/>
      <c r="O63" s="677"/>
      <c r="P63" s="677"/>
    </row>
    <row r="64" spans="3:18" s="548" customFormat="1" ht="12" customHeight="1">
      <c r="C64" s="608"/>
      <c r="D64" s="553"/>
      <c r="E64" s="553"/>
      <c r="F64" s="675"/>
      <c r="G64" s="675"/>
      <c r="H64" s="675"/>
      <c r="I64" s="675"/>
      <c r="J64" s="553"/>
      <c r="K64" s="553"/>
      <c r="L64" s="1427"/>
      <c r="M64" s="1427"/>
      <c r="N64" s="1554"/>
      <c r="O64" s="553"/>
      <c r="P64" s="699"/>
      <c r="Q64" s="1421"/>
      <c r="R64" s="1421"/>
    </row>
    <row r="65" spans="3:18" s="548" customFormat="1" ht="20.25" customHeight="1">
      <c r="N65" s="677"/>
      <c r="O65" s="1431"/>
      <c r="P65" s="699"/>
      <c r="Q65" s="553"/>
    </row>
    <row r="66" spans="3:18" s="548" customFormat="1" ht="19.5" customHeight="1">
      <c r="N66" s="677"/>
      <c r="O66" s="1555"/>
      <c r="P66" s="699"/>
      <c r="Q66" s="553"/>
    </row>
    <row r="67" spans="3:18" s="548" customFormat="1" ht="23.25">
      <c r="C67" s="553"/>
      <c r="D67" s="553"/>
      <c r="E67" s="553"/>
      <c r="F67" s="553"/>
      <c r="G67" s="553"/>
      <c r="H67" s="553"/>
      <c r="I67" s="553"/>
      <c r="J67" s="553"/>
      <c r="K67" s="553"/>
      <c r="L67" s="553"/>
      <c r="M67" s="553"/>
      <c r="N67" s="699"/>
      <c r="O67" s="553"/>
      <c r="P67" s="699"/>
      <c r="Q67" s="553"/>
    </row>
    <row r="68" spans="3:18" s="548" customFormat="1" ht="23.25">
      <c r="C68" s="553"/>
      <c r="D68" s="553"/>
      <c r="E68" s="553"/>
      <c r="F68" s="553"/>
      <c r="G68" s="553"/>
      <c r="H68" s="553"/>
      <c r="I68" s="553"/>
      <c r="J68" s="553"/>
      <c r="K68" s="553"/>
      <c r="L68" s="553"/>
      <c r="M68" s="553"/>
      <c r="N68" s="699"/>
      <c r="O68" s="553"/>
      <c r="P68" s="699"/>
      <c r="Q68" s="553"/>
    </row>
    <row r="69" spans="3:18" s="548" customFormat="1" ht="23.25">
      <c r="C69" s="553"/>
      <c r="D69" s="553"/>
      <c r="E69" s="553"/>
      <c r="F69" s="553"/>
      <c r="G69" s="553"/>
      <c r="H69" s="553"/>
      <c r="I69" s="553"/>
      <c r="J69" s="553"/>
      <c r="K69" s="553"/>
      <c r="L69" s="553"/>
      <c r="M69" s="553"/>
      <c r="N69" s="699"/>
      <c r="O69" s="553"/>
      <c r="P69" s="699"/>
      <c r="Q69" s="553"/>
    </row>
    <row r="70" spans="3:18" s="548" customFormat="1" ht="23.25">
      <c r="C70" s="553"/>
      <c r="D70" s="553"/>
      <c r="E70" s="553"/>
      <c r="F70" s="553"/>
      <c r="G70" s="553"/>
      <c r="H70" s="553"/>
      <c r="I70" s="553"/>
      <c r="J70" s="553"/>
      <c r="K70" s="553"/>
      <c r="L70" s="553"/>
      <c r="M70" s="553"/>
      <c r="N70" s="699"/>
      <c r="O70" s="553"/>
      <c r="P70" s="699"/>
      <c r="Q70" s="553"/>
    </row>
    <row r="71" spans="3:18" s="548" customFormat="1" ht="23.25">
      <c r="C71" s="553"/>
      <c r="D71" s="553"/>
      <c r="E71" s="553"/>
      <c r="F71" s="553"/>
      <c r="G71" s="553"/>
      <c r="H71" s="553"/>
      <c r="I71" s="553"/>
      <c r="J71" s="553"/>
      <c r="K71" s="553"/>
      <c r="L71" s="553"/>
      <c r="M71" s="553"/>
      <c r="N71" s="699"/>
      <c r="O71" s="553"/>
      <c r="P71" s="699"/>
      <c r="Q71" s="553"/>
    </row>
    <row r="72" spans="3:18" s="548" customFormat="1" ht="23.25">
      <c r="C72" s="553"/>
      <c r="D72" s="553"/>
      <c r="E72" s="553"/>
      <c r="F72" s="553"/>
      <c r="G72" s="553"/>
      <c r="H72" s="553"/>
      <c r="I72" s="553"/>
      <c r="J72" s="553"/>
      <c r="K72" s="553"/>
      <c r="L72" s="553"/>
      <c r="M72" s="553"/>
      <c r="N72" s="699"/>
      <c r="O72" s="553"/>
      <c r="P72" s="699"/>
      <c r="Q72" s="553"/>
    </row>
    <row r="73" spans="3:18" s="548" customFormat="1" ht="23.25">
      <c r="C73" s="553"/>
      <c r="D73" s="553"/>
      <c r="E73" s="553"/>
      <c r="F73" s="553"/>
      <c r="G73" s="553"/>
      <c r="H73" s="553"/>
      <c r="I73" s="553"/>
      <c r="J73" s="553"/>
      <c r="K73" s="553"/>
      <c r="L73" s="553"/>
      <c r="M73" s="553"/>
      <c r="N73" s="699"/>
      <c r="O73" s="553"/>
      <c r="P73" s="699"/>
      <c r="Q73" s="553"/>
    </row>
    <row r="74" spans="3:18" s="708" customFormat="1" ht="22.5">
      <c r="C74" s="1441"/>
      <c r="D74" s="1441"/>
      <c r="E74" s="1441"/>
      <c r="F74" s="1441"/>
      <c r="G74" s="1441"/>
      <c r="H74" s="1441"/>
      <c r="I74" s="1441"/>
      <c r="J74" s="1441"/>
      <c r="K74" s="1441"/>
      <c r="L74" s="1441"/>
      <c r="M74" s="1441"/>
      <c r="N74" s="1556"/>
      <c r="O74" s="1441"/>
      <c r="P74" s="696"/>
      <c r="Q74" s="695"/>
      <c r="R74" s="607"/>
    </row>
    <row r="75" spans="3:18" s="708" customFormat="1" ht="22.5">
      <c r="N75" s="709"/>
      <c r="P75" s="698"/>
      <c r="Q75" s="607"/>
      <c r="R75" s="607"/>
    </row>
    <row r="76" spans="3:18" ht="22.5">
      <c r="C76" s="1557"/>
      <c r="D76" s="1557"/>
      <c r="E76" s="1557"/>
      <c r="F76" s="1557"/>
      <c r="G76" s="1557"/>
      <c r="H76" s="1557"/>
      <c r="I76" s="1557"/>
      <c r="J76" s="1557"/>
      <c r="K76" s="1557"/>
      <c r="L76" s="1557"/>
      <c r="M76" s="1557"/>
      <c r="N76" s="1558"/>
      <c r="O76" s="1557"/>
      <c r="P76" s="709"/>
      <c r="Q76" s="708"/>
      <c r="R76" s="708"/>
    </row>
    <row r="77" spans="3:18" ht="22.5">
      <c r="C77" s="708"/>
      <c r="D77" s="708"/>
      <c r="E77" s="708"/>
      <c r="F77" s="708"/>
      <c r="G77" s="708"/>
      <c r="H77" s="708"/>
      <c r="I77" s="708"/>
      <c r="J77" s="708"/>
      <c r="K77" s="708"/>
      <c r="L77" s="708"/>
      <c r="M77" s="708"/>
      <c r="N77" s="709"/>
      <c r="O77" s="708"/>
      <c r="P77" s="709"/>
      <c r="Q77" s="708"/>
      <c r="R77" s="708"/>
    </row>
    <row r="78" spans="3:18" s="708" customFormat="1" ht="22.5">
      <c r="N78" s="709"/>
      <c r="P78" s="709"/>
    </row>
    <row r="79" spans="3:18" s="708" customFormat="1" ht="22.5">
      <c r="C79" s="607"/>
      <c r="D79" s="607"/>
      <c r="E79" s="607"/>
      <c r="F79" s="607"/>
      <c r="G79" s="607"/>
      <c r="H79" s="607"/>
      <c r="I79" s="607"/>
      <c r="J79" s="607"/>
      <c r="K79" s="607"/>
      <c r="L79" s="607"/>
      <c r="M79" s="607"/>
      <c r="N79" s="698"/>
      <c r="O79" s="607"/>
      <c r="P79" s="698"/>
      <c r="Q79" s="607"/>
      <c r="R79" s="607"/>
    </row>
    <row r="80" spans="3:18" s="708" customFormat="1" ht="22.5">
      <c r="C80" s="607"/>
      <c r="D80" s="607"/>
      <c r="E80" s="607"/>
      <c r="F80" s="607"/>
      <c r="G80" s="607"/>
      <c r="H80" s="607"/>
      <c r="I80" s="607"/>
      <c r="J80" s="607"/>
      <c r="K80" s="607"/>
      <c r="L80" s="607"/>
      <c r="M80" s="607"/>
      <c r="N80" s="698"/>
      <c r="O80" s="607"/>
      <c r="P80" s="698"/>
      <c r="Q80" s="607"/>
      <c r="R80" s="607"/>
    </row>
  </sheetData>
  <mergeCells count="10">
    <mergeCell ref="B29:I29"/>
    <mergeCell ref="B48:K48"/>
    <mergeCell ref="B27:K27"/>
    <mergeCell ref="B14:K14"/>
    <mergeCell ref="B1:K1"/>
    <mergeCell ref="B2:K2"/>
    <mergeCell ref="B3:K3"/>
    <mergeCell ref="B4:K4"/>
    <mergeCell ref="B20:C20"/>
    <mergeCell ref="B5:E5"/>
  </mergeCells>
  <printOptions horizontalCentered="1"/>
  <pageMargins left="0.19685039370078741" right="0.39370078740157483" top="0.19685039370078741" bottom="0.19685039370078741" header="0.19685039370078741" footer="0.19685039370078741"/>
  <pageSetup scale="61" orientation="portrait" r:id="rId1"/>
  <rowBreaks count="4" manualBreakCount="4">
    <brk id="48" min="1" max="7" man="1"/>
    <brk id="66" min="2" max="9" man="1"/>
    <brk id="68" min="2" max="9" man="1"/>
    <brk id="75"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63"/>
  <sheetViews>
    <sheetView rightToLeft="1" view="pageBreakPreview" topLeftCell="A34" zoomScale="95" zoomScaleSheetLayoutView="95" workbookViewId="0">
      <selection activeCell="G43" sqref="G43"/>
    </sheetView>
  </sheetViews>
  <sheetFormatPr defaultColWidth="9" defaultRowHeight="23.25"/>
  <cols>
    <col min="1" max="1" width="6.7109375" style="548" customWidth="1"/>
    <col min="2" max="2" width="53.28515625" style="548" bestFit="1" customWidth="1"/>
    <col min="3" max="3" width="13.28515625" style="548" customWidth="1"/>
    <col min="4" max="4" width="2.28515625" style="548" customWidth="1"/>
    <col min="5" max="5" width="15.42578125" style="548" bestFit="1" customWidth="1"/>
    <col min="6" max="6" width="1.140625" style="548" customWidth="1"/>
    <col min="7" max="7" width="15.42578125" style="548" bestFit="1" customWidth="1"/>
    <col min="8" max="8" width="1.42578125" style="548" customWidth="1"/>
    <col min="9" max="9" width="17" style="548" customWidth="1"/>
    <col min="10" max="10" width="2.5703125" style="548" customWidth="1"/>
    <col min="11" max="11" width="17.5703125" style="548" customWidth="1"/>
    <col min="12" max="12" width="1.85546875" style="548" customWidth="1"/>
    <col min="13" max="13" width="11.28515625" style="677" bestFit="1" customWidth="1"/>
    <col min="14" max="14" width="6.5703125" style="677" customWidth="1"/>
    <col min="15" max="15" width="11" style="677" customWidth="1"/>
    <col min="16" max="16" width="13.42578125" style="548" bestFit="1" customWidth="1"/>
    <col min="17" max="17" width="6" style="548" bestFit="1" customWidth="1"/>
    <col min="18" max="18" width="11.85546875" style="548" bestFit="1" customWidth="1"/>
    <col min="19" max="19" width="6" style="548" bestFit="1" customWidth="1"/>
    <col min="20" max="20" width="11.85546875" style="548" bestFit="1" customWidth="1"/>
    <col min="21" max="21" width="6" style="548" bestFit="1" customWidth="1"/>
    <col min="22" max="16384" width="9" style="548"/>
  </cols>
  <sheetData>
    <row r="1" spans="2:21" s="498" customFormat="1" ht="26.25">
      <c r="B1" s="2004" t="s">
        <v>0</v>
      </c>
      <c r="C1" s="2004"/>
      <c r="D1" s="2004"/>
      <c r="E1" s="2004"/>
      <c r="F1" s="2004"/>
      <c r="G1" s="2004"/>
      <c r="H1" s="2004"/>
      <c r="I1" s="2004"/>
      <c r="J1" s="2004"/>
      <c r="K1" s="2004"/>
      <c r="L1" s="881"/>
      <c r="M1" s="551"/>
      <c r="N1" s="551"/>
      <c r="O1" s="551"/>
    </row>
    <row r="2" spans="2:21" s="498" customFormat="1" ht="26.25">
      <c r="B2" s="2004" t="s">
        <v>573</v>
      </c>
      <c r="C2" s="2004"/>
      <c r="D2" s="2004"/>
      <c r="E2" s="2004"/>
      <c r="F2" s="2004"/>
      <c r="G2" s="2004"/>
      <c r="H2" s="2004"/>
      <c r="I2" s="2004"/>
      <c r="J2" s="2004"/>
      <c r="K2" s="2004"/>
      <c r="L2" s="881"/>
      <c r="M2" s="551"/>
      <c r="N2" s="551"/>
      <c r="O2" s="551"/>
    </row>
    <row r="3" spans="2:21" s="498" customFormat="1" ht="26.25">
      <c r="B3" s="2004" t="s">
        <v>929</v>
      </c>
      <c r="C3" s="2004"/>
      <c r="D3" s="2004"/>
      <c r="E3" s="2004"/>
      <c r="F3" s="2004"/>
      <c r="G3" s="2004"/>
      <c r="H3" s="2004"/>
      <c r="I3" s="2004"/>
      <c r="J3" s="2004"/>
      <c r="K3" s="2004"/>
      <c r="L3" s="666"/>
      <c r="M3" s="551"/>
      <c r="N3" s="551"/>
      <c r="O3" s="551"/>
    </row>
    <row r="4" spans="2:21" s="498" customFormat="1" ht="22.5" customHeight="1">
      <c r="B4" s="1316"/>
      <c r="C4" s="1316"/>
      <c r="D4" s="1316"/>
      <c r="E4" s="1316"/>
      <c r="F4" s="1316"/>
      <c r="G4" s="1316"/>
      <c r="H4" s="1316"/>
      <c r="I4" s="1316"/>
      <c r="J4" s="1316"/>
      <c r="K4" s="1316"/>
      <c r="L4" s="1495"/>
      <c r="M4" s="551"/>
      <c r="N4" s="551"/>
      <c r="O4" s="551"/>
    </row>
    <row r="5" spans="2:21" ht="25.5">
      <c r="B5" s="671" t="s">
        <v>869</v>
      </c>
      <c r="M5" s="548"/>
      <c r="N5" s="548"/>
      <c r="O5" s="548"/>
    </row>
    <row r="6" spans="2:21" ht="6" customHeight="1">
      <c r="B6" s="671"/>
      <c r="M6" s="548"/>
      <c r="N6" s="548"/>
      <c r="O6" s="548"/>
    </row>
    <row r="7" spans="2:21" ht="23.25" customHeight="1">
      <c r="B7" s="887" t="s">
        <v>870</v>
      </c>
      <c r="G7" s="602"/>
      <c r="I7" s="602"/>
      <c r="K7" s="602"/>
      <c r="M7" s="548"/>
      <c r="N7" s="548"/>
      <c r="O7" s="548"/>
    </row>
    <row r="8" spans="2:21" ht="6" customHeight="1">
      <c r="B8" s="887"/>
      <c r="G8" s="602"/>
      <c r="I8" s="602"/>
      <c r="K8" s="602"/>
      <c r="M8" s="548"/>
      <c r="N8" s="548"/>
      <c r="O8" s="548"/>
    </row>
    <row r="9" spans="2:21" ht="22.5" customHeight="1">
      <c r="B9" s="671"/>
      <c r="G9" s="602"/>
      <c r="I9" s="602"/>
      <c r="K9" s="1307" t="s">
        <v>961</v>
      </c>
      <c r="M9" s="548"/>
      <c r="N9" s="548"/>
      <c r="O9" s="548"/>
    </row>
    <row r="10" spans="2:21" ht="22.5" customHeight="1">
      <c r="B10" s="553"/>
      <c r="C10" s="899" t="s">
        <v>4</v>
      </c>
      <c r="D10" s="553"/>
      <c r="E10" s="2074">
        <v>1399</v>
      </c>
      <c r="F10" s="2074"/>
      <c r="G10" s="2074"/>
      <c r="H10" s="2074"/>
      <c r="I10" s="2074"/>
      <c r="J10" s="1411"/>
      <c r="K10" s="763">
        <v>1398</v>
      </c>
      <c r="M10" s="548"/>
      <c r="N10" s="548"/>
      <c r="O10" s="548"/>
    </row>
    <row r="11" spans="2:21" s="553" customFormat="1" ht="30.75" customHeight="1">
      <c r="C11" s="673"/>
      <c r="E11" s="1496" t="s">
        <v>124</v>
      </c>
      <c r="F11" s="1411"/>
      <c r="G11" s="1497" t="s">
        <v>1023</v>
      </c>
      <c r="H11" s="1411"/>
      <c r="I11" s="1496" t="s">
        <v>269</v>
      </c>
      <c r="J11" s="1411"/>
      <c r="K11" s="1496" t="s">
        <v>269</v>
      </c>
    </row>
    <row r="12" spans="2:21" ht="25.5">
      <c r="B12" s="553"/>
      <c r="C12" s="673"/>
      <c r="D12" s="553"/>
      <c r="E12" s="1498" t="s">
        <v>959</v>
      </c>
      <c r="F12" s="1411"/>
      <c r="G12" s="1498" t="s">
        <v>959</v>
      </c>
      <c r="H12" s="1411"/>
      <c r="I12" s="1498" t="s">
        <v>959</v>
      </c>
      <c r="J12" s="1411"/>
      <c r="K12" s="1498" t="s">
        <v>959</v>
      </c>
      <c r="M12" s="548"/>
      <c r="N12" s="548"/>
      <c r="O12" s="548"/>
    </row>
    <row r="13" spans="2:21" ht="21.75" customHeight="1">
      <c r="B13" s="789" t="s">
        <v>1107</v>
      </c>
      <c r="C13" s="673"/>
      <c r="D13" s="553"/>
      <c r="E13" s="1417"/>
      <c r="F13" s="1411"/>
      <c r="G13" s="1417"/>
      <c r="H13" s="1411"/>
      <c r="I13" s="1417"/>
      <c r="J13" s="1411"/>
      <c r="K13" s="1417"/>
      <c r="M13" s="548"/>
      <c r="N13" s="548"/>
      <c r="O13" s="548"/>
    </row>
    <row r="14" spans="2:21" ht="26.25">
      <c r="B14" s="790" t="s">
        <v>270</v>
      </c>
      <c r="C14" s="791" t="s">
        <v>871</v>
      </c>
      <c r="D14" s="378"/>
      <c r="E14" s="785">
        <v>420530</v>
      </c>
      <c r="F14" s="785"/>
      <c r="G14" s="785">
        <v>0</v>
      </c>
      <c r="H14" s="782"/>
      <c r="I14" s="785">
        <f>E14-G14</f>
        <v>420530</v>
      </c>
      <c r="J14" s="785"/>
      <c r="K14" s="785">
        <v>219493.56733300001</v>
      </c>
      <c r="M14" s="548"/>
      <c r="N14" s="699">
        <f>E14/1000000</f>
        <v>0.42053000000000001</v>
      </c>
      <c r="O14" s="699">
        <f t="shared" ref="O14:O17" si="0">F14/1000000</f>
        <v>0</v>
      </c>
      <c r="P14" s="699">
        <f t="shared" ref="P14:P17" si="1">G14/1000000</f>
        <v>0</v>
      </c>
      <c r="Q14" s="699"/>
      <c r="R14" s="699">
        <f>K14/1000000</f>
        <v>0.21949356733300002</v>
      </c>
      <c r="S14" s="699"/>
      <c r="T14" s="699"/>
      <c r="U14" s="699"/>
    </row>
    <row r="15" spans="2:21" ht="26.25">
      <c r="B15" s="790" t="s">
        <v>9</v>
      </c>
      <c r="C15" s="791" t="s">
        <v>872</v>
      </c>
      <c r="D15" s="608"/>
      <c r="E15" s="785">
        <v>147866</v>
      </c>
      <c r="F15" s="785"/>
      <c r="G15" s="785">
        <v>8709</v>
      </c>
      <c r="H15" s="877"/>
      <c r="I15" s="785">
        <f>E15-G15</f>
        <v>139157</v>
      </c>
      <c r="J15" s="785"/>
      <c r="K15" s="785">
        <v>144678</v>
      </c>
      <c r="M15" s="548"/>
      <c r="N15" s="699">
        <f t="shared" ref="N15:N17" si="2">E15/1000000</f>
        <v>0.147866</v>
      </c>
      <c r="O15" s="699">
        <f t="shared" si="0"/>
        <v>0</v>
      </c>
      <c r="P15" s="699">
        <f t="shared" si="1"/>
        <v>8.7089999999999997E-3</v>
      </c>
      <c r="Q15" s="699"/>
      <c r="R15" s="699">
        <f t="shared" ref="R15:R17" si="3">K15/1000000</f>
        <v>0.144678</v>
      </c>
      <c r="S15" s="699"/>
      <c r="T15" s="699"/>
      <c r="U15" s="699"/>
    </row>
    <row r="16" spans="2:21" ht="26.25">
      <c r="B16" s="666" t="s">
        <v>385</v>
      </c>
      <c r="C16" s="675"/>
      <c r="D16" s="675"/>
      <c r="E16" s="785"/>
      <c r="F16" s="785"/>
      <c r="G16" s="785"/>
      <c r="H16" s="785"/>
      <c r="I16" s="785"/>
      <c r="J16" s="788"/>
      <c r="K16" s="1499"/>
      <c r="M16" s="548"/>
      <c r="N16" s="699">
        <f t="shared" si="2"/>
        <v>0</v>
      </c>
      <c r="O16" s="699">
        <f t="shared" si="0"/>
        <v>0</v>
      </c>
      <c r="P16" s="699">
        <f t="shared" si="1"/>
        <v>0</v>
      </c>
      <c r="Q16" s="699"/>
      <c r="R16" s="699">
        <f t="shared" si="3"/>
        <v>0</v>
      </c>
      <c r="S16" s="699"/>
      <c r="T16" s="699"/>
      <c r="U16" s="699"/>
    </row>
    <row r="17" spans="2:21" ht="26.25">
      <c r="B17" s="790" t="s">
        <v>488</v>
      </c>
      <c r="C17" s="792" t="s">
        <v>1251</v>
      </c>
      <c r="D17" s="675"/>
      <c r="E17" s="760">
        <v>-84588</v>
      </c>
      <c r="F17" s="782"/>
      <c r="G17" s="786">
        <v>0</v>
      </c>
      <c r="H17" s="877"/>
      <c r="I17" s="1500">
        <f>E17-G17</f>
        <v>-84588</v>
      </c>
      <c r="J17" s="788"/>
      <c r="K17" s="1501">
        <v>-19654.496126999999</v>
      </c>
      <c r="M17" s="548"/>
      <c r="N17" s="699">
        <f t="shared" si="2"/>
        <v>-8.4587999999999997E-2</v>
      </c>
      <c r="O17" s="699">
        <f t="shared" si="0"/>
        <v>0</v>
      </c>
      <c r="P17" s="699">
        <f t="shared" si="1"/>
        <v>0</v>
      </c>
      <c r="Q17" s="699"/>
      <c r="R17" s="699">
        <f t="shared" si="3"/>
        <v>-1.9654496126999998E-2</v>
      </c>
      <c r="S17" s="699"/>
      <c r="T17" s="699"/>
      <c r="U17" s="699"/>
    </row>
    <row r="18" spans="2:21" ht="24.75" customHeight="1">
      <c r="B18" s="378"/>
      <c r="C18" s="676"/>
      <c r="D18" s="675"/>
      <c r="E18" s="784">
        <f>SUM(E13:E17)</f>
        <v>483808</v>
      </c>
      <c r="F18" s="782"/>
      <c r="G18" s="784">
        <f>SUM(G13:G17)</f>
        <v>8709</v>
      </c>
      <c r="H18" s="787"/>
      <c r="I18" s="784">
        <f>SUM(I13:I17)</f>
        <v>475099</v>
      </c>
      <c r="J18" s="787"/>
      <c r="K18" s="784">
        <f>SUM(K13:K17)</f>
        <v>344517.07120599999</v>
      </c>
      <c r="M18" s="548"/>
      <c r="N18" s="699"/>
      <c r="O18" s="699"/>
      <c r="P18" s="699"/>
      <c r="Q18" s="699"/>
      <c r="R18" s="699"/>
      <c r="S18" s="699"/>
      <c r="T18" s="699"/>
      <c r="U18" s="699"/>
    </row>
    <row r="19" spans="2:21" ht="24.75" customHeight="1">
      <c r="B19" s="789" t="s">
        <v>1108</v>
      </c>
      <c r="C19" s="674"/>
      <c r="D19" s="378"/>
      <c r="E19" s="785"/>
      <c r="F19" s="782"/>
      <c r="G19" s="782"/>
      <c r="H19" s="782"/>
      <c r="I19" s="785"/>
      <c r="J19" s="785"/>
      <c r="K19" s="785"/>
      <c r="M19" s="548"/>
      <c r="N19" s="699"/>
      <c r="O19" s="699"/>
      <c r="P19" s="699"/>
      <c r="Q19" s="699"/>
      <c r="R19" s="699"/>
      <c r="S19" s="699"/>
      <c r="T19" s="699"/>
      <c r="U19" s="699"/>
    </row>
    <row r="20" spans="2:21" ht="24" customHeight="1">
      <c r="B20" s="790" t="s">
        <v>18</v>
      </c>
      <c r="C20" s="791" t="s">
        <v>873</v>
      </c>
      <c r="D20" s="673"/>
      <c r="E20" s="785">
        <f>'14'!I46</f>
        <v>769002</v>
      </c>
      <c r="F20" s="782"/>
      <c r="G20" s="785">
        <v>0</v>
      </c>
      <c r="H20" s="782"/>
      <c r="I20" s="785">
        <f>E20-G20</f>
        <v>769002</v>
      </c>
      <c r="J20" s="785"/>
      <c r="K20" s="785">
        <f>'14'!K46</f>
        <v>735750.07222600002</v>
      </c>
      <c r="M20" s="548"/>
      <c r="N20" s="699"/>
      <c r="O20" s="699"/>
      <c r="P20" s="699"/>
      <c r="Q20" s="699"/>
      <c r="R20" s="699"/>
      <c r="S20" s="699"/>
      <c r="T20" s="699"/>
      <c r="U20" s="699"/>
    </row>
    <row r="21" spans="2:21" ht="24" customHeight="1">
      <c r="B21" s="790" t="s">
        <v>5</v>
      </c>
      <c r="C21" s="791" t="s">
        <v>874</v>
      </c>
      <c r="D21" s="378"/>
      <c r="E21" s="786">
        <f>'14-1-3'!H28</f>
        <v>1232693</v>
      </c>
      <c r="F21" s="782"/>
      <c r="G21" s="786">
        <v>0</v>
      </c>
      <c r="H21" s="782"/>
      <c r="I21" s="786">
        <f>E21-G21</f>
        <v>1232693</v>
      </c>
      <c r="J21" s="786"/>
      <c r="K21" s="786">
        <f>'14-1-3'!J28</f>
        <v>846012.44173899991</v>
      </c>
      <c r="M21" s="548"/>
      <c r="N21" s="699"/>
      <c r="O21" s="699"/>
      <c r="P21" s="699"/>
      <c r="Q21" s="699"/>
      <c r="R21" s="699"/>
      <c r="S21" s="699"/>
      <c r="T21" s="699"/>
      <c r="U21" s="699"/>
    </row>
    <row r="22" spans="2:21" ht="24" customHeight="1">
      <c r="B22" s="790"/>
      <c r="C22" s="675"/>
      <c r="D22" s="553"/>
      <c r="E22" s="787">
        <f>SUM(E20:E21)</f>
        <v>2001695</v>
      </c>
      <c r="F22" s="782"/>
      <c r="G22" s="787">
        <f>SUM(G20:G21)</f>
        <v>0</v>
      </c>
      <c r="H22" s="787"/>
      <c r="I22" s="787">
        <f>SUM(I20:I21)</f>
        <v>2001695</v>
      </c>
      <c r="J22" s="787"/>
      <c r="K22" s="787">
        <f>SUM(K20:K21)</f>
        <v>1581762.5139649999</v>
      </c>
      <c r="M22" s="548"/>
      <c r="N22" s="699"/>
      <c r="O22" s="699"/>
      <c r="P22" s="699"/>
      <c r="Q22" s="699"/>
      <c r="R22" s="699"/>
      <c r="S22" s="699"/>
      <c r="T22" s="699"/>
      <c r="U22" s="699"/>
    </row>
    <row r="23" spans="2:21" ht="24" customHeight="1">
      <c r="B23" s="790"/>
      <c r="C23" s="675"/>
      <c r="D23" s="675"/>
      <c r="E23" s="784">
        <f>E22+E18</f>
        <v>2485503</v>
      </c>
      <c r="F23" s="782"/>
      <c r="G23" s="784">
        <f>G22+G18</f>
        <v>8709</v>
      </c>
      <c r="H23" s="877"/>
      <c r="I23" s="784">
        <f>I22+I18</f>
        <v>2476794</v>
      </c>
      <c r="J23" s="788"/>
      <c r="K23" s="784">
        <f>K22+K18</f>
        <v>1926279.5851709999</v>
      </c>
      <c r="M23" s="548"/>
      <c r="N23" s="699"/>
      <c r="O23" s="699"/>
      <c r="P23" s="699"/>
      <c r="Q23" s="699"/>
      <c r="R23" s="699"/>
      <c r="S23" s="699"/>
      <c r="T23" s="699"/>
      <c r="U23" s="699"/>
    </row>
    <row r="24" spans="2:21" ht="21.75" customHeight="1">
      <c r="B24" s="788" t="s">
        <v>1109</v>
      </c>
      <c r="C24" s="673"/>
      <c r="D24" s="553"/>
      <c r="E24" s="782"/>
      <c r="F24" s="783"/>
      <c r="G24" s="782"/>
      <c r="H24" s="783"/>
      <c r="I24" s="782"/>
      <c r="J24" s="783"/>
      <c r="K24" s="782"/>
      <c r="M24" s="548"/>
      <c r="N24" s="699"/>
      <c r="O24" s="699"/>
      <c r="P24" s="699"/>
      <c r="Q24" s="699"/>
      <c r="R24" s="699"/>
      <c r="S24" s="699"/>
      <c r="T24" s="699"/>
      <c r="U24" s="699"/>
    </row>
    <row r="25" spans="2:21" ht="30" customHeight="1">
      <c r="B25" s="790" t="s">
        <v>8</v>
      </c>
      <c r="C25" s="792" t="s">
        <v>875</v>
      </c>
      <c r="D25" s="608"/>
      <c r="E25" s="785">
        <v>8996</v>
      </c>
      <c r="F25" s="782"/>
      <c r="G25" s="785">
        <v>0</v>
      </c>
      <c r="H25" s="877"/>
      <c r="I25" s="785">
        <f t="shared" ref="I25:I32" si="4">E25-G25</f>
        <v>8996</v>
      </c>
      <c r="J25" s="788"/>
      <c r="K25" s="785">
        <v>17750.491658999999</v>
      </c>
      <c r="M25" s="548"/>
      <c r="N25" s="699">
        <f>E25/1000000</f>
        <v>8.9960000000000005E-3</v>
      </c>
      <c r="O25" s="699"/>
      <c r="P25" s="699"/>
      <c r="Q25" s="699"/>
      <c r="R25" s="699">
        <f>K25/1000000</f>
        <v>1.7750491659000001E-2</v>
      </c>
      <c r="S25" s="699"/>
      <c r="T25" s="699"/>
      <c r="U25" s="699"/>
    </row>
    <row r="26" spans="2:21" ht="30" customHeight="1">
      <c r="B26" s="790" t="s">
        <v>1038</v>
      </c>
      <c r="C26" s="1954" t="s">
        <v>1027</v>
      </c>
      <c r="D26" s="1481"/>
      <c r="E26" s="785">
        <v>9642</v>
      </c>
      <c r="F26" s="782"/>
      <c r="G26" s="785">
        <v>0</v>
      </c>
      <c r="H26" s="877"/>
      <c r="I26" s="785">
        <f t="shared" si="4"/>
        <v>9642</v>
      </c>
      <c r="J26" s="788"/>
      <c r="K26" s="785">
        <v>0</v>
      </c>
      <c r="M26" s="548"/>
      <c r="N26" s="699"/>
      <c r="O26" s="699"/>
      <c r="P26" s="699"/>
      <c r="Q26" s="699"/>
      <c r="R26" s="699"/>
      <c r="S26" s="699"/>
      <c r="T26" s="699"/>
      <c r="U26" s="699"/>
    </row>
    <row r="27" spans="2:21" ht="30" customHeight="1">
      <c r="B27" s="790" t="s">
        <v>1039</v>
      </c>
      <c r="C27" s="1481"/>
      <c r="D27" s="1481"/>
      <c r="E27" s="878">
        <v>-2710</v>
      </c>
      <c r="F27" s="782"/>
      <c r="G27" s="785">
        <v>0</v>
      </c>
      <c r="H27" s="877"/>
      <c r="I27" s="785">
        <f t="shared" si="4"/>
        <v>-2710</v>
      </c>
      <c r="J27" s="788"/>
      <c r="K27" s="785">
        <v>0</v>
      </c>
      <c r="M27" s="548"/>
      <c r="N27" s="699"/>
      <c r="O27" s="699"/>
      <c r="P27" s="699"/>
      <c r="Q27" s="699"/>
      <c r="R27" s="699"/>
      <c r="S27" s="699"/>
      <c r="T27" s="699"/>
      <c r="U27" s="699"/>
    </row>
    <row r="28" spans="2:21" ht="30" customHeight="1">
      <c r="B28" s="790" t="s">
        <v>10</v>
      </c>
      <c r="C28" s="792" t="s">
        <v>876</v>
      </c>
      <c r="D28" s="608"/>
      <c r="E28" s="785">
        <v>31862</v>
      </c>
      <c r="F28" s="782"/>
      <c r="G28" s="785">
        <v>0</v>
      </c>
      <c r="H28" s="877"/>
      <c r="I28" s="785">
        <f t="shared" si="4"/>
        <v>31862</v>
      </c>
      <c r="J28" s="788"/>
      <c r="K28" s="785">
        <v>23132.430592000001</v>
      </c>
      <c r="M28" s="548"/>
      <c r="N28" s="699">
        <f t="shared" ref="N28:N31" si="5">E28/1000000</f>
        <v>3.1862000000000001E-2</v>
      </c>
      <c r="O28" s="699"/>
      <c r="P28" s="699"/>
      <c r="Q28" s="699"/>
      <c r="R28" s="699">
        <f t="shared" ref="R28:R32" si="6">K28/1000000</f>
        <v>2.3132430592E-2</v>
      </c>
      <c r="S28" s="699"/>
      <c r="T28" s="699"/>
      <c r="U28" s="699"/>
    </row>
    <row r="29" spans="2:21" ht="30" customHeight="1">
      <c r="B29" s="790" t="s">
        <v>197</v>
      </c>
      <c r="C29" s="793"/>
      <c r="D29" s="608"/>
      <c r="E29" s="785">
        <v>611</v>
      </c>
      <c r="F29" s="782"/>
      <c r="G29" s="785">
        <v>0</v>
      </c>
      <c r="H29" s="877"/>
      <c r="I29" s="785">
        <f t="shared" si="4"/>
        <v>611</v>
      </c>
      <c r="J29" s="788"/>
      <c r="K29" s="785">
        <v>611.35643400000004</v>
      </c>
      <c r="M29" s="548"/>
      <c r="N29" s="699">
        <f t="shared" si="5"/>
        <v>6.11E-4</v>
      </c>
      <c r="O29" s="699"/>
      <c r="P29" s="699"/>
      <c r="Q29" s="699"/>
      <c r="R29" s="699">
        <f t="shared" si="6"/>
        <v>6.1135643400000007E-4</v>
      </c>
      <c r="S29" s="699"/>
      <c r="T29" s="699"/>
      <c r="U29" s="699"/>
    </row>
    <row r="30" spans="2:21" ht="30" customHeight="1">
      <c r="B30" s="790" t="s">
        <v>283</v>
      </c>
      <c r="C30" s="793"/>
      <c r="D30" s="608"/>
      <c r="E30" s="785">
        <v>983</v>
      </c>
      <c r="F30" s="782"/>
      <c r="G30" s="785">
        <v>0</v>
      </c>
      <c r="H30" s="877"/>
      <c r="I30" s="785">
        <f t="shared" si="4"/>
        <v>983</v>
      </c>
      <c r="J30" s="788"/>
      <c r="K30" s="785">
        <v>983.36115199999995</v>
      </c>
      <c r="M30" s="548"/>
      <c r="N30" s="699">
        <f t="shared" si="5"/>
        <v>9.8299999999999993E-4</v>
      </c>
      <c r="O30" s="699"/>
      <c r="P30" s="699"/>
      <c r="Q30" s="699"/>
      <c r="R30" s="699">
        <f t="shared" si="6"/>
        <v>9.8336115199999991E-4</v>
      </c>
      <c r="S30" s="699"/>
      <c r="T30" s="699"/>
      <c r="U30" s="699"/>
    </row>
    <row r="31" spans="2:21" ht="30" customHeight="1">
      <c r="B31" s="793" t="s">
        <v>489</v>
      </c>
      <c r="C31" s="792" t="s">
        <v>877</v>
      </c>
      <c r="D31" s="608"/>
      <c r="E31" s="785">
        <v>219701</v>
      </c>
      <c r="F31" s="782"/>
      <c r="G31" s="785">
        <v>0</v>
      </c>
      <c r="H31" s="877"/>
      <c r="I31" s="785">
        <f t="shared" si="4"/>
        <v>219701</v>
      </c>
      <c r="J31" s="788"/>
      <c r="K31" s="785">
        <v>104543.896784</v>
      </c>
      <c r="M31" s="548"/>
      <c r="N31" s="699">
        <f t="shared" si="5"/>
        <v>0.21970100000000001</v>
      </c>
      <c r="O31" s="699"/>
      <c r="P31" s="699"/>
      <c r="Q31" s="699"/>
      <c r="R31" s="699">
        <f t="shared" si="6"/>
        <v>0.104543896784</v>
      </c>
      <c r="S31" s="699"/>
      <c r="T31" s="699"/>
      <c r="U31" s="699"/>
    </row>
    <row r="32" spans="2:21" ht="30" customHeight="1">
      <c r="B32" s="790" t="s">
        <v>1110</v>
      </c>
      <c r="C32" s="792" t="s">
        <v>878</v>
      </c>
      <c r="D32" s="608"/>
      <c r="E32" s="786">
        <v>8020</v>
      </c>
      <c r="F32" s="782"/>
      <c r="G32" s="786">
        <v>0</v>
      </c>
      <c r="H32" s="877"/>
      <c r="I32" s="786">
        <f t="shared" si="4"/>
        <v>8020</v>
      </c>
      <c r="J32" s="788"/>
      <c r="K32" s="786">
        <v>10800.324257</v>
      </c>
      <c r="M32" s="548"/>
      <c r="N32" s="699"/>
      <c r="O32" s="699"/>
      <c r="P32" s="699"/>
      <c r="Q32" s="699"/>
      <c r="R32" s="699">
        <f t="shared" si="6"/>
        <v>1.0800324256999999E-2</v>
      </c>
      <c r="S32" s="699"/>
      <c r="T32" s="699"/>
      <c r="U32" s="699"/>
    </row>
    <row r="33" spans="2:21" ht="26.25">
      <c r="B33" s="378"/>
      <c r="C33" s="675"/>
      <c r="D33" s="553"/>
      <c r="E33" s="787">
        <f>SUM(E25:E32)</f>
        <v>277105</v>
      </c>
      <c r="F33" s="782"/>
      <c r="G33" s="787">
        <f>SUM(G25:G32)</f>
        <v>0</v>
      </c>
      <c r="H33" s="782"/>
      <c r="I33" s="787">
        <f>SUM(I25:I32)</f>
        <v>277105</v>
      </c>
      <c r="J33" s="782"/>
      <c r="K33" s="787">
        <f>SUM(K25:K32)</f>
        <v>157821.86087799998</v>
      </c>
      <c r="M33" s="548"/>
      <c r="N33" s="699"/>
      <c r="O33" s="699"/>
      <c r="P33" s="699"/>
      <c r="Q33" s="699"/>
      <c r="R33" s="699"/>
      <c r="S33" s="699"/>
      <c r="T33" s="699"/>
      <c r="U33" s="699"/>
    </row>
    <row r="34" spans="2:21" ht="21.75" customHeight="1" thickBot="1">
      <c r="B34" s="378"/>
      <c r="C34" s="675"/>
      <c r="D34" s="553"/>
      <c r="E34" s="1502">
        <f>E23+E33</f>
        <v>2762608</v>
      </c>
      <c r="F34" s="782"/>
      <c r="G34" s="1502">
        <f>G23+G33</f>
        <v>8709</v>
      </c>
      <c r="H34" s="782"/>
      <c r="I34" s="1502">
        <f>I23+I33</f>
        <v>2753899</v>
      </c>
      <c r="J34" s="782"/>
      <c r="K34" s="1502">
        <f>K23+K33</f>
        <v>2084101.4460489999</v>
      </c>
      <c r="M34" s="548"/>
      <c r="N34" s="699"/>
      <c r="O34" s="699"/>
      <c r="P34" s="699"/>
      <c r="Q34" s="699"/>
      <c r="R34" s="699"/>
      <c r="S34" s="699"/>
      <c r="T34" s="699"/>
      <c r="U34" s="699"/>
    </row>
    <row r="35" spans="2:21" ht="26.25" thickTop="1">
      <c r="B35" s="378"/>
      <c r="C35" s="675"/>
      <c r="D35" s="553"/>
      <c r="E35" s="1403"/>
      <c r="F35" s="1403"/>
      <c r="G35" s="1403"/>
      <c r="H35" s="1403"/>
      <c r="I35" s="1403"/>
      <c r="J35" s="1403"/>
      <c r="K35" s="1403"/>
      <c r="M35" s="548"/>
      <c r="N35" s="548"/>
      <c r="O35" s="548"/>
    </row>
    <row r="36" spans="2:21" ht="57.75" customHeight="1">
      <c r="B36" s="2131" t="s">
        <v>1252</v>
      </c>
      <c r="C36" s="2131"/>
      <c r="D36" s="2131"/>
      <c r="E36" s="2131"/>
      <c r="F36" s="2131"/>
      <c r="G36" s="2131"/>
      <c r="H36" s="2131"/>
      <c r="I36" s="2131"/>
      <c r="J36" s="2131"/>
      <c r="K36" s="2131"/>
      <c r="M36" s="548"/>
      <c r="N36" s="548"/>
      <c r="O36" s="548"/>
    </row>
    <row r="37" spans="2:21" ht="6" customHeight="1">
      <c r="B37" s="885"/>
      <c r="C37" s="885"/>
      <c r="D37" s="885"/>
      <c r="E37" s="885"/>
      <c r="F37" s="885"/>
      <c r="G37" s="885"/>
      <c r="H37" s="885"/>
      <c r="I37" s="885"/>
      <c r="J37" s="885"/>
      <c r="K37" s="885"/>
      <c r="M37" s="548"/>
      <c r="N37" s="548"/>
      <c r="O37" s="548"/>
    </row>
    <row r="38" spans="2:21" ht="50.25" customHeight="1">
      <c r="B38" s="2134" t="s">
        <v>1368</v>
      </c>
      <c r="C38" s="2134"/>
      <c r="D38" s="2134"/>
      <c r="E38" s="2134"/>
      <c r="F38" s="2134"/>
      <c r="G38" s="2134"/>
      <c r="H38" s="2134"/>
      <c r="I38" s="2134"/>
      <c r="J38" s="2134"/>
      <c r="K38" s="2134"/>
      <c r="M38" s="548"/>
      <c r="N38" s="548"/>
      <c r="O38" s="548"/>
    </row>
    <row r="39" spans="2:21" ht="14.25" customHeight="1">
      <c r="B39" s="886"/>
      <c r="C39" s="886"/>
      <c r="D39" s="886"/>
      <c r="E39" s="886"/>
      <c r="F39" s="886"/>
      <c r="G39" s="886"/>
      <c r="H39" s="886"/>
      <c r="I39" s="886"/>
      <c r="J39" s="886"/>
      <c r="K39" s="886"/>
    </row>
    <row r="40" spans="2:21" ht="21.75" customHeight="1">
      <c r="B40" s="1320" t="s">
        <v>879</v>
      </c>
      <c r="C40" s="553"/>
      <c r="D40" s="553"/>
      <c r="E40" s="553"/>
      <c r="F40" s="553"/>
      <c r="G40" s="553"/>
      <c r="H40" s="679"/>
      <c r="I40" s="679"/>
      <c r="J40" s="553"/>
      <c r="M40" s="548"/>
      <c r="N40" s="548"/>
      <c r="O40" s="548"/>
    </row>
    <row r="41" spans="2:21" ht="3" customHeight="1">
      <c r="B41" s="678"/>
      <c r="C41" s="553"/>
      <c r="D41" s="553"/>
      <c r="E41" s="553"/>
      <c r="F41" s="553"/>
      <c r="G41" s="553"/>
      <c r="H41" s="679"/>
      <c r="I41" s="679"/>
      <c r="J41" s="553"/>
      <c r="M41" s="548"/>
      <c r="N41" s="548"/>
      <c r="O41" s="548"/>
    </row>
    <row r="42" spans="2:21" s="553" customFormat="1" ht="26.25" customHeight="1">
      <c r="I42" s="1291">
        <v>1399</v>
      </c>
      <c r="J42" s="551"/>
      <c r="K42" s="1291">
        <v>1398</v>
      </c>
      <c r="O42" s="899" t="s">
        <v>4</v>
      </c>
    </row>
    <row r="43" spans="2:21" s="553" customFormat="1" ht="26.25" customHeight="1">
      <c r="I43" s="1412" t="s">
        <v>856</v>
      </c>
      <c r="K43" s="1412" t="s">
        <v>856</v>
      </c>
      <c r="O43" s="673"/>
    </row>
    <row r="44" spans="2:21" ht="26.25" customHeight="1">
      <c r="B44" s="378" t="s">
        <v>539</v>
      </c>
      <c r="C44" s="553"/>
      <c r="D44" s="553"/>
      <c r="I44" s="323">
        <f>430817</f>
        <v>430817</v>
      </c>
      <c r="K44" s="323">
        <f>475350</f>
        <v>475350</v>
      </c>
      <c r="L44" s="548">
        <f>I44/1000000</f>
        <v>0.43081700000000001</v>
      </c>
      <c r="M44" s="548" t="e">
        <f>#REF!/1000000</f>
        <v>#REF!</v>
      </c>
      <c r="N44" s="1503">
        <f>I44/1000000</f>
        <v>0.43081700000000001</v>
      </c>
      <c r="O44" s="674" t="s">
        <v>1028</v>
      </c>
      <c r="P44" s="677">
        <f>K44/1000000</f>
        <v>0.47534999999999999</v>
      </c>
    </row>
    <row r="45" spans="2:21" ht="26.25" customHeight="1">
      <c r="B45" s="378" t="s">
        <v>538</v>
      </c>
      <c r="C45" s="553"/>
      <c r="D45" s="553"/>
      <c r="I45" s="323">
        <f>267681+70504</f>
        <v>338185</v>
      </c>
      <c r="K45" s="323">
        <f>189897.072226+70503</f>
        <v>260400.07222599999</v>
      </c>
      <c r="L45" s="548">
        <f>I45/1000000</f>
        <v>0.33818500000000001</v>
      </c>
      <c r="M45" s="548" t="e">
        <f>#REF!/1000000</f>
        <v>#REF!</v>
      </c>
      <c r="N45" s="1503">
        <f t="shared" ref="N45:P45" si="7">I45/1000000</f>
        <v>0.33818500000000001</v>
      </c>
      <c r="O45" s="674" t="s">
        <v>1028</v>
      </c>
      <c r="P45" s="677">
        <f t="shared" si="7"/>
        <v>0.26040007222599998</v>
      </c>
    </row>
    <row r="46" spans="2:21" ht="26.25" customHeight="1" thickBot="1">
      <c r="B46" s="378"/>
      <c r="C46" s="1308"/>
      <c r="D46" s="553"/>
      <c r="H46" s="378"/>
      <c r="I46" s="344">
        <f>SUM(I44:I45)</f>
        <v>769002</v>
      </c>
      <c r="K46" s="344">
        <f>SUM(K44:K45)</f>
        <v>735750.07222600002</v>
      </c>
      <c r="M46" s="548"/>
      <c r="N46" s="548"/>
      <c r="O46" s="553"/>
    </row>
    <row r="47" spans="2:21" ht="6.75" customHeight="1" thickTop="1">
      <c r="B47" s="378"/>
      <c r="C47" s="1308"/>
      <c r="D47" s="553"/>
      <c r="E47" s="553"/>
      <c r="F47" s="378"/>
      <c r="G47" s="1403"/>
      <c r="H47" s="1427"/>
      <c r="I47" s="1490"/>
      <c r="J47" s="1427"/>
      <c r="M47" s="548"/>
      <c r="N47" s="548"/>
      <c r="O47" s="548"/>
    </row>
    <row r="48" spans="2:21" ht="12" customHeight="1">
      <c r="B48" s="378"/>
      <c r="C48" s="1308"/>
      <c r="D48" s="553"/>
      <c r="E48" s="553"/>
      <c r="F48" s="378"/>
      <c r="G48" s="1403"/>
      <c r="H48" s="1427"/>
      <c r="I48" s="1490"/>
      <c r="J48" s="1427"/>
      <c r="M48" s="548"/>
      <c r="N48" s="548"/>
      <c r="O48" s="548"/>
    </row>
    <row r="49" spans="2:15" ht="17.25" customHeight="1">
      <c r="B49" s="378"/>
      <c r="C49" s="1308"/>
      <c r="D49" s="553"/>
      <c r="E49" s="553"/>
      <c r="F49" s="378"/>
      <c r="G49" s="1403"/>
      <c r="H49" s="1427"/>
      <c r="I49" s="1490"/>
      <c r="J49" s="1427"/>
      <c r="M49" s="548"/>
      <c r="N49" s="548"/>
      <c r="O49" s="548"/>
    </row>
    <row r="50" spans="2:15" ht="17.25" customHeight="1">
      <c r="B50" s="378"/>
      <c r="C50" s="1308"/>
      <c r="D50" s="553"/>
      <c r="E50" s="553"/>
      <c r="F50" s="378"/>
      <c r="G50" s="1403"/>
      <c r="H50" s="1427"/>
      <c r="I50" s="1490"/>
      <c r="J50" s="1427"/>
      <c r="M50" s="548"/>
      <c r="N50" s="548"/>
      <c r="O50" s="548"/>
    </row>
    <row r="51" spans="2:15" ht="17.25" customHeight="1">
      <c r="B51" s="378"/>
      <c r="C51" s="1308"/>
      <c r="D51" s="553"/>
      <c r="E51" s="553"/>
      <c r="F51" s="378"/>
      <c r="G51" s="1403"/>
      <c r="H51" s="1427"/>
      <c r="I51" s="1490"/>
      <c r="J51" s="1427"/>
      <c r="M51" s="548"/>
      <c r="N51" s="548"/>
      <c r="O51" s="548"/>
    </row>
    <row r="52" spans="2:15" ht="17.25" customHeight="1">
      <c r="B52" s="378"/>
      <c r="C52" s="1308"/>
      <c r="D52" s="553"/>
      <c r="E52" s="553"/>
      <c r="F52" s="378"/>
      <c r="G52" s="1403"/>
      <c r="H52" s="1427"/>
      <c r="I52" s="1490"/>
      <c r="J52" s="1427"/>
      <c r="M52" s="548"/>
      <c r="N52" s="548"/>
      <c r="O52" s="548"/>
    </row>
    <row r="53" spans="2:15" ht="17.25" customHeight="1">
      <c r="B53" s="886"/>
      <c r="C53" s="886"/>
      <c r="D53" s="886"/>
      <c r="E53" s="886"/>
      <c r="F53" s="886"/>
      <c r="G53" s="886"/>
      <c r="H53" s="886"/>
      <c r="I53" s="886"/>
      <c r="J53" s="886"/>
      <c r="K53" s="886"/>
    </row>
    <row r="54" spans="2:15" ht="20.25" customHeight="1">
      <c r="B54" s="2010">
        <v>18</v>
      </c>
      <c r="C54" s="2010"/>
      <c r="D54" s="2010"/>
      <c r="E54" s="2010"/>
      <c r="F54" s="2010"/>
      <c r="G54" s="2010"/>
      <c r="H54" s="2010"/>
      <c r="I54" s="2010"/>
      <c r="J54" s="2010"/>
      <c r="K54" s="2010"/>
    </row>
    <row r="57" spans="2:15" ht="11.25" customHeight="1">
      <c r="E57" s="598"/>
      <c r="F57" s="598"/>
      <c r="G57" s="598"/>
      <c r="H57" s="598"/>
      <c r="I57" s="598"/>
      <c r="J57" s="598"/>
      <c r="K57" s="598"/>
    </row>
    <row r="58" spans="2:15" ht="25.5">
      <c r="E58" s="1504"/>
      <c r="G58" s="1504"/>
      <c r="I58" s="1504"/>
      <c r="K58" s="1504"/>
    </row>
    <row r="59" spans="2:15" ht="25.5">
      <c r="C59" s="1505"/>
      <c r="D59" s="1505"/>
    </row>
    <row r="60" spans="2:15" ht="25.5">
      <c r="E60" s="1505"/>
      <c r="F60" s="1505"/>
      <c r="G60" s="1505"/>
      <c r="H60" s="1505"/>
      <c r="I60" s="1505"/>
      <c r="J60" s="1505"/>
      <c r="K60" s="1505"/>
      <c r="L60" s="1506"/>
    </row>
    <row r="63" spans="2:15" ht="25.5">
      <c r="M63" s="1507"/>
    </row>
  </sheetData>
  <mergeCells count="7">
    <mergeCell ref="E10:I10"/>
    <mergeCell ref="B54:K54"/>
    <mergeCell ref="B3:K3"/>
    <mergeCell ref="B2:K2"/>
    <mergeCell ref="B1:K1"/>
    <mergeCell ref="B36:K36"/>
    <mergeCell ref="B38:K38"/>
  </mergeCells>
  <printOptions horizontalCentered="1"/>
  <pageMargins left="0.19685039370078741" right="0.39370078740157483" top="0.15748031496062992" bottom="0.19685039370078741" header="0.19685039370078741" footer="0.19685039370078741"/>
  <pageSetup scale="62" orientation="portrait" r:id="rId1"/>
  <rowBreaks count="2" manualBreakCount="2">
    <brk id="56" min="1" max="10" man="1"/>
    <brk id="59"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39"/>
  <sheetViews>
    <sheetView rightToLeft="1" view="pageBreakPreview" zoomScale="106" zoomScaleSheetLayoutView="106" workbookViewId="0">
      <selection activeCell="B7" sqref="B7:J7"/>
    </sheetView>
  </sheetViews>
  <sheetFormatPr defaultColWidth="9" defaultRowHeight="23.25"/>
  <cols>
    <col min="1" max="1" width="2.42578125" style="548" customWidth="1"/>
    <col min="2" max="2" width="55.85546875" style="548" customWidth="1"/>
    <col min="3" max="3" width="0.85546875" style="548" customWidth="1"/>
    <col min="4" max="4" width="3.5703125" style="548" customWidth="1"/>
    <col min="5" max="5" width="3" style="548" customWidth="1"/>
    <col min="6" max="6" width="11.28515625" style="548" customWidth="1"/>
    <col min="7" max="7" width="2" style="548" customWidth="1"/>
    <col min="8" max="8" width="17.140625" style="548" customWidth="1"/>
    <col min="9" max="9" width="1.7109375" style="548" customWidth="1"/>
    <col min="10" max="10" width="16.85546875" style="548" customWidth="1"/>
    <col min="11" max="11" width="2.42578125" style="548" customWidth="1"/>
    <col min="12" max="12" width="9" style="548"/>
    <col min="13" max="13" width="13.28515625" style="677" bestFit="1" customWidth="1"/>
    <col min="14" max="16" width="9" style="548"/>
    <col min="17" max="17" width="19.140625" style="548" bestFit="1" customWidth="1"/>
    <col min="18" max="16384" width="9" style="548"/>
  </cols>
  <sheetData>
    <row r="1" spans="2:17" s="1414" customFormat="1" ht="22.5" customHeight="1">
      <c r="B1" s="1996" t="s">
        <v>0</v>
      </c>
      <c r="C1" s="1996"/>
      <c r="D1" s="1996"/>
      <c r="E1" s="1996"/>
      <c r="F1" s="1996"/>
      <c r="G1" s="1996"/>
      <c r="H1" s="1996"/>
      <c r="I1" s="1996"/>
      <c r="J1" s="1996"/>
      <c r="M1" s="1415"/>
    </row>
    <row r="2" spans="2:17" s="1414" customFormat="1" ht="22.5" customHeight="1">
      <c r="B2" s="1996" t="s">
        <v>573</v>
      </c>
      <c r="C2" s="1996"/>
      <c r="D2" s="1996"/>
      <c r="E2" s="1996"/>
      <c r="F2" s="1996"/>
      <c r="G2" s="1996"/>
      <c r="H2" s="1996"/>
      <c r="I2" s="1996"/>
      <c r="J2" s="1996"/>
      <c r="M2" s="1415"/>
    </row>
    <row r="3" spans="2:17" s="1414" customFormat="1" ht="22.5" customHeight="1">
      <c r="B3" s="1996" t="s">
        <v>929</v>
      </c>
      <c r="C3" s="1996"/>
      <c r="D3" s="1996"/>
      <c r="E3" s="1996"/>
      <c r="F3" s="1996"/>
      <c r="G3" s="1996"/>
      <c r="H3" s="1996"/>
      <c r="I3" s="1996"/>
      <c r="J3" s="1996"/>
      <c r="M3" s="1415"/>
    </row>
    <row r="4" spans="2:17" s="1414" customFormat="1" ht="11.25" customHeight="1">
      <c r="B4" s="1316"/>
      <c r="C4" s="1316"/>
      <c r="D4" s="1316"/>
      <c r="E4" s="1316"/>
      <c r="F4" s="1316"/>
      <c r="G4" s="1316"/>
      <c r="H4" s="1316"/>
      <c r="I4" s="1316"/>
      <c r="J4" s="1316"/>
      <c r="M4" s="1415"/>
    </row>
    <row r="5" spans="2:17" ht="84.75" customHeight="1">
      <c r="B5" s="2131" t="s">
        <v>1222</v>
      </c>
      <c r="C5" s="2131"/>
      <c r="D5" s="2131"/>
      <c r="E5" s="2131"/>
      <c r="F5" s="2131"/>
      <c r="G5" s="2131"/>
      <c r="H5" s="2131"/>
      <c r="I5" s="2131"/>
      <c r="J5" s="2131"/>
    </row>
    <row r="6" spans="2:17" ht="8.25" customHeight="1">
      <c r="B6" s="886"/>
      <c r="C6" s="886"/>
      <c r="D6" s="886"/>
      <c r="E6" s="886"/>
      <c r="F6" s="886"/>
      <c r="G6" s="886"/>
      <c r="H6" s="886"/>
      <c r="I6" s="886"/>
      <c r="J6" s="886"/>
    </row>
    <row r="7" spans="2:17" ht="150" customHeight="1">
      <c r="B7" s="2131" t="s">
        <v>1367</v>
      </c>
      <c r="C7" s="2131"/>
      <c r="D7" s="2131"/>
      <c r="E7" s="2131"/>
      <c r="F7" s="2131"/>
      <c r="G7" s="2131"/>
      <c r="H7" s="2131"/>
      <c r="I7" s="2131"/>
      <c r="J7" s="2131"/>
    </row>
    <row r="8" spans="2:17" ht="5.25" customHeight="1">
      <c r="B8" s="886"/>
      <c r="C8" s="886"/>
      <c r="D8" s="886"/>
      <c r="E8" s="886"/>
      <c r="F8" s="886"/>
      <c r="G8" s="886"/>
      <c r="H8" s="886"/>
      <c r="I8" s="886"/>
      <c r="J8" s="886"/>
    </row>
    <row r="9" spans="2:17" ht="27.75" customHeight="1">
      <c r="B9" s="2136" t="s">
        <v>880</v>
      </c>
      <c r="C9" s="2136"/>
      <c r="D9" s="2136"/>
      <c r="E9" s="2136"/>
      <c r="F9" s="2136"/>
      <c r="G9" s="2136"/>
    </row>
    <row r="10" spans="2:17" ht="10.5" customHeight="1">
      <c r="B10" s="887"/>
      <c r="C10" s="887"/>
      <c r="D10" s="887"/>
      <c r="E10" s="887"/>
      <c r="F10" s="887"/>
      <c r="G10" s="887"/>
    </row>
    <row r="11" spans="2:17" s="553" customFormat="1" ht="23.25" customHeight="1">
      <c r="B11" s="887"/>
      <c r="D11" s="700"/>
      <c r="E11" s="700"/>
      <c r="F11" s="700"/>
      <c r="J11" s="1307" t="s">
        <v>961</v>
      </c>
      <c r="M11" s="699"/>
    </row>
    <row r="12" spans="2:17" s="553" customFormat="1" ht="22.5" customHeight="1">
      <c r="F12" s="899" t="s">
        <v>4</v>
      </c>
      <c r="H12" s="763">
        <f>'14'!I42</f>
        <v>1399</v>
      </c>
      <c r="I12" s="1411"/>
      <c r="J12" s="763">
        <f>'14'!K42</f>
        <v>1398</v>
      </c>
      <c r="M12" s="699"/>
    </row>
    <row r="13" spans="2:17" s="553" customFormat="1" ht="25.5">
      <c r="F13" s="673"/>
      <c r="H13" s="1412" t="s">
        <v>856</v>
      </c>
      <c r="I13" s="1411"/>
      <c r="J13" s="1412" t="s">
        <v>856</v>
      </c>
      <c r="M13" s="699"/>
    </row>
    <row r="14" spans="2:17" ht="27.75" customHeight="1">
      <c r="B14" s="378" t="s">
        <v>1399</v>
      </c>
      <c r="C14" s="553"/>
      <c r="D14" s="553"/>
      <c r="E14" s="553"/>
      <c r="F14" s="674" t="s">
        <v>1029</v>
      </c>
      <c r="G14" s="553"/>
      <c r="H14" s="323">
        <v>541372</v>
      </c>
      <c r="I14" s="323">
        <v>0</v>
      </c>
      <c r="J14" s="323">
        <v>490755.49325599999</v>
      </c>
      <c r="M14" s="677">
        <f>H14/1000000</f>
        <v>0.54137199999999996</v>
      </c>
      <c r="N14" s="677">
        <f t="shared" ref="N14:N27" si="0">I14/1000000</f>
        <v>0</v>
      </c>
      <c r="O14" s="677">
        <f t="shared" ref="O14:O27" si="1">J14/1000000</f>
        <v>0.49075549325599999</v>
      </c>
    </row>
    <row r="15" spans="2:17" ht="27.75" customHeight="1">
      <c r="B15" s="378" t="s">
        <v>643</v>
      </c>
      <c r="C15" s="553"/>
      <c r="D15" s="553"/>
      <c r="E15" s="553"/>
      <c r="F15" s="674" t="s">
        <v>1030</v>
      </c>
      <c r="G15" s="553"/>
      <c r="H15" s="323">
        <f>179985+38912</f>
        <v>218897</v>
      </c>
      <c r="I15" s="323">
        <v>0</v>
      </c>
      <c r="J15" s="323">
        <v>95706.901593999995</v>
      </c>
      <c r="M15" s="677">
        <f t="shared" ref="M15:M27" si="2">H15/1000000</f>
        <v>0.21889700000000001</v>
      </c>
      <c r="N15" s="677">
        <f t="shared" si="0"/>
        <v>0</v>
      </c>
      <c r="O15" s="677">
        <f t="shared" si="1"/>
        <v>9.5706901593999999E-2</v>
      </c>
      <c r="Q15" s="548">
        <v>95706901594</v>
      </c>
    </row>
    <row r="16" spans="2:17" ht="27.75" customHeight="1">
      <c r="B16" s="378" t="s">
        <v>608</v>
      </c>
      <c r="C16" s="675"/>
      <c r="D16" s="553"/>
      <c r="E16" s="553"/>
      <c r="F16" s="674" t="s">
        <v>1031</v>
      </c>
      <c r="G16" s="673"/>
      <c r="H16" s="323">
        <v>88998</v>
      </c>
      <c r="I16" s="323">
        <v>0</v>
      </c>
      <c r="J16" s="323">
        <v>75203.454010999994</v>
      </c>
      <c r="M16" s="677">
        <f t="shared" si="2"/>
        <v>8.8997999999999994E-2</v>
      </c>
      <c r="N16" s="677">
        <f t="shared" si="0"/>
        <v>0</v>
      </c>
      <c r="O16" s="677">
        <f t="shared" si="1"/>
        <v>7.5203454010999995E-2</v>
      </c>
    </row>
    <row r="17" spans="2:17" ht="27.75" customHeight="1">
      <c r="B17" s="378" t="s">
        <v>642</v>
      </c>
      <c r="C17" s="675"/>
      <c r="D17" s="553"/>
      <c r="E17" s="553"/>
      <c r="G17" s="673"/>
      <c r="H17" s="323">
        <v>24661</v>
      </c>
      <c r="I17" s="323">
        <v>0</v>
      </c>
      <c r="J17" s="323">
        <v>22662.039178999999</v>
      </c>
      <c r="M17" s="677">
        <f t="shared" si="2"/>
        <v>2.4660999999999999E-2</v>
      </c>
      <c r="N17" s="677">
        <f t="shared" si="0"/>
        <v>0</v>
      </c>
      <c r="O17" s="677">
        <f t="shared" si="1"/>
        <v>2.2662039179000001E-2</v>
      </c>
    </row>
    <row r="18" spans="2:17" ht="27.75" customHeight="1">
      <c r="B18" s="378" t="s">
        <v>537</v>
      </c>
      <c r="C18" s="675"/>
      <c r="D18" s="553"/>
      <c r="E18" s="553"/>
      <c r="F18" s="674" t="s">
        <v>1220</v>
      </c>
      <c r="G18" s="673"/>
      <c r="H18" s="323">
        <v>127455</v>
      </c>
      <c r="I18" s="323">
        <v>0</v>
      </c>
      <c r="J18" s="323">
        <v>13023.294026</v>
      </c>
      <c r="M18" s="677">
        <f t="shared" si="2"/>
        <v>0.12745500000000001</v>
      </c>
      <c r="N18" s="677">
        <f t="shared" si="0"/>
        <v>0</v>
      </c>
      <c r="O18" s="677">
        <f t="shared" si="1"/>
        <v>1.3023294026E-2</v>
      </c>
      <c r="Q18" s="548">
        <v>5295970423</v>
      </c>
    </row>
    <row r="19" spans="2:17" ht="27.75" customHeight="1">
      <c r="B19" s="378" t="s">
        <v>536</v>
      </c>
      <c r="C19" s="675"/>
      <c r="D19" s="553"/>
      <c r="E19" s="553"/>
      <c r="F19" s="675"/>
      <c r="G19" s="673"/>
      <c r="H19" s="323">
        <v>41747</v>
      </c>
      <c r="I19" s="323">
        <v>0</v>
      </c>
      <c r="J19" s="323">
        <v>15177.804145</v>
      </c>
      <c r="M19" s="677">
        <f t="shared" si="2"/>
        <v>4.1746999999999999E-2</v>
      </c>
      <c r="N19" s="677">
        <f t="shared" si="0"/>
        <v>0</v>
      </c>
      <c r="O19" s="677">
        <f t="shared" si="1"/>
        <v>1.5177804144999999E-2</v>
      </c>
      <c r="Q19" s="1437">
        <f>J15+Q18</f>
        <v>5296066129.9015942</v>
      </c>
    </row>
    <row r="20" spans="2:17" ht="27.75" customHeight="1">
      <c r="B20" s="378" t="s">
        <v>1396</v>
      </c>
      <c r="C20" s="675"/>
      <c r="D20" s="553"/>
      <c r="E20" s="553"/>
      <c r="F20" s="675"/>
      <c r="G20" s="673"/>
      <c r="H20" s="323">
        <v>33412</v>
      </c>
      <c r="I20" s="323">
        <v>0</v>
      </c>
      <c r="J20" s="323">
        <v>37390.317794000002</v>
      </c>
      <c r="M20" s="677">
        <f t="shared" si="2"/>
        <v>3.3411999999999997E-2</v>
      </c>
      <c r="N20" s="677">
        <f t="shared" si="0"/>
        <v>0</v>
      </c>
      <c r="O20" s="677">
        <f t="shared" si="1"/>
        <v>3.7390317794000004E-2</v>
      </c>
    </row>
    <row r="21" spans="2:17" ht="27.75" customHeight="1">
      <c r="B21" s="378" t="s">
        <v>753</v>
      </c>
      <c r="C21" s="675"/>
      <c r="D21" s="553"/>
      <c r="E21" s="553"/>
      <c r="F21" s="675"/>
      <c r="G21" s="673"/>
      <c r="H21" s="323">
        <v>36837</v>
      </c>
      <c r="I21" s="323">
        <v>0</v>
      </c>
      <c r="J21" s="323">
        <v>19919.408343999999</v>
      </c>
      <c r="M21" s="677">
        <f t="shared" ref="M21:O24" si="3">H21/1000000</f>
        <v>3.6837000000000002E-2</v>
      </c>
      <c r="N21" s="677">
        <f t="shared" si="3"/>
        <v>0</v>
      </c>
      <c r="O21" s="677">
        <f t="shared" si="3"/>
        <v>1.9919408343999998E-2</v>
      </c>
    </row>
    <row r="22" spans="2:17" ht="27.75" customHeight="1">
      <c r="B22" s="378" t="s">
        <v>752</v>
      </c>
      <c r="C22" s="675"/>
      <c r="D22" s="553"/>
      <c r="E22" s="553"/>
      <c r="F22" s="675"/>
      <c r="G22" s="673"/>
      <c r="H22" s="323">
        <v>2950</v>
      </c>
      <c r="I22" s="323">
        <v>0</v>
      </c>
      <c r="J22" s="323">
        <v>2354</v>
      </c>
      <c r="M22" s="677">
        <f t="shared" si="3"/>
        <v>2.9499999999999999E-3</v>
      </c>
      <c r="N22" s="677">
        <f t="shared" si="3"/>
        <v>0</v>
      </c>
      <c r="O22" s="677">
        <f t="shared" si="3"/>
        <v>2.3540000000000002E-3</v>
      </c>
    </row>
    <row r="23" spans="2:17" ht="27.75" customHeight="1">
      <c r="B23" s="378" t="s">
        <v>1397</v>
      </c>
      <c r="C23" s="675"/>
      <c r="D23" s="553"/>
      <c r="E23" s="553"/>
      <c r="F23" s="675"/>
      <c r="G23" s="673"/>
      <c r="H23" s="323">
        <v>14845</v>
      </c>
      <c r="I23" s="323">
        <v>0</v>
      </c>
      <c r="J23" s="323">
        <v>4479.8416900000002</v>
      </c>
      <c r="M23" s="677">
        <f t="shared" si="3"/>
        <v>1.4845000000000001E-2</v>
      </c>
      <c r="N23" s="677">
        <f t="shared" si="3"/>
        <v>0</v>
      </c>
      <c r="O23" s="677">
        <f t="shared" si="3"/>
        <v>4.4798416899999999E-3</v>
      </c>
    </row>
    <row r="24" spans="2:17" ht="27.75" customHeight="1">
      <c r="B24" s="378" t="s">
        <v>1398</v>
      </c>
      <c r="C24" s="675"/>
      <c r="D24" s="553"/>
      <c r="E24" s="553"/>
      <c r="F24" s="675"/>
      <c r="G24" s="673"/>
      <c r="H24" s="323">
        <v>9553</v>
      </c>
      <c r="I24" s="323">
        <v>0</v>
      </c>
      <c r="J24" s="323">
        <v>5465.1679999999997</v>
      </c>
      <c r="M24" s="677">
        <f t="shared" si="3"/>
        <v>9.5530000000000007E-3</v>
      </c>
      <c r="N24" s="677">
        <f t="shared" si="3"/>
        <v>0</v>
      </c>
      <c r="O24" s="677">
        <f t="shared" si="3"/>
        <v>5.4651679999999994E-3</v>
      </c>
    </row>
    <row r="25" spans="2:17" ht="27.75" customHeight="1">
      <c r="B25" s="378" t="s">
        <v>666</v>
      </c>
      <c r="C25" s="675"/>
      <c r="D25" s="553"/>
      <c r="E25" s="553"/>
      <c r="F25" s="675"/>
      <c r="G25" s="673"/>
      <c r="H25" s="323">
        <v>6047</v>
      </c>
      <c r="I25" s="323">
        <v>0</v>
      </c>
      <c r="J25" s="323">
        <v>8047.0968999999996</v>
      </c>
      <c r="M25" s="677">
        <f t="shared" si="2"/>
        <v>6.0470000000000003E-3</v>
      </c>
      <c r="N25" s="677">
        <f t="shared" si="0"/>
        <v>0</v>
      </c>
      <c r="O25" s="677">
        <f t="shared" si="1"/>
        <v>8.0470969E-3</v>
      </c>
      <c r="Q25" s="1437" t="e">
        <f>H15+H17+H18+H19+H20+#REF!+H25+H26+#REF!+H22+H21+H23+H24</f>
        <v>#REF!</v>
      </c>
    </row>
    <row r="26" spans="2:17" ht="27.75" customHeight="1">
      <c r="B26" s="378" t="s">
        <v>667</v>
      </c>
      <c r="C26" s="675"/>
      <c r="D26" s="553"/>
      <c r="E26" s="553"/>
      <c r="F26" s="675"/>
      <c r="G26" s="673"/>
      <c r="H26" s="323">
        <v>10464</v>
      </c>
      <c r="I26" s="323">
        <v>0</v>
      </c>
      <c r="J26" s="323">
        <v>1539.6228000000001</v>
      </c>
      <c r="M26" s="677">
        <f t="shared" si="2"/>
        <v>1.0463999999999999E-2</v>
      </c>
      <c r="N26" s="677">
        <f t="shared" si="0"/>
        <v>0</v>
      </c>
      <c r="O26" s="677">
        <f t="shared" si="1"/>
        <v>1.5396228000000001E-3</v>
      </c>
      <c r="Q26" s="548">
        <f>'14'!I29+'14'!I30+'14'!I31</f>
        <v>221295</v>
      </c>
    </row>
    <row r="27" spans="2:17" ht="27.75" customHeight="1">
      <c r="B27" s="2137" t="s">
        <v>1221</v>
      </c>
      <c r="C27" s="2137"/>
      <c r="D27" s="2137"/>
      <c r="E27" s="2137"/>
      <c r="F27" s="2137"/>
      <c r="G27" s="553"/>
      <c r="H27" s="323">
        <v>75455</v>
      </c>
      <c r="I27" s="323">
        <v>0</v>
      </c>
      <c r="J27" s="323">
        <v>54288</v>
      </c>
      <c r="M27" s="677">
        <f t="shared" si="2"/>
        <v>7.5454999999999994E-2</v>
      </c>
      <c r="N27" s="677">
        <f t="shared" si="0"/>
        <v>0</v>
      </c>
      <c r="O27" s="677">
        <f t="shared" si="1"/>
        <v>5.4288000000000003E-2</v>
      </c>
    </row>
    <row r="28" spans="2:17" ht="19.5" customHeight="1" thickBot="1">
      <c r="B28" s="553"/>
      <c r="C28" s="553"/>
      <c r="D28" s="553"/>
      <c r="E28" s="553"/>
      <c r="F28" s="553"/>
      <c r="G28" s="553"/>
      <c r="H28" s="344">
        <f>SUM(H14:H27)</f>
        <v>1232693</v>
      </c>
      <c r="I28" s="1490"/>
      <c r="J28" s="344">
        <f>SUM(J14:J27)</f>
        <v>846012.44173899991</v>
      </c>
    </row>
    <row r="29" spans="2:17" ht="20.25" customHeight="1" thickTop="1">
      <c r="B29" s="596"/>
      <c r="D29" s="1491"/>
      <c r="E29" s="1492"/>
      <c r="F29" s="1491"/>
    </row>
    <row r="30" spans="2:17" ht="89.25" customHeight="1">
      <c r="B30" s="2131" t="s">
        <v>1253</v>
      </c>
      <c r="C30" s="2131"/>
      <c r="D30" s="2131"/>
      <c r="E30" s="2131"/>
      <c r="F30" s="2131"/>
      <c r="G30" s="2131"/>
      <c r="H30" s="2131"/>
      <c r="I30" s="2131"/>
      <c r="J30" s="2131"/>
    </row>
    <row r="31" spans="2:17" ht="8.25" customHeight="1">
      <c r="B31" s="596"/>
      <c r="D31" s="1491"/>
      <c r="E31" s="1492"/>
      <c r="F31" s="1491"/>
    </row>
    <row r="32" spans="2:17" ht="18" customHeight="1"/>
    <row r="33" spans="2:13" ht="9.75" customHeight="1"/>
    <row r="34" spans="2:13" ht="10.5" customHeight="1"/>
    <row r="35" spans="2:13" ht="7.5" customHeight="1"/>
    <row r="36" spans="2:13" ht="18" customHeight="1">
      <c r="B36" s="2135">
        <v>19</v>
      </c>
      <c r="C36" s="2135"/>
      <c r="D36" s="2135"/>
      <c r="E36" s="2135"/>
      <c r="F36" s="2135"/>
      <c r="G36" s="2135"/>
      <c r="H36" s="2135"/>
      <c r="I36" s="2135"/>
      <c r="J36" s="2135"/>
    </row>
    <row r="38" spans="2:13" ht="20.25" customHeight="1"/>
    <row r="39" spans="2:13" s="1493" customFormat="1" ht="17.25" customHeight="1">
      <c r="M39" s="1494"/>
    </row>
  </sheetData>
  <mergeCells count="9">
    <mergeCell ref="B36:J36"/>
    <mergeCell ref="B1:J1"/>
    <mergeCell ref="B2:J2"/>
    <mergeCell ref="B3:J3"/>
    <mergeCell ref="B5:J5"/>
    <mergeCell ref="B7:J7"/>
    <mergeCell ref="B30:J30"/>
    <mergeCell ref="B9:G9"/>
    <mergeCell ref="B27:F27"/>
  </mergeCells>
  <phoneticPr fontId="161" type="noConversion"/>
  <printOptions horizontalCentered="1"/>
  <pageMargins left="0.19685039370078741" right="0.19685039370078741" top="0.15748031496062992" bottom="0.19685039370078741" header="0.19685039370078741" footer="0.19685039370078741"/>
  <pageSetup scale="75" orientation="portrait" r:id="rId1"/>
  <rowBreaks count="1" manualBreakCount="1">
    <brk id="36" max="10"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0"/>
  <sheetViews>
    <sheetView rightToLeft="1" view="pageBreakPreview" topLeftCell="A21" zoomScaleSheetLayoutView="100" workbookViewId="0">
      <selection activeCell="B13" sqref="B13:H13"/>
    </sheetView>
  </sheetViews>
  <sheetFormatPr defaultColWidth="9" defaultRowHeight="36"/>
  <cols>
    <col min="1" max="1" width="11" style="1465" customWidth="1"/>
    <col min="2" max="2" width="83.140625" style="1487" customWidth="1"/>
    <col min="3" max="3" width="9.5703125" style="1487" bestFit="1" customWidth="1"/>
    <col min="4" max="4" width="3" style="1487" customWidth="1"/>
    <col min="5" max="5" width="18" style="1487" bestFit="1" customWidth="1"/>
    <col min="6" max="6" width="2.28515625" style="1487" customWidth="1"/>
    <col min="7" max="7" width="18" style="1487" bestFit="1" customWidth="1"/>
    <col min="8" max="8" width="1.28515625" style="1489" customWidth="1"/>
    <col min="9" max="11" width="9" style="1465"/>
    <col min="12" max="12" width="10.42578125" style="1466" bestFit="1" customWidth="1"/>
    <col min="13" max="13" width="9" style="1465"/>
    <col min="14" max="14" width="10.42578125" style="1466" bestFit="1" customWidth="1"/>
    <col min="15" max="16384" width="9" style="1465"/>
  </cols>
  <sheetData>
    <row r="1" spans="2:14" ht="27" customHeight="1">
      <c r="B1" s="1996" t="s">
        <v>0</v>
      </c>
      <c r="C1" s="1996"/>
      <c r="D1" s="1996"/>
      <c r="E1" s="1996"/>
      <c r="F1" s="1996"/>
      <c r="G1" s="1996"/>
      <c r="H1" s="1442"/>
    </row>
    <row r="2" spans="2:14" ht="27" customHeight="1">
      <c r="B2" s="1996" t="s">
        <v>573</v>
      </c>
      <c r="C2" s="1996"/>
      <c r="D2" s="1996"/>
      <c r="E2" s="1996"/>
      <c r="F2" s="1996"/>
      <c r="G2" s="1996"/>
      <c r="H2" s="1465"/>
    </row>
    <row r="3" spans="2:14" ht="27" customHeight="1">
      <c r="B3" s="1996" t="s">
        <v>929</v>
      </c>
      <c r="C3" s="1996"/>
      <c r="D3" s="1996"/>
      <c r="E3" s="1996"/>
      <c r="F3" s="1996"/>
      <c r="G3" s="1996"/>
      <c r="H3" s="1465"/>
    </row>
    <row r="4" spans="2:14" ht="10.5" customHeight="1">
      <c r="B4" s="1316"/>
      <c r="C4" s="1316"/>
      <c r="D4" s="1316"/>
      <c r="E4" s="1316"/>
      <c r="F4" s="1316"/>
      <c r="G4" s="1316"/>
      <c r="H4" s="1443"/>
    </row>
    <row r="5" spans="2:14" s="822" customFormat="1" ht="72" customHeight="1">
      <c r="B5" s="2140" t="s">
        <v>881</v>
      </c>
      <c r="C5" s="2140"/>
      <c r="D5" s="2140"/>
      <c r="E5" s="2140"/>
      <c r="F5" s="2140"/>
      <c r="G5" s="2140"/>
      <c r="H5" s="2140"/>
      <c r="I5" s="2141"/>
      <c r="J5" s="2141"/>
      <c r="L5" s="823"/>
      <c r="N5" s="823"/>
    </row>
    <row r="6" spans="2:14" ht="15.75" customHeight="1">
      <c r="B6" s="1316"/>
      <c r="C6" s="1316"/>
      <c r="D6" s="1316"/>
      <c r="E6" s="1316"/>
      <c r="F6" s="1316"/>
      <c r="G6" s="1316"/>
      <c r="H6" s="1443"/>
    </row>
    <row r="7" spans="2:14" ht="87" customHeight="1">
      <c r="B7" s="2140" t="s">
        <v>1111</v>
      </c>
      <c r="C7" s="2140"/>
      <c r="D7" s="2140"/>
      <c r="E7" s="2140"/>
      <c r="F7" s="2140"/>
      <c r="G7" s="2140"/>
      <c r="H7" s="2140"/>
      <c r="I7" s="2141" t="s">
        <v>882</v>
      </c>
      <c r="J7" s="2141"/>
    </row>
    <row r="8" spans="2:14" ht="6.75" customHeight="1">
      <c r="B8" s="1467"/>
      <c r="C8" s="1467"/>
      <c r="D8" s="1467"/>
      <c r="E8" s="1467"/>
      <c r="F8" s="1467"/>
      <c r="G8" s="1467"/>
      <c r="H8" s="1467"/>
      <c r="I8" s="888"/>
      <c r="J8" s="888"/>
    </row>
    <row r="9" spans="2:14" ht="57.75" customHeight="1">
      <c r="B9" s="2142" t="s">
        <v>1349</v>
      </c>
      <c r="C9" s="2142"/>
      <c r="D9" s="2142"/>
      <c r="E9" s="2142"/>
      <c r="F9" s="2142"/>
      <c r="G9" s="2142"/>
      <c r="H9" s="2142"/>
    </row>
    <row r="10" spans="2:14" ht="9" customHeight="1">
      <c r="B10" s="898"/>
      <c r="C10" s="898"/>
      <c r="D10" s="898"/>
      <c r="E10" s="898"/>
      <c r="F10" s="898"/>
      <c r="G10" s="898"/>
      <c r="H10" s="898"/>
    </row>
    <row r="11" spans="2:14" s="822" customFormat="1" ht="63" customHeight="1">
      <c r="B11" s="2142" t="s">
        <v>883</v>
      </c>
      <c r="C11" s="2142"/>
      <c r="D11" s="2142"/>
      <c r="E11" s="2142"/>
      <c r="F11" s="2142"/>
      <c r="G11" s="2142"/>
      <c r="H11" s="2142"/>
      <c r="L11" s="823"/>
      <c r="N11" s="823"/>
    </row>
    <row r="12" spans="2:14" s="822" customFormat="1" ht="6" customHeight="1">
      <c r="B12" s="1468"/>
      <c r="C12" s="1468"/>
      <c r="D12" s="1468"/>
      <c r="E12" s="1468"/>
      <c r="F12" s="1468"/>
      <c r="G12" s="1468"/>
      <c r="H12" s="1468"/>
      <c r="L12" s="823"/>
      <c r="N12" s="823"/>
    </row>
    <row r="13" spans="2:14" s="1469" customFormat="1" ht="113.25" customHeight="1">
      <c r="B13" s="2140" t="s">
        <v>1389</v>
      </c>
      <c r="C13" s="2140"/>
      <c r="D13" s="2140"/>
      <c r="E13" s="2140"/>
      <c r="F13" s="2140"/>
      <c r="G13" s="2140"/>
      <c r="H13" s="2140"/>
      <c r="L13" s="1470"/>
      <c r="N13" s="1470"/>
    </row>
    <row r="14" spans="2:14" s="1469" customFormat="1" ht="10.5" customHeight="1">
      <c r="B14" s="888"/>
      <c r="C14" s="888"/>
      <c r="D14" s="888"/>
      <c r="E14" s="888"/>
      <c r="F14" s="888"/>
      <c r="G14" s="888"/>
      <c r="H14" s="888"/>
      <c r="L14" s="1470"/>
      <c r="N14" s="1470"/>
    </row>
    <row r="15" spans="2:14" s="1469" customFormat="1" ht="106.5" customHeight="1">
      <c r="B15" s="2140" t="s">
        <v>1112</v>
      </c>
      <c r="C15" s="2140"/>
      <c r="D15" s="2140"/>
      <c r="E15" s="2140"/>
      <c r="F15" s="2140"/>
      <c r="G15" s="2140"/>
      <c r="H15" s="2140"/>
      <c r="L15" s="1470"/>
      <c r="N15" s="1470"/>
    </row>
    <row r="16" spans="2:14" s="1469" customFormat="1" ht="9.75" customHeight="1">
      <c r="B16" s="888"/>
      <c r="C16" s="888"/>
      <c r="D16" s="888"/>
      <c r="E16" s="888"/>
      <c r="F16" s="888"/>
      <c r="G16" s="888"/>
      <c r="H16" s="888"/>
      <c r="L16" s="1470"/>
      <c r="N16" s="1470"/>
    </row>
    <row r="17" spans="2:14" s="1469" customFormat="1" ht="60.75" customHeight="1">
      <c r="B17" s="2140" t="s">
        <v>1348</v>
      </c>
      <c r="C17" s="2140"/>
      <c r="D17" s="2140"/>
      <c r="E17" s="2140"/>
      <c r="F17" s="2140"/>
      <c r="G17" s="2140"/>
      <c r="H17" s="2140"/>
      <c r="L17" s="1470"/>
      <c r="N17" s="1470"/>
    </row>
    <row r="18" spans="2:14" ht="9" customHeight="1">
      <c r="B18" s="1471"/>
      <c r="C18" s="1471"/>
      <c r="D18" s="1471"/>
      <c r="E18" s="1471"/>
      <c r="F18" s="1471"/>
      <c r="G18" s="1471"/>
      <c r="H18" s="1472"/>
    </row>
    <row r="19" spans="2:14" ht="54.75" customHeight="1">
      <c r="B19" s="2140" t="s">
        <v>1369</v>
      </c>
      <c r="C19" s="2140"/>
      <c r="D19" s="2140"/>
      <c r="E19" s="2140"/>
      <c r="F19" s="2140"/>
      <c r="G19" s="2140"/>
      <c r="H19" s="2140"/>
      <c r="I19" s="2140"/>
      <c r="J19" s="2140"/>
      <c r="K19" s="2140"/>
    </row>
    <row r="20" spans="2:14" ht="21.75" customHeight="1">
      <c r="B20" s="1471"/>
      <c r="C20" s="1471"/>
      <c r="D20" s="1471"/>
      <c r="E20" s="1471"/>
      <c r="F20" s="1471"/>
      <c r="G20" s="1471"/>
      <c r="H20" s="1472"/>
    </row>
    <row r="21" spans="2:14">
      <c r="B21" s="1445" t="s">
        <v>884</v>
      </c>
      <c r="C21" s="1473"/>
      <c r="D21" s="1473"/>
      <c r="E21" s="1473"/>
      <c r="F21" s="1473"/>
      <c r="G21" s="1473"/>
      <c r="H21" s="1474"/>
    </row>
    <row r="22" spans="2:14" ht="13.5" customHeight="1">
      <c r="B22" s="1445"/>
      <c r="C22" s="1473"/>
      <c r="D22" s="1473"/>
      <c r="E22" s="1473"/>
      <c r="F22" s="1473"/>
      <c r="G22" s="1473"/>
      <c r="H22" s="1474"/>
    </row>
    <row r="23" spans="2:14" ht="26.25">
      <c r="B23" s="1384"/>
      <c r="C23" s="1382" t="s">
        <v>4</v>
      </c>
      <c r="D23" s="1475"/>
      <c r="E23" s="1291">
        <v>1399</v>
      </c>
      <c r="F23" s="783"/>
      <c r="G23" s="1291">
        <v>1398</v>
      </c>
      <c r="H23" s="1384"/>
    </row>
    <row r="24" spans="2:14" ht="29.25" customHeight="1">
      <c r="B24" s="788"/>
      <c r="C24" s="723"/>
      <c r="D24" s="1475"/>
      <c r="E24" s="1412" t="s">
        <v>856</v>
      </c>
      <c r="F24" s="1413"/>
      <c r="G24" s="1412" t="s">
        <v>856</v>
      </c>
      <c r="H24" s="788"/>
    </row>
    <row r="25" spans="2:14" ht="30">
      <c r="B25" s="789" t="s">
        <v>1107</v>
      </c>
      <c r="C25" s="723"/>
      <c r="D25" s="783"/>
      <c r="E25" s="1476"/>
      <c r="F25" s="691"/>
      <c r="G25" s="1476"/>
      <c r="H25" s="788"/>
    </row>
    <row r="26" spans="2:14" ht="39.75" customHeight="1">
      <c r="B26" s="2139" t="s">
        <v>1113</v>
      </c>
      <c r="C26" s="2139"/>
      <c r="D26" s="782"/>
      <c r="E26" s="1477">
        <v>13845</v>
      </c>
      <c r="F26" s="1476"/>
      <c r="G26" s="1477">
        <v>6187.65</v>
      </c>
      <c r="H26" s="788"/>
      <c r="L26" s="1466">
        <f>E26/1000000</f>
        <v>1.3845E-2</v>
      </c>
      <c r="N26" s="1466">
        <f>G26/1000000</f>
        <v>6.1876499999999994E-3</v>
      </c>
    </row>
    <row r="27" spans="2:14" ht="28.5" customHeight="1">
      <c r="B27" s="666" t="s">
        <v>11</v>
      </c>
      <c r="C27" s="773"/>
      <c r="D27" s="788"/>
      <c r="E27" s="1478"/>
      <c r="F27" s="1476"/>
      <c r="G27" s="1478"/>
      <c r="H27" s="782"/>
      <c r="L27" s="1466">
        <f t="shared" ref="L27:L33" si="0">E27/1000000</f>
        <v>0</v>
      </c>
    </row>
    <row r="28" spans="2:14" ht="28.5" customHeight="1">
      <c r="B28" s="905" t="s">
        <v>488</v>
      </c>
      <c r="C28" s="908" t="s">
        <v>1251</v>
      </c>
      <c r="D28" s="788"/>
      <c r="E28" s="1479">
        <v>-7748</v>
      </c>
      <c r="F28" s="789"/>
      <c r="G28" s="1479">
        <v>-180</v>
      </c>
      <c r="H28" s="788"/>
      <c r="L28" s="1466">
        <f t="shared" si="0"/>
        <v>-7.7479999999999997E-3</v>
      </c>
      <c r="N28" s="1466">
        <f>G28/1000000</f>
        <v>-1.8000000000000001E-4</v>
      </c>
    </row>
    <row r="29" spans="2:14" ht="28.5" customHeight="1">
      <c r="B29" s="905"/>
      <c r="C29" s="773"/>
      <c r="D29" s="788"/>
      <c r="E29" s="1477">
        <f>E26+E28</f>
        <v>6097</v>
      </c>
      <c r="F29" s="789"/>
      <c r="G29" s="1477">
        <f>G26+G28</f>
        <v>6007.65</v>
      </c>
      <c r="H29" s="788"/>
      <c r="L29" s="1466">
        <f t="shared" si="0"/>
        <v>6.097E-3</v>
      </c>
    </row>
    <row r="30" spans="2:14" ht="28.5" customHeight="1">
      <c r="B30" s="789" t="s">
        <v>1109</v>
      </c>
      <c r="C30" s="723"/>
      <c r="D30" s="783"/>
      <c r="E30" s="1476"/>
      <c r="F30" s="691"/>
      <c r="G30" s="1476"/>
      <c r="H30" s="788"/>
      <c r="L30" s="1466">
        <f t="shared" si="0"/>
        <v>0</v>
      </c>
    </row>
    <row r="31" spans="2:14" ht="28.5" customHeight="1">
      <c r="B31" s="905" t="s">
        <v>1040</v>
      </c>
      <c r="C31" s="908" t="s">
        <v>1027</v>
      </c>
      <c r="D31" s="877"/>
      <c r="E31" s="824">
        <v>57690</v>
      </c>
      <c r="F31" s="1478"/>
      <c r="G31" s="824">
        <v>0</v>
      </c>
      <c r="H31" s="788"/>
      <c r="L31" s="1466">
        <f t="shared" si="0"/>
        <v>5.7689999999999998E-2</v>
      </c>
    </row>
    <row r="32" spans="2:14" ht="28.5" customHeight="1">
      <c r="B32" s="905" t="s">
        <v>1039</v>
      </c>
      <c r="C32" s="908"/>
      <c r="D32" s="877"/>
      <c r="E32" s="1479">
        <v>-17137</v>
      </c>
      <c r="F32" s="789"/>
      <c r="G32" s="824">
        <v>0</v>
      </c>
      <c r="H32" s="788"/>
    </row>
    <row r="33" spans="2:16" ht="30.75" thickBot="1">
      <c r="B33" s="666"/>
      <c r="C33" s="788"/>
      <c r="D33" s="788"/>
      <c r="E33" s="1480">
        <f>E29+E31+E32</f>
        <v>46650</v>
      </c>
      <c r="F33" s="789"/>
      <c r="G33" s="1480">
        <f>G29+G31</f>
        <v>6007.65</v>
      </c>
      <c r="H33" s="788"/>
      <c r="L33" s="1466">
        <f t="shared" si="0"/>
        <v>4.6649999999999997E-2</v>
      </c>
    </row>
    <row r="34" spans="2:16" ht="29.25" customHeight="1" thickTop="1">
      <c r="B34" s="790"/>
      <c r="C34" s="672"/>
      <c r="D34" s="672"/>
      <c r="E34" s="1417"/>
      <c r="F34" s="672"/>
      <c r="G34" s="1417"/>
      <c r="H34" s="1472"/>
      <c r="K34" s="1481"/>
      <c r="L34" s="1481"/>
      <c r="M34" s="1481"/>
    </row>
    <row r="35" spans="2:16" s="822" customFormat="1" ht="105.75" customHeight="1">
      <c r="B35" s="2138" t="s">
        <v>1390</v>
      </c>
      <c r="C35" s="2138"/>
      <c r="D35" s="2138"/>
      <c r="E35" s="2138"/>
      <c r="F35" s="2138"/>
      <c r="G35" s="2138"/>
      <c r="H35" s="2138"/>
      <c r="I35" s="1482"/>
      <c r="K35" s="1481"/>
      <c r="L35" s="1481"/>
      <c r="M35" s="1481"/>
      <c r="N35" s="1483"/>
    </row>
    <row r="36" spans="2:16" s="822" customFormat="1" ht="13.5" customHeight="1">
      <c r="B36" s="1473"/>
      <c r="C36" s="1473"/>
      <c r="D36" s="1473"/>
      <c r="E36" s="1473"/>
      <c r="F36" s="1473"/>
      <c r="G36" s="1473"/>
      <c r="H36" s="1482"/>
      <c r="I36" s="1482"/>
      <c r="J36" s="1482"/>
      <c r="K36" s="1482"/>
      <c r="L36" s="1483"/>
      <c r="M36" s="1482"/>
      <c r="N36" s="1483"/>
    </row>
    <row r="37" spans="2:16" s="822" customFormat="1" ht="27.75" customHeight="1">
      <c r="B37" s="1473"/>
      <c r="C37" s="1473"/>
      <c r="D37" s="1473"/>
      <c r="E37" s="1473"/>
      <c r="F37" s="1473"/>
      <c r="G37" s="1473"/>
      <c r="H37" s="1482"/>
      <c r="I37" s="1482"/>
      <c r="J37" s="1482"/>
      <c r="K37" s="1482"/>
      <c r="L37" s="1483"/>
      <c r="M37" s="1482"/>
      <c r="N37" s="1483"/>
    </row>
    <row r="38" spans="2:16" ht="24" customHeight="1">
      <c r="B38" s="790"/>
      <c r="C38" s="672"/>
      <c r="D38" s="672"/>
      <c r="E38" s="1417"/>
      <c r="F38" s="672"/>
      <c r="G38" s="1417"/>
      <c r="H38" s="1472"/>
    </row>
    <row r="39" spans="2:16" ht="28.5" customHeight="1">
      <c r="B39" s="2143">
        <v>20</v>
      </c>
      <c r="C39" s="2143"/>
      <c r="D39" s="2143"/>
      <c r="E39" s="2143"/>
      <c r="F39" s="2143"/>
      <c r="G39" s="2143"/>
      <c r="H39" s="1472"/>
    </row>
    <row r="40" spans="2:16" ht="45" customHeight="1">
      <c r="B40" s="790"/>
      <c r="C40" s="672"/>
      <c r="D40" s="672"/>
      <c r="E40" s="1417"/>
      <c r="F40" s="672"/>
      <c r="G40" s="1417"/>
      <c r="H40" s="1472"/>
    </row>
    <row r="41" spans="2:16" ht="24" customHeight="1">
      <c r="B41" s="790"/>
      <c r="C41" s="672"/>
      <c r="D41" s="672"/>
      <c r="E41" s="1417"/>
      <c r="F41" s="672"/>
      <c r="G41" s="1417"/>
      <c r="H41" s="1472"/>
    </row>
    <row r="42" spans="2:16" s="822" customFormat="1" ht="37.5" customHeight="1">
      <c r="B42" s="2080" t="s">
        <v>740</v>
      </c>
      <c r="C42" s="2080"/>
      <c r="D42" s="2080"/>
      <c r="E42" s="2080"/>
      <c r="F42" s="672"/>
      <c r="G42" s="672"/>
      <c r="H42" s="672"/>
      <c r="I42" s="672"/>
      <c r="J42" s="672"/>
      <c r="K42" s="672"/>
      <c r="L42" s="797"/>
      <c r="M42" s="672"/>
      <c r="N42" s="797"/>
      <c r="O42" s="672"/>
      <c r="P42" s="672"/>
    </row>
    <row r="43" spans="2:16" s="822" customFormat="1" ht="3.75" customHeight="1">
      <c r="B43" s="889"/>
      <c r="C43" s="889"/>
      <c r="D43" s="889"/>
      <c r="E43" s="889"/>
      <c r="F43" s="672"/>
      <c r="G43" s="672"/>
      <c r="H43" s="672"/>
      <c r="I43" s="672"/>
      <c r="J43" s="672"/>
      <c r="K43" s="672"/>
      <c r="L43" s="797"/>
      <c r="M43" s="672"/>
      <c r="N43" s="797"/>
      <c r="O43" s="672"/>
      <c r="P43" s="672"/>
    </row>
    <row r="44" spans="2:16" s="822" customFormat="1" ht="25.5">
      <c r="B44" s="672"/>
      <c r="C44" s="899" t="s">
        <v>4</v>
      </c>
      <c r="D44" s="673"/>
      <c r="E44" s="763">
        <f>'13'!I31</f>
        <v>1399</v>
      </c>
      <c r="F44" s="819"/>
      <c r="G44" s="763">
        <f>'13'!K31</f>
        <v>1398</v>
      </c>
      <c r="H44" s="672"/>
      <c r="L44" s="823"/>
      <c r="N44" s="823"/>
      <c r="O44" s="672"/>
      <c r="P44" s="672"/>
    </row>
    <row r="45" spans="2:16" s="822" customFormat="1" ht="25.5">
      <c r="B45" s="672"/>
      <c r="C45" s="672"/>
      <c r="D45" s="1484"/>
      <c r="E45" s="1417" t="s">
        <v>767</v>
      </c>
      <c r="F45" s="1417"/>
      <c r="G45" s="1417" t="s">
        <v>767</v>
      </c>
      <c r="H45" s="672"/>
      <c r="L45" s="823"/>
      <c r="N45" s="823"/>
      <c r="O45" s="672"/>
      <c r="P45" s="672"/>
    </row>
    <row r="46" spans="2:16" s="822" customFormat="1" ht="25.5">
      <c r="B46" s="672" t="s">
        <v>632</v>
      </c>
      <c r="C46" s="792" t="s">
        <v>741</v>
      </c>
      <c r="D46" s="1484"/>
      <c r="E46" s="1417">
        <v>0</v>
      </c>
      <c r="F46" s="825"/>
      <c r="G46" s="1417">
        <v>2402000000</v>
      </c>
      <c r="H46" s="672"/>
      <c r="L46" s="823"/>
      <c r="N46" s="823"/>
      <c r="O46" s="672"/>
      <c r="P46" s="672"/>
    </row>
    <row r="47" spans="2:16" s="822" customFormat="1" ht="25.5">
      <c r="B47" s="672" t="s">
        <v>294</v>
      </c>
      <c r="C47" s="792" t="s">
        <v>742</v>
      </c>
      <c r="D47" s="672"/>
      <c r="E47" s="1417">
        <v>8242597703</v>
      </c>
      <c r="F47" s="1447"/>
      <c r="G47" s="1417">
        <v>8691027369</v>
      </c>
      <c r="H47" s="672"/>
      <c r="L47" s="823"/>
      <c r="N47" s="823"/>
      <c r="O47" s="672"/>
      <c r="P47" s="672"/>
    </row>
    <row r="48" spans="2:16" s="822" customFormat="1" ht="25.5">
      <c r="B48" s="672" t="s">
        <v>11</v>
      </c>
      <c r="C48" s="672"/>
      <c r="D48" s="672"/>
      <c r="E48" s="1417"/>
      <c r="F48" s="1417"/>
      <c r="G48" s="1417"/>
      <c r="H48" s="672"/>
      <c r="L48" s="823"/>
      <c r="N48" s="823"/>
      <c r="O48" s="672"/>
      <c r="P48" s="672"/>
    </row>
    <row r="49" spans="2:16" s="822" customFormat="1" ht="25.5">
      <c r="B49" s="672" t="s">
        <v>17</v>
      </c>
      <c r="C49" s="675">
        <v>10</v>
      </c>
      <c r="D49" s="675"/>
      <c r="E49" s="1447">
        <v>-8242597703</v>
      </c>
      <c r="F49" s="1447"/>
      <c r="G49" s="1447">
        <v>-8691027369</v>
      </c>
      <c r="H49" s="672"/>
      <c r="L49" s="823"/>
      <c r="N49" s="823"/>
      <c r="O49" s="672"/>
      <c r="P49" s="672"/>
    </row>
    <row r="50" spans="2:16" s="822" customFormat="1" ht="26.25" thickBot="1">
      <c r="B50" s="790"/>
      <c r="C50" s="793"/>
      <c r="D50" s="793"/>
      <c r="E50" s="1485">
        <f>SUM(E46:E49)</f>
        <v>0</v>
      </c>
      <c r="F50" s="1417"/>
      <c r="G50" s="1485">
        <f>SUM(G46:G49)</f>
        <v>2402000000</v>
      </c>
      <c r="H50" s="672"/>
      <c r="L50" s="823"/>
      <c r="N50" s="823"/>
      <c r="O50" s="672"/>
      <c r="P50" s="672"/>
    </row>
    <row r="51" spans="2:16" s="822" customFormat="1" ht="9" customHeight="1" thickTop="1">
      <c r="B51" s="790"/>
      <c r="C51" s="675"/>
      <c r="D51" s="675"/>
      <c r="E51" s="672"/>
      <c r="F51" s="672"/>
      <c r="G51" s="672"/>
      <c r="H51" s="672"/>
      <c r="I51" s="793"/>
      <c r="J51" s="793"/>
      <c r="K51" s="1417"/>
      <c r="L51" s="1417"/>
      <c r="M51" s="1417"/>
      <c r="N51" s="1417"/>
      <c r="O51" s="672"/>
      <c r="P51" s="672"/>
    </row>
    <row r="52" spans="2:16" s="822" customFormat="1" ht="26.25" customHeight="1">
      <c r="B52" s="2141" t="s">
        <v>743</v>
      </c>
      <c r="C52" s="2141"/>
      <c r="D52" s="2141"/>
      <c r="E52" s="2141"/>
      <c r="F52" s="2141"/>
      <c r="G52" s="2141"/>
      <c r="H52" s="826"/>
      <c r="I52" s="2141"/>
      <c r="J52" s="2141"/>
      <c r="K52" s="2141"/>
      <c r="L52" s="2141"/>
      <c r="M52" s="2141"/>
      <c r="N52" s="1482"/>
      <c r="O52" s="1482"/>
      <c r="P52" s="672"/>
    </row>
    <row r="53" spans="2:16" s="822" customFormat="1" ht="6" customHeight="1">
      <c r="B53" s="1473"/>
      <c r="C53" s="1473"/>
      <c r="D53" s="1473"/>
      <c r="E53" s="1473"/>
      <c r="F53" s="1473"/>
      <c r="G53" s="1473"/>
      <c r="H53" s="1473"/>
      <c r="I53" s="1473"/>
      <c r="J53" s="1473"/>
      <c r="K53" s="1473"/>
      <c r="L53" s="1486"/>
      <c r="M53" s="1473"/>
      <c r="N53" s="1486"/>
      <c r="O53" s="1482"/>
      <c r="P53" s="672"/>
    </row>
    <row r="54" spans="2:16" s="822" customFormat="1" ht="63" hidden="1" customHeight="1">
      <c r="B54" s="2144" t="s">
        <v>744</v>
      </c>
      <c r="C54" s="2144"/>
      <c r="D54" s="2144"/>
      <c r="E54" s="2144"/>
      <c r="F54" s="2144"/>
      <c r="G54" s="2144"/>
      <c r="H54" s="1482"/>
      <c r="I54" s="1482"/>
      <c r="J54" s="1482"/>
      <c r="K54" s="1482"/>
      <c r="L54" s="1483"/>
      <c r="M54" s="1482"/>
      <c r="N54" s="1483"/>
      <c r="O54" s="1482"/>
      <c r="P54" s="672"/>
    </row>
    <row r="55" spans="2:16" s="822" customFormat="1" ht="4.5" customHeight="1">
      <c r="B55" s="1473"/>
      <c r="C55" s="1473"/>
      <c r="D55" s="1473"/>
      <c r="E55" s="1473"/>
      <c r="F55" s="1473"/>
      <c r="G55" s="1473"/>
      <c r="H55" s="1473"/>
      <c r="I55" s="1473"/>
      <c r="J55" s="1473"/>
      <c r="K55" s="1473"/>
      <c r="L55" s="1486"/>
      <c r="M55" s="1473"/>
      <c r="N55" s="1486"/>
      <c r="O55" s="1473"/>
      <c r="P55" s="672"/>
    </row>
    <row r="56" spans="2:16" s="822" customFormat="1" ht="53.25" customHeight="1">
      <c r="B56" s="2144" t="s">
        <v>781</v>
      </c>
      <c r="C56" s="2144"/>
      <c r="D56" s="2144"/>
      <c r="E56" s="2144"/>
      <c r="F56" s="2144"/>
      <c r="G56" s="2144"/>
      <c r="H56" s="1482"/>
      <c r="I56" s="1482"/>
      <c r="J56" s="1482"/>
      <c r="K56" s="1482"/>
      <c r="L56" s="1483"/>
      <c r="M56" s="1482"/>
      <c r="N56" s="1483"/>
    </row>
    <row r="57" spans="2:16" ht="45" customHeight="1">
      <c r="B57" s="790"/>
      <c r="C57" s="672"/>
      <c r="D57" s="672"/>
      <c r="E57" s="1417"/>
      <c r="F57" s="672"/>
      <c r="G57" s="1417"/>
      <c r="H57" s="1472"/>
    </row>
    <row r="58" spans="2:16" ht="45" customHeight="1">
      <c r="B58" s="790"/>
      <c r="C58" s="672"/>
      <c r="D58" s="672"/>
      <c r="E58" s="1417"/>
      <c r="F58" s="672"/>
      <c r="G58" s="1417"/>
      <c r="H58" s="1472"/>
    </row>
    <row r="59" spans="2:16" ht="45" customHeight="1">
      <c r="B59" s="1465"/>
      <c r="C59" s="1465"/>
      <c r="D59" s="1465"/>
      <c r="E59" s="1465"/>
      <c r="F59" s="1465"/>
      <c r="G59" s="1465"/>
      <c r="H59" s="1472"/>
    </row>
    <row r="60" spans="2:16" ht="45" customHeight="1">
      <c r="B60" s="790"/>
      <c r="C60" s="672"/>
      <c r="D60" s="672"/>
      <c r="E60" s="1417"/>
      <c r="F60" s="672"/>
      <c r="G60" s="1417"/>
      <c r="H60" s="1472"/>
    </row>
    <row r="61" spans="2:16" ht="45" customHeight="1">
      <c r="B61" s="790"/>
      <c r="C61" s="672"/>
      <c r="D61" s="672"/>
      <c r="E61" s="1417"/>
      <c r="F61" s="672"/>
      <c r="G61" s="1417"/>
      <c r="H61" s="1472"/>
    </row>
    <row r="62" spans="2:16" ht="26.25">
      <c r="B62" s="666"/>
      <c r="C62" s="684"/>
      <c r="D62" s="788"/>
      <c r="E62" s="782"/>
      <c r="F62" s="788"/>
      <c r="G62" s="782"/>
      <c r="H62" s="788"/>
    </row>
    <row r="63" spans="2:16" ht="28.5" customHeight="1">
      <c r="H63" s="1488"/>
    </row>
    <row r="71" spans="2:8">
      <c r="H71" s="1460"/>
    </row>
    <row r="76" spans="2:8">
      <c r="B76" s="1462"/>
      <c r="C76" s="1463"/>
      <c r="E76" s="1464"/>
      <c r="F76" s="1464"/>
    </row>
    <row r="77" spans="2:8">
      <c r="B77" s="1462"/>
      <c r="C77" s="1463"/>
      <c r="E77" s="1464"/>
      <c r="F77" s="1464"/>
    </row>
    <row r="78" spans="2:8">
      <c r="B78" s="1462"/>
      <c r="C78" s="1463"/>
      <c r="E78" s="1464"/>
      <c r="F78" s="1464"/>
    </row>
    <row r="79" spans="2:8">
      <c r="B79" s="1462"/>
      <c r="C79" s="1463"/>
      <c r="E79" s="1464"/>
      <c r="F79" s="1464"/>
    </row>
    <row r="80" spans="2:8">
      <c r="B80" s="1462"/>
      <c r="C80" s="1463"/>
      <c r="E80" s="1464"/>
      <c r="F80" s="1464"/>
    </row>
  </sheetData>
  <mergeCells count="22">
    <mergeCell ref="B39:G39"/>
    <mergeCell ref="B42:E42"/>
    <mergeCell ref="B54:G54"/>
    <mergeCell ref="B56:G56"/>
    <mergeCell ref="I52:M52"/>
    <mergeCell ref="B52:G52"/>
    <mergeCell ref="B1:G1"/>
    <mergeCell ref="B2:G2"/>
    <mergeCell ref="B3:G3"/>
    <mergeCell ref="B5:H5"/>
    <mergeCell ref="I5:J5"/>
    <mergeCell ref="I19:K19"/>
    <mergeCell ref="I7:J7"/>
    <mergeCell ref="B9:H9"/>
    <mergeCell ref="B11:H11"/>
    <mergeCell ref="B13:H13"/>
    <mergeCell ref="B35:H35"/>
    <mergeCell ref="B26:C26"/>
    <mergeCell ref="B15:H15"/>
    <mergeCell ref="B17:H17"/>
    <mergeCell ref="B7:H7"/>
    <mergeCell ref="B19:H19"/>
  </mergeCells>
  <pageMargins left="0.11811023622047245" right="0.51181102362204722" top="0.15748031496062992" bottom="0.15748031496062992" header="0.11811023622047245" footer="0.11811023622047245"/>
  <pageSetup paperSize="9" scale="60" orientation="portrait" r:id="rId1"/>
  <rowBreaks count="1" manualBreakCount="1">
    <brk id="39"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89"/>
  <sheetViews>
    <sheetView rightToLeft="1" view="pageBreakPreview" topLeftCell="A29" zoomScale="85" zoomScaleSheetLayoutView="85" workbookViewId="0">
      <selection activeCell="B41" sqref="B41:G41"/>
    </sheetView>
  </sheetViews>
  <sheetFormatPr defaultColWidth="9" defaultRowHeight="33.75"/>
  <cols>
    <col min="1" max="1" width="3.7109375" style="708" customWidth="1"/>
    <col min="2" max="2" width="73" style="708" customWidth="1"/>
    <col min="3" max="3" width="11.140625" style="708" customWidth="1"/>
    <col min="4" max="4" width="2.42578125" style="708" customWidth="1"/>
    <col min="5" max="5" width="19" style="708" bestFit="1" customWidth="1"/>
    <col min="6" max="6" width="3.7109375" style="708" customWidth="1"/>
    <col min="7" max="7" width="17.5703125" style="708" bestFit="1" customWidth="1"/>
    <col min="8" max="8" width="3" style="1454" customWidth="1"/>
    <col min="9" max="9" width="11.28515625" style="709" bestFit="1" customWidth="1"/>
    <col min="10" max="10" width="13" style="709" customWidth="1"/>
    <col min="11" max="14" width="9" style="709"/>
    <col min="15" max="16384" width="9" style="708"/>
  </cols>
  <sheetData>
    <row r="1" spans="2:14" s="695" customFormat="1" ht="30" customHeight="1">
      <c r="B1" s="2011" t="s">
        <v>0</v>
      </c>
      <c r="C1" s="2011"/>
      <c r="D1" s="2011"/>
      <c r="E1" s="2011"/>
      <c r="F1" s="2011"/>
      <c r="G1" s="2011"/>
      <c r="H1" s="1442"/>
      <c r="I1" s="1264"/>
      <c r="J1" s="1264"/>
      <c r="K1" s="696"/>
      <c r="L1" s="696"/>
      <c r="M1" s="696"/>
      <c r="N1" s="696"/>
    </row>
    <row r="2" spans="2:14" s="695" customFormat="1" ht="30" customHeight="1">
      <c r="B2" s="2011" t="s">
        <v>573</v>
      </c>
      <c r="C2" s="2011"/>
      <c r="D2" s="2011"/>
      <c r="E2" s="2011"/>
      <c r="F2" s="2011"/>
      <c r="G2" s="2011"/>
      <c r="H2" s="2004"/>
      <c r="I2" s="2004"/>
      <c r="J2" s="2004"/>
      <c r="K2" s="696"/>
      <c r="L2" s="696"/>
      <c r="M2" s="696"/>
      <c r="N2" s="696"/>
    </row>
    <row r="3" spans="2:14" s="695" customFormat="1" ht="30" customHeight="1">
      <c r="B3" s="2011" t="s">
        <v>929</v>
      </c>
      <c r="C3" s="2011"/>
      <c r="D3" s="2011"/>
      <c r="E3" s="2011"/>
      <c r="F3" s="2011"/>
      <c r="G3" s="2011"/>
      <c r="H3" s="2004"/>
      <c r="I3" s="2004"/>
      <c r="J3" s="2004"/>
      <c r="K3" s="696"/>
      <c r="L3" s="696"/>
      <c r="M3" s="696"/>
      <c r="N3" s="696"/>
    </row>
    <row r="4" spans="2:14" s="695" customFormat="1" ht="10.5" customHeight="1">
      <c r="B4" s="1316"/>
      <c r="C4" s="1316"/>
      <c r="D4" s="1316"/>
      <c r="E4" s="1316"/>
      <c r="F4" s="1316"/>
      <c r="G4" s="1316"/>
      <c r="H4" s="1443"/>
      <c r="I4" s="1444"/>
      <c r="J4" s="1444"/>
      <c r="K4" s="696"/>
      <c r="L4" s="696"/>
      <c r="M4" s="696"/>
      <c r="N4" s="696"/>
    </row>
    <row r="5" spans="2:14" s="553" customFormat="1" ht="24.75" customHeight="1">
      <c r="B5" s="1445" t="s">
        <v>885</v>
      </c>
      <c r="H5" s="1446"/>
      <c r="I5" s="699"/>
      <c r="J5" s="699"/>
      <c r="K5" s="699"/>
      <c r="L5" s="699"/>
      <c r="M5" s="699"/>
      <c r="N5" s="699"/>
    </row>
    <row r="6" spans="2:14" s="553" customFormat="1" ht="6" customHeight="1">
      <c r="B6" s="887"/>
      <c r="H6" s="1446"/>
      <c r="I6" s="699"/>
      <c r="J6" s="699"/>
      <c r="K6" s="699"/>
      <c r="L6" s="699"/>
      <c r="M6" s="699"/>
      <c r="N6" s="699"/>
    </row>
    <row r="7" spans="2:14" s="553" customFormat="1" ht="23.25" customHeight="1">
      <c r="B7" s="887"/>
      <c r="C7" s="498"/>
      <c r="D7" s="498"/>
      <c r="E7" s="1291">
        <f>'14-2'!E23</f>
        <v>1399</v>
      </c>
      <c r="F7" s="783"/>
      <c r="G7" s="1291">
        <v>1398</v>
      </c>
      <c r="H7" s="498"/>
      <c r="I7" s="551"/>
      <c r="J7" s="551"/>
      <c r="K7" s="551"/>
      <c r="L7" s="551"/>
      <c r="M7" s="551"/>
      <c r="N7" s="551"/>
    </row>
    <row r="8" spans="2:14" s="553" customFormat="1" ht="24" customHeight="1">
      <c r="B8" s="672"/>
      <c r="C8" s="672"/>
      <c r="D8" s="672"/>
      <c r="E8" s="1417" t="s">
        <v>856</v>
      </c>
      <c r="F8" s="672"/>
      <c r="G8" s="1417" t="s">
        <v>856</v>
      </c>
      <c r="H8" s="498"/>
      <c r="I8" s="551"/>
      <c r="J8" s="551"/>
      <c r="K8" s="551"/>
      <c r="L8" s="551"/>
      <c r="M8" s="551"/>
      <c r="N8" s="551"/>
    </row>
    <row r="9" spans="2:14" s="553" customFormat="1" ht="25.5" customHeight="1">
      <c r="B9" s="793" t="s">
        <v>560</v>
      </c>
      <c r="C9" s="672"/>
      <c r="D9" s="672"/>
      <c r="E9" s="1447">
        <v>569</v>
      </c>
      <c r="F9" s="672"/>
      <c r="G9" s="1447">
        <v>1089.067483</v>
      </c>
      <c r="H9" s="498"/>
      <c r="I9" s="551"/>
      <c r="J9" s="551">
        <f>E9/1000000</f>
        <v>5.6899999999999995E-4</v>
      </c>
      <c r="K9" s="551">
        <f t="shared" ref="K9:K16" si="0">F9/1000000</f>
        <v>0</v>
      </c>
      <c r="L9" s="551">
        <f t="shared" ref="L9:L16" si="1">G9/1000000</f>
        <v>1.089067483E-3</v>
      </c>
      <c r="M9" s="551"/>
      <c r="N9" s="551"/>
    </row>
    <row r="10" spans="2:14" s="553" customFormat="1" ht="25.5" customHeight="1">
      <c r="B10" s="793" t="s">
        <v>927</v>
      </c>
      <c r="C10" s="672"/>
      <c r="D10" s="672"/>
      <c r="E10" s="1447">
        <v>4493</v>
      </c>
      <c r="F10" s="672"/>
      <c r="G10" s="1447">
        <v>0</v>
      </c>
      <c r="H10" s="498"/>
      <c r="I10" s="551"/>
      <c r="J10" s="551">
        <f t="shared" ref="J10:J16" si="2">E10/1000000</f>
        <v>4.4929999999999996E-3</v>
      </c>
      <c r="K10" s="551">
        <f t="shared" si="0"/>
        <v>0</v>
      </c>
      <c r="L10" s="551">
        <f t="shared" si="1"/>
        <v>0</v>
      </c>
      <c r="M10" s="551"/>
      <c r="N10" s="551"/>
    </row>
    <row r="11" spans="2:14" s="553" customFormat="1" ht="25.5" customHeight="1">
      <c r="B11" s="793" t="s">
        <v>941</v>
      </c>
      <c r="C11" s="672"/>
      <c r="D11" s="672"/>
      <c r="E11" s="1447">
        <v>3477</v>
      </c>
      <c r="F11" s="1448"/>
      <c r="G11" s="1447">
        <v>0</v>
      </c>
      <c r="H11" s="498"/>
      <c r="I11" s="551"/>
      <c r="J11" s="551">
        <f t="shared" si="2"/>
        <v>3.4770000000000001E-3</v>
      </c>
      <c r="K11" s="551">
        <f t="shared" si="0"/>
        <v>0</v>
      </c>
      <c r="L11" s="551">
        <f t="shared" si="1"/>
        <v>0</v>
      </c>
      <c r="M11" s="551"/>
      <c r="N11" s="551"/>
    </row>
    <row r="12" spans="2:14" s="553" customFormat="1" ht="25.5" customHeight="1">
      <c r="B12" s="793" t="s">
        <v>940</v>
      </c>
      <c r="C12" s="672"/>
      <c r="D12" s="672"/>
      <c r="E12" s="1447">
        <v>2593</v>
      </c>
      <c r="F12" s="1448"/>
      <c r="G12" s="1447">
        <v>0</v>
      </c>
      <c r="H12" s="498"/>
      <c r="I12" s="551"/>
      <c r="J12" s="551">
        <f t="shared" si="2"/>
        <v>2.5929999999999998E-3</v>
      </c>
      <c r="K12" s="551">
        <f t="shared" si="0"/>
        <v>0</v>
      </c>
      <c r="L12" s="551">
        <f t="shared" si="1"/>
        <v>0</v>
      </c>
      <c r="M12" s="551"/>
      <c r="N12" s="551"/>
    </row>
    <row r="13" spans="2:14" s="553" customFormat="1" ht="25.5" customHeight="1">
      <c r="B13" s="793" t="s">
        <v>942</v>
      </c>
      <c r="C13" s="672"/>
      <c r="D13" s="672"/>
      <c r="E13" s="1447">
        <v>1258</v>
      </c>
      <c r="F13" s="1448"/>
      <c r="G13" s="1447">
        <v>0</v>
      </c>
      <c r="H13" s="498"/>
      <c r="I13" s="551"/>
      <c r="J13" s="551">
        <f t="shared" si="2"/>
        <v>1.258E-3</v>
      </c>
      <c r="K13" s="551">
        <f t="shared" si="0"/>
        <v>0</v>
      </c>
      <c r="L13" s="551">
        <f t="shared" si="1"/>
        <v>0</v>
      </c>
      <c r="M13" s="551"/>
      <c r="N13" s="551"/>
    </row>
    <row r="14" spans="2:14" s="553" customFormat="1" ht="25.5" customHeight="1">
      <c r="B14" s="793" t="s">
        <v>943</v>
      </c>
      <c r="C14" s="672"/>
      <c r="D14" s="672"/>
      <c r="E14" s="1447">
        <v>1202</v>
      </c>
      <c r="F14" s="1448"/>
      <c r="G14" s="1447">
        <v>0</v>
      </c>
      <c r="H14" s="498"/>
      <c r="I14" s="551"/>
      <c r="J14" s="551">
        <f t="shared" si="2"/>
        <v>1.2019999999999999E-3</v>
      </c>
      <c r="K14" s="551">
        <f t="shared" si="0"/>
        <v>0</v>
      </c>
      <c r="L14" s="551">
        <f t="shared" si="1"/>
        <v>0</v>
      </c>
      <c r="M14" s="551"/>
      <c r="N14" s="551"/>
    </row>
    <row r="15" spans="2:14" s="553" customFormat="1" ht="24" customHeight="1">
      <c r="B15" s="793" t="s">
        <v>773</v>
      </c>
      <c r="C15" s="672"/>
      <c r="D15" s="672"/>
      <c r="E15" s="1447">
        <v>1690</v>
      </c>
      <c r="F15" s="1448"/>
      <c r="G15" s="1447">
        <v>4537.7724600000001</v>
      </c>
      <c r="H15" s="498"/>
      <c r="I15" s="551"/>
      <c r="J15" s="551">
        <f t="shared" si="2"/>
        <v>1.6900000000000001E-3</v>
      </c>
      <c r="K15" s="551">
        <f t="shared" si="0"/>
        <v>0</v>
      </c>
      <c r="L15" s="551">
        <f t="shared" si="1"/>
        <v>4.5377724599999997E-3</v>
      </c>
      <c r="M15" s="551"/>
      <c r="N15" s="551"/>
    </row>
    <row r="16" spans="2:14" s="553" customFormat="1" ht="24.75" customHeight="1">
      <c r="B16" s="793" t="s">
        <v>6</v>
      </c>
      <c r="C16" s="672"/>
      <c r="D16" s="672"/>
      <c r="E16" s="1447">
        <v>3812</v>
      </c>
      <c r="F16" s="1448"/>
      <c r="G16" s="1447">
        <f>3266.208107+1974.2625</f>
        <v>5240.4706070000002</v>
      </c>
      <c r="H16" s="498"/>
      <c r="I16" s="551"/>
      <c r="J16" s="551">
        <f t="shared" si="2"/>
        <v>3.8119999999999999E-3</v>
      </c>
      <c r="K16" s="551">
        <f t="shared" si="0"/>
        <v>0</v>
      </c>
      <c r="L16" s="551">
        <f t="shared" si="1"/>
        <v>5.2404706070000003E-3</v>
      </c>
      <c r="M16" s="551"/>
      <c r="N16" s="551"/>
    </row>
    <row r="17" spans="2:16" s="553" customFormat="1" ht="27" customHeight="1" thickBot="1">
      <c r="B17" s="671"/>
      <c r="C17" s="672"/>
      <c r="D17" s="672"/>
      <c r="E17" s="1449">
        <f>SUM(E9:E16)</f>
        <v>19094</v>
      </c>
      <c r="F17" s="672"/>
      <c r="G17" s="1449">
        <f>SUM(G9:G16)</f>
        <v>10867.31055</v>
      </c>
      <c r="H17" s="498"/>
      <c r="I17" s="551"/>
      <c r="J17" s="551"/>
      <c r="K17" s="551"/>
      <c r="L17" s="551"/>
      <c r="M17" s="551"/>
      <c r="N17" s="551"/>
    </row>
    <row r="18" spans="2:16" s="1450" customFormat="1" ht="13.5" customHeight="1" thickTop="1">
      <c r="B18" s="582"/>
      <c r="C18" s="582"/>
      <c r="D18" s="582"/>
      <c r="E18" s="582"/>
      <c r="F18" s="582"/>
      <c r="G18" s="582"/>
      <c r="H18" s="568"/>
      <c r="I18" s="568"/>
    </row>
    <row r="19" spans="2:16" s="1450" customFormat="1" ht="33.75" customHeight="1">
      <c r="B19" s="2080" t="s">
        <v>1234</v>
      </c>
      <c r="C19" s="2080"/>
      <c r="D19" s="2080"/>
      <c r="E19" s="2080"/>
      <c r="F19" s="2080"/>
      <c r="G19" s="2080"/>
      <c r="H19" s="568"/>
      <c r="I19" s="568"/>
    </row>
    <row r="20" spans="2:16" s="1450" customFormat="1" ht="26.25" customHeight="1">
      <c r="B20" s="582"/>
      <c r="C20" s="582"/>
      <c r="D20" s="582"/>
      <c r="E20" s="582"/>
      <c r="F20" s="582"/>
      <c r="G20" s="582"/>
      <c r="H20" s="568"/>
      <c r="I20" s="568"/>
    </row>
    <row r="21" spans="2:16" s="553" customFormat="1" ht="28.5" customHeight="1">
      <c r="B21" s="1445" t="s">
        <v>886</v>
      </c>
      <c r="H21" s="1446"/>
      <c r="I21" s="699"/>
      <c r="J21" s="699"/>
      <c r="K21" s="699"/>
      <c r="L21" s="699"/>
      <c r="M21" s="699"/>
      <c r="N21" s="699"/>
    </row>
    <row r="22" spans="2:16" s="553" customFormat="1" ht="7.5" customHeight="1">
      <c r="B22" s="671"/>
      <c r="H22" s="1446"/>
      <c r="I22" s="699"/>
      <c r="J22" s="699"/>
      <c r="K22" s="699"/>
      <c r="L22" s="699"/>
      <c r="M22" s="699"/>
      <c r="N22" s="699"/>
    </row>
    <row r="23" spans="2:16" s="553" customFormat="1" ht="83.25" customHeight="1">
      <c r="B23" s="2138" t="s">
        <v>1373</v>
      </c>
      <c r="C23" s="2138"/>
      <c r="D23" s="2138"/>
      <c r="E23" s="2138"/>
      <c r="F23" s="2138"/>
      <c r="G23" s="2138"/>
      <c r="H23" s="1451"/>
      <c r="I23" s="686"/>
      <c r="J23" s="686"/>
      <c r="K23" s="699"/>
      <c r="L23" s="699"/>
      <c r="M23" s="699"/>
      <c r="N23" s="699"/>
    </row>
    <row r="24" spans="2:16" s="553" customFormat="1" ht="18.75" customHeight="1">
      <c r="B24" s="671"/>
      <c r="H24" s="1446"/>
      <c r="I24" s="699"/>
      <c r="J24" s="699"/>
      <c r="K24" s="699"/>
      <c r="L24" s="699"/>
      <c r="M24" s="699"/>
      <c r="N24" s="699"/>
    </row>
    <row r="25" spans="2:16" s="553" customFormat="1" ht="27.75" customHeight="1">
      <c r="B25" s="1445" t="s">
        <v>887</v>
      </c>
      <c r="N25" s="699"/>
      <c r="O25" s="699"/>
      <c r="P25" s="699"/>
    </row>
    <row r="26" spans="2:16" s="553" customFormat="1" ht="9" customHeight="1">
      <c r="B26" s="671"/>
      <c r="N26" s="699"/>
      <c r="O26" s="699"/>
      <c r="P26" s="699"/>
    </row>
    <row r="27" spans="2:16" s="553" customFormat="1" ht="20.25" customHeight="1">
      <c r="B27" s="887"/>
      <c r="C27" s="498"/>
      <c r="D27" s="498"/>
      <c r="E27" s="1291">
        <f>E7</f>
        <v>1399</v>
      </c>
      <c r="F27" s="783"/>
      <c r="G27" s="1291">
        <v>1398</v>
      </c>
      <c r="H27" s="498"/>
      <c r="I27" s="551"/>
      <c r="J27" s="551"/>
      <c r="K27" s="551"/>
      <c r="L27" s="551"/>
      <c r="M27" s="551"/>
      <c r="N27" s="551"/>
    </row>
    <row r="28" spans="2:16" s="553" customFormat="1" ht="25.5">
      <c r="E28" s="1412" t="s">
        <v>959</v>
      </c>
      <c r="G28" s="1412" t="s">
        <v>959</v>
      </c>
      <c r="H28" s="1411"/>
      <c r="J28" s="1413"/>
      <c r="N28" s="699"/>
      <c r="O28" s="699"/>
      <c r="P28" s="699"/>
    </row>
    <row r="29" spans="2:16" s="553" customFormat="1" ht="26.25">
      <c r="B29" s="905" t="s">
        <v>954</v>
      </c>
      <c r="C29" s="672"/>
      <c r="D29" s="672"/>
      <c r="E29" s="1447">
        <v>11804</v>
      </c>
      <c r="F29" s="1448"/>
      <c r="G29" s="1447">
        <v>34465.761465000003</v>
      </c>
      <c r="H29" s="1452"/>
      <c r="J29" s="1453">
        <f>E29/1000000</f>
        <v>1.1804E-2</v>
      </c>
      <c r="K29" s="1453">
        <f t="shared" ref="K29:K32" si="3">F29/1000000</f>
        <v>0</v>
      </c>
      <c r="L29" s="1453">
        <f t="shared" ref="L29:L32" si="4">G29/1000000</f>
        <v>3.4465761465000001E-2</v>
      </c>
      <c r="N29" s="699"/>
      <c r="O29" s="699"/>
      <c r="P29" s="699"/>
    </row>
    <row r="30" spans="2:16" s="553" customFormat="1" ht="26.25">
      <c r="B30" s="905" t="s">
        <v>953</v>
      </c>
      <c r="C30" s="672"/>
      <c r="D30" s="672"/>
      <c r="E30" s="1447">
        <v>29873</v>
      </c>
      <c r="F30" s="1448"/>
      <c r="G30" s="1447">
        <v>24718.873586999998</v>
      </c>
      <c r="H30" s="1452"/>
      <c r="J30" s="1453">
        <f t="shared" ref="J30:J32" si="5">E30/1000000</f>
        <v>2.9873E-2</v>
      </c>
      <c r="K30" s="1453">
        <f t="shared" si="3"/>
        <v>0</v>
      </c>
      <c r="L30" s="1453">
        <f t="shared" si="4"/>
        <v>2.4718873587E-2</v>
      </c>
      <c r="N30" s="699"/>
      <c r="O30" s="699"/>
      <c r="P30" s="699"/>
    </row>
    <row r="31" spans="2:16" s="553" customFormat="1" ht="26.25">
      <c r="B31" s="905" t="s">
        <v>3</v>
      </c>
      <c r="C31" s="672"/>
      <c r="D31" s="672"/>
      <c r="E31" s="1447">
        <v>215</v>
      </c>
      <c r="F31" s="1448"/>
      <c r="G31" s="1447">
        <v>128.40004200000001</v>
      </c>
      <c r="H31" s="1452"/>
      <c r="J31" s="1453">
        <f t="shared" si="5"/>
        <v>2.1499999999999999E-4</v>
      </c>
      <c r="K31" s="1453">
        <f t="shared" si="3"/>
        <v>0</v>
      </c>
      <c r="L31" s="1453">
        <f t="shared" si="4"/>
        <v>1.2840004200000003E-4</v>
      </c>
      <c r="N31" s="699"/>
      <c r="O31" s="699"/>
      <c r="P31" s="699"/>
    </row>
    <row r="32" spans="2:16" s="553" customFormat="1" ht="26.25">
      <c r="B32" s="905" t="s">
        <v>207</v>
      </c>
      <c r="C32" s="672"/>
      <c r="D32" s="672"/>
      <c r="E32" s="1447">
        <v>7311</v>
      </c>
      <c r="F32" s="1448"/>
      <c r="G32" s="1447">
        <v>7928.6198510000004</v>
      </c>
      <c r="H32" s="1403"/>
      <c r="J32" s="1453">
        <f t="shared" si="5"/>
        <v>7.3109999999999998E-3</v>
      </c>
      <c r="K32" s="1453">
        <f t="shared" si="3"/>
        <v>0</v>
      </c>
      <c r="L32" s="1453">
        <f t="shared" si="4"/>
        <v>7.928619851000001E-3</v>
      </c>
      <c r="N32" s="699"/>
      <c r="O32" s="699"/>
      <c r="P32" s="699"/>
    </row>
    <row r="33" spans="2:16" s="553" customFormat="1" ht="26.25" thickBot="1">
      <c r="B33" s="671"/>
      <c r="C33" s="672"/>
      <c r="D33" s="672"/>
      <c r="E33" s="1449">
        <f>SUM(E29:E32)</f>
        <v>49203</v>
      </c>
      <c r="F33" s="672"/>
      <c r="G33" s="1449">
        <f>SUM(G29:G32)</f>
        <v>67241.654945000002</v>
      </c>
      <c r="H33" s="1452"/>
      <c r="J33" s="343"/>
      <c r="N33" s="699"/>
      <c r="O33" s="699"/>
      <c r="P33" s="699"/>
    </row>
    <row r="34" spans="2:16" ht="13.5" customHeight="1" thickTop="1"/>
    <row r="35" spans="2:16" s="553" customFormat="1" ht="21.75" customHeight="1">
      <c r="B35" s="1445" t="s">
        <v>888</v>
      </c>
      <c r="C35" s="463"/>
      <c r="D35" s="463"/>
      <c r="E35" s="1307"/>
      <c r="F35" s="1307"/>
      <c r="G35" s="1307"/>
      <c r="H35" s="701"/>
      <c r="I35" s="1378"/>
      <c r="J35" s="704"/>
      <c r="K35" s="1378"/>
    </row>
    <row r="36" spans="2:16" s="553" customFormat="1" ht="5.25" customHeight="1">
      <c r="B36" s="671"/>
      <c r="C36" s="463"/>
      <c r="D36" s="463"/>
      <c r="E36" s="1307"/>
      <c r="F36" s="1307"/>
      <c r="G36" s="1307"/>
      <c r="H36" s="701"/>
      <c r="I36" s="1378"/>
      <c r="J36" s="704"/>
      <c r="K36" s="1378"/>
    </row>
    <row r="37" spans="2:16" s="553" customFormat="1" ht="129" customHeight="1">
      <c r="B37" s="2145" t="s">
        <v>1114</v>
      </c>
      <c r="C37" s="2145"/>
      <c r="D37" s="2145"/>
      <c r="E37" s="2145"/>
      <c r="F37" s="2145"/>
      <c r="G37" s="2145"/>
      <c r="H37" s="1338"/>
      <c r="I37" s="1338"/>
      <c r="J37" s="1338"/>
      <c r="K37" s="1338"/>
    </row>
    <row r="38" spans="2:16" s="553" customFormat="1" ht="9" customHeight="1">
      <c r="B38" s="1455"/>
      <c r="C38" s="1456"/>
      <c r="D38" s="1456"/>
      <c r="E38" s="1456"/>
      <c r="F38" s="1456"/>
      <c r="G38" s="1456"/>
      <c r="H38" s="1456"/>
      <c r="I38" s="1456"/>
      <c r="J38" s="1456"/>
      <c r="K38" s="1456"/>
    </row>
    <row r="39" spans="2:16" s="553" customFormat="1" ht="27" customHeight="1">
      <c r="B39" s="1445" t="s">
        <v>889</v>
      </c>
      <c r="C39" s="463"/>
      <c r="D39" s="463"/>
      <c r="E39" s="1307"/>
      <c r="F39" s="1307"/>
      <c r="G39" s="1307"/>
      <c r="H39" s="701"/>
      <c r="I39" s="1378"/>
      <c r="J39" s="704"/>
      <c r="K39" s="1378"/>
    </row>
    <row r="40" spans="2:16" s="553" customFormat="1" ht="15.75" customHeight="1">
      <c r="B40" s="671"/>
      <c r="C40" s="463"/>
      <c r="D40" s="463"/>
      <c r="E40" s="1307"/>
      <c r="F40" s="1307"/>
      <c r="G40" s="1307"/>
      <c r="H40" s="701"/>
      <c r="I40" s="1378"/>
      <c r="J40" s="704"/>
      <c r="K40" s="1378"/>
    </row>
    <row r="41" spans="2:16" s="548" customFormat="1" ht="72" customHeight="1">
      <c r="B41" s="2146" t="s">
        <v>1115</v>
      </c>
      <c r="C41" s="2146"/>
      <c r="D41" s="2146"/>
      <c r="E41" s="2146"/>
      <c r="F41" s="2146"/>
      <c r="G41" s="2146"/>
      <c r="H41" s="549"/>
      <c r="I41" s="549"/>
      <c r="J41" s="549"/>
      <c r="K41" s="549"/>
    </row>
    <row r="42" spans="2:16" s="770" customFormat="1" ht="9" customHeight="1">
      <c r="E42" s="1457"/>
      <c r="F42" s="1457"/>
      <c r="G42" s="1457"/>
      <c r="H42" s="1458"/>
      <c r="I42" s="1459"/>
      <c r="J42" s="1459"/>
      <c r="K42" s="1459"/>
    </row>
    <row r="43" spans="2:16" ht="21" customHeight="1">
      <c r="B43" s="1995">
        <v>21</v>
      </c>
      <c r="C43" s="1995"/>
      <c r="D43" s="1995"/>
      <c r="E43" s="1995"/>
      <c r="F43" s="1995"/>
      <c r="G43" s="1995"/>
    </row>
    <row r="65" spans="2:27" s="553" customFormat="1" ht="33" customHeight="1">
      <c r="B65" s="1306"/>
      <c r="C65" s="1426"/>
      <c r="D65" s="1426"/>
      <c r="E65" s="1426"/>
      <c r="F65" s="498"/>
      <c r="G65" s="1426"/>
      <c r="H65" s="498"/>
      <c r="I65" s="551"/>
      <c r="J65" s="551"/>
      <c r="K65" s="699"/>
      <c r="L65" s="699"/>
      <c r="M65" s="699"/>
      <c r="N65" s="699"/>
    </row>
    <row r="66" spans="2:27" s="553" customFormat="1" ht="16.5" customHeight="1">
      <c r="B66" s="1306"/>
      <c r="C66" s="1426"/>
      <c r="D66" s="1426"/>
      <c r="E66" s="1426"/>
      <c r="F66" s="498"/>
      <c r="G66" s="1426"/>
      <c r="H66" s="498"/>
      <c r="I66" s="551"/>
      <c r="J66" s="551"/>
      <c r="K66" s="699"/>
      <c r="L66" s="699"/>
      <c r="M66" s="699"/>
      <c r="N66" s="699"/>
    </row>
    <row r="67" spans="2:27" s="553" customFormat="1" ht="18" customHeight="1">
      <c r="B67" s="1306"/>
      <c r="C67" s="497"/>
      <c r="D67" s="498"/>
      <c r="E67" s="1282"/>
      <c r="F67" s="498"/>
      <c r="G67" s="1282"/>
      <c r="H67" s="498"/>
      <c r="I67" s="551"/>
      <c r="J67" s="551"/>
      <c r="K67" s="699"/>
      <c r="L67" s="699"/>
      <c r="M67" s="699"/>
      <c r="N67" s="699"/>
    </row>
    <row r="68" spans="2:27" s="553" customFormat="1" ht="18" customHeight="1">
      <c r="B68" s="1306"/>
      <c r="C68" s="497"/>
      <c r="D68" s="498"/>
      <c r="E68" s="1282"/>
      <c r="F68" s="498"/>
      <c r="G68" s="1282"/>
      <c r="H68" s="498"/>
      <c r="I68" s="551"/>
      <c r="J68" s="551"/>
      <c r="K68" s="699"/>
      <c r="L68" s="699"/>
      <c r="M68" s="699"/>
      <c r="N68" s="699"/>
    </row>
    <row r="69" spans="2:27" s="553" customFormat="1" ht="18" customHeight="1">
      <c r="B69" s="1306"/>
      <c r="C69" s="497"/>
      <c r="D69" s="498"/>
      <c r="E69" s="1282"/>
      <c r="F69" s="498"/>
      <c r="G69" s="1282"/>
      <c r="H69" s="498"/>
      <c r="I69" s="551"/>
      <c r="J69" s="551"/>
      <c r="K69" s="699"/>
      <c r="L69" s="699"/>
      <c r="M69" s="699"/>
      <c r="N69" s="699"/>
    </row>
    <row r="70" spans="2:27" s="553" customFormat="1" ht="18" customHeight="1">
      <c r="B70" s="1306"/>
      <c r="C70" s="497"/>
      <c r="D70" s="498"/>
      <c r="E70" s="1282"/>
      <c r="F70" s="498"/>
      <c r="G70" s="1282"/>
      <c r="H70" s="498"/>
      <c r="I70" s="551"/>
      <c r="J70" s="551"/>
      <c r="K70" s="699"/>
      <c r="L70" s="699"/>
      <c r="M70" s="699"/>
      <c r="N70" s="699"/>
    </row>
    <row r="71" spans="2:27" s="553" customFormat="1" ht="29.25" customHeight="1">
      <c r="H71" s="498"/>
      <c r="I71" s="551"/>
      <c r="J71" s="551"/>
      <c r="K71" s="699"/>
      <c r="L71" s="699"/>
      <c r="M71" s="699"/>
      <c r="N71" s="699"/>
    </row>
    <row r="72" spans="2:27" s="553" customFormat="1" ht="20.25" customHeight="1">
      <c r="H72" s="1451"/>
      <c r="I72" s="686"/>
      <c r="J72" s="686"/>
      <c r="K72" s="686"/>
      <c r="L72" s="686"/>
      <c r="M72" s="686"/>
      <c r="N72" s="686"/>
      <c r="O72" s="681"/>
      <c r="P72" s="681"/>
      <c r="Q72" s="681"/>
      <c r="R72" s="681"/>
      <c r="S72" s="681"/>
      <c r="T72" s="681"/>
      <c r="U72" s="681"/>
      <c r="V72" s="681"/>
      <c r="W72" s="681"/>
      <c r="X72" s="681"/>
      <c r="Y72" s="681"/>
      <c r="Z72" s="681"/>
      <c r="AA72" s="681"/>
    </row>
    <row r="80" spans="2:27" ht="36">
      <c r="H80" s="1460"/>
      <c r="I80" s="1461"/>
      <c r="J80" s="1461"/>
    </row>
    <row r="85" spans="2:6">
      <c r="B85" s="1462"/>
      <c r="C85" s="1463"/>
      <c r="E85" s="1464"/>
      <c r="F85" s="1464"/>
    </row>
    <row r="86" spans="2:6">
      <c r="B86" s="1462"/>
      <c r="C86" s="1463"/>
      <c r="E86" s="1464"/>
      <c r="F86" s="1464"/>
    </row>
    <row r="87" spans="2:6">
      <c r="B87" s="1462"/>
      <c r="C87" s="1463"/>
      <c r="E87" s="1464"/>
      <c r="F87" s="1464"/>
    </row>
    <row r="88" spans="2:6">
      <c r="B88" s="1462"/>
      <c r="C88" s="1463"/>
      <c r="E88" s="1464"/>
      <c r="F88" s="1464"/>
    </row>
    <row r="89" spans="2:6">
      <c r="B89" s="1462"/>
      <c r="C89" s="1463"/>
      <c r="E89" s="1464"/>
      <c r="F89" s="1464"/>
    </row>
  </sheetData>
  <mergeCells count="10">
    <mergeCell ref="B1:G1"/>
    <mergeCell ref="B2:G2"/>
    <mergeCell ref="B43:G43"/>
    <mergeCell ref="H2:J2"/>
    <mergeCell ref="B3:G3"/>
    <mergeCell ref="H3:J3"/>
    <mergeCell ref="B37:G37"/>
    <mergeCell ref="B41:G41"/>
    <mergeCell ref="B23:G23"/>
    <mergeCell ref="B19:G19"/>
  </mergeCells>
  <printOptions horizontalCentered="1"/>
  <pageMargins left="0.19685039370078741" right="0.39370078740157483" top="0.19685039370078741" bottom="0.19685039370078741" header="0.19685039370078741" footer="0.19685039370078741"/>
  <pageSetup scale="69" orientation="portrait" r:id="rId1"/>
  <rowBreaks count="1" manualBreakCount="1">
    <brk id="73" min="1" max="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5"/>
  <sheetViews>
    <sheetView rightToLeft="1" view="pageBreakPreview" zoomScaleSheetLayoutView="100" workbookViewId="0">
      <selection activeCell="B32" sqref="B32:K32"/>
    </sheetView>
  </sheetViews>
  <sheetFormatPr defaultColWidth="9" defaultRowHeight="18"/>
  <cols>
    <col min="1" max="1" width="4.140625" style="607" customWidth="1"/>
    <col min="2" max="2" width="53.42578125" style="607" customWidth="1"/>
    <col min="3" max="3" width="12.7109375" style="607" customWidth="1"/>
    <col min="4" max="4" width="1" style="607" customWidth="1"/>
    <col min="5" max="5" width="16.42578125" style="607" customWidth="1"/>
    <col min="6" max="6" width="1" style="607" customWidth="1"/>
    <col min="7" max="7" width="12.42578125" style="707" customWidth="1"/>
    <col min="8" max="8" width="1.140625" style="607" customWidth="1"/>
    <col min="9" max="9" width="15.5703125" style="607" bestFit="1" customWidth="1"/>
    <col min="10" max="10" width="0.85546875" style="607" customWidth="1"/>
    <col min="11" max="11" width="15.7109375" style="607" customWidth="1"/>
    <col min="12" max="12" width="1.140625" style="607" customWidth="1"/>
    <col min="13" max="13" width="10" style="607" bestFit="1" customWidth="1"/>
    <col min="14" max="14" width="9" style="607"/>
    <col min="15" max="15" width="13" style="607" customWidth="1"/>
    <col min="16" max="16384" width="9" style="607"/>
  </cols>
  <sheetData>
    <row r="1" spans="1:24" ht="21.75" customHeight="1">
      <c r="B1" s="2004" t="s">
        <v>0</v>
      </c>
      <c r="C1" s="2004"/>
      <c r="D1" s="2004"/>
      <c r="E1" s="2004"/>
      <c r="F1" s="2004"/>
      <c r="G1" s="2004"/>
      <c r="H1" s="2004"/>
      <c r="I1" s="2004"/>
      <c r="J1" s="2004"/>
      <c r="K1" s="2004"/>
    </row>
    <row r="2" spans="1:24" ht="21.75" customHeight="1">
      <c r="B2" s="2004" t="s">
        <v>573</v>
      </c>
      <c r="C2" s="2004"/>
      <c r="D2" s="2004"/>
      <c r="E2" s="2004"/>
      <c r="F2" s="2004"/>
      <c r="G2" s="2004"/>
      <c r="H2" s="2004"/>
      <c r="I2" s="2004"/>
      <c r="J2" s="2004"/>
      <c r="K2" s="2004"/>
    </row>
    <row r="3" spans="1:24" ht="21.75" customHeight="1">
      <c r="B3" s="2004" t="s">
        <v>929</v>
      </c>
      <c r="C3" s="2004"/>
      <c r="D3" s="2004"/>
      <c r="E3" s="2004"/>
      <c r="F3" s="2004"/>
      <c r="G3" s="2004"/>
      <c r="H3" s="2004"/>
      <c r="I3" s="2004"/>
      <c r="J3" s="2004"/>
      <c r="K3" s="2004"/>
    </row>
    <row r="4" spans="1:24" s="708" customFormat="1" ht="4.5" customHeight="1">
      <c r="B4" s="1432"/>
      <c r="C4" s="1432"/>
      <c r="D4" s="1432"/>
      <c r="E4" s="1432"/>
      <c r="F4" s="1432"/>
      <c r="G4" s="1432"/>
      <c r="H4" s="1432"/>
    </row>
    <row r="5" spans="1:24" s="553" customFormat="1" ht="23.25" customHeight="1">
      <c r="B5" s="889" t="s">
        <v>890</v>
      </c>
      <c r="C5" s="1307"/>
      <c r="D5" s="1307"/>
      <c r="E5" s="1307"/>
      <c r="F5" s="701"/>
      <c r="G5" s="1378"/>
      <c r="H5" s="704"/>
      <c r="I5" s="1378"/>
    </row>
    <row r="6" spans="1:24" s="553" customFormat="1" ht="4.5" customHeight="1">
      <c r="A6" s="671"/>
      <c r="B6" s="463"/>
      <c r="C6" s="1307"/>
      <c r="D6" s="1307"/>
      <c r="E6" s="1307"/>
      <c r="F6" s="701"/>
      <c r="G6" s="1378"/>
      <c r="H6" s="704"/>
      <c r="I6" s="1378"/>
    </row>
    <row r="7" spans="1:24" s="548" customFormat="1" ht="99.75" customHeight="1">
      <c r="B7" s="2073" t="s">
        <v>891</v>
      </c>
      <c r="C7" s="2073"/>
      <c r="D7" s="2073"/>
      <c r="E7" s="2073"/>
      <c r="F7" s="2073"/>
      <c r="G7" s="2073"/>
      <c r="H7" s="2073"/>
      <c r="I7" s="2073"/>
      <c r="J7" s="2073"/>
      <c r="K7" s="2073"/>
      <c r="L7" s="549"/>
      <c r="M7" s="549"/>
      <c r="N7" s="549"/>
      <c r="O7" s="2073" t="s">
        <v>728</v>
      </c>
      <c r="P7" s="2073"/>
      <c r="Q7" s="2073"/>
      <c r="R7" s="2073"/>
      <c r="S7" s="2073"/>
      <c r="T7" s="2073"/>
      <c r="U7" s="2073"/>
      <c r="V7" s="2073"/>
      <c r="W7" s="2073"/>
      <c r="X7" s="2073"/>
    </row>
    <row r="8" spans="1:24" s="548" customFormat="1" ht="5.25" customHeight="1">
      <c r="A8" s="890"/>
      <c r="B8" s="890"/>
      <c r="C8" s="890"/>
      <c r="D8" s="890"/>
      <c r="E8" s="890"/>
      <c r="F8" s="890"/>
      <c r="G8" s="890"/>
      <c r="H8" s="890"/>
      <c r="I8" s="890"/>
      <c r="J8" s="890"/>
      <c r="K8" s="890"/>
      <c r="L8" s="890"/>
      <c r="M8" s="549"/>
      <c r="N8" s="549"/>
      <c r="O8" s="549"/>
      <c r="P8" s="549"/>
      <c r="Q8" s="549"/>
      <c r="R8" s="549"/>
      <c r="S8" s="549"/>
      <c r="T8" s="549"/>
    </row>
    <row r="9" spans="1:24" s="548" customFormat="1" ht="21.75" customHeight="1">
      <c r="B9" s="887" t="s">
        <v>1255</v>
      </c>
      <c r="C9" s="1433"/>
      <c r="D9" s="1433"/>
      <c r="E9" s="1433"/>
      <c r="F9" s="1434"/>
      <c r="G9" s="1435"/>
      <c r="H9" s="1405"/>
      <c r="I9" s="1436"/>
      <c r="J9" s="1406"/>
      <c r="K9" s="1436"/>
    </row>
    <row r="10" spans="1:24" s="548" customFormat="1" ht="17.25" customHeight="1">
      <c r="B10" s="671"/>
      <c r="C10" s="1433"/>
      <c r="D10" s="1433"/>
      <c r="E10" s="1433"/>
      <c r="F10" s="1434"/>
      <c r="G10" s="1434"/>
      <c r="H10" s="1405"/>
      <c r="I10" s="1436"/>
      <c r="J10" s="1406"/>
      <c r="K10" s="1268" t="s">
        <v>961</v>
      </c>
    </row>
    <row r="11" spans="1:24" s="548" customFormat="1" ht="18.75" customHeight="1">
      <c r="B11" s="652"/>
      <c r="C11" s="652"/>
      <c r="D11" s="652"/>
      <c r="E11" s="652"/>
      <c r="F11" s="652"/>
      <c r="G11" s="899" t="s">
        <v>4</v>
      </c>
      <c r="H11" s="652"/>
      <c r="I11" s="763">
        <f>'15-19'!E27</f>
        <v>1399</v>
      </c>
      <c r="J11" s="652"/>
      <c r="K11" s="763">
        <v>1398</v>
      </c>
    </row>
    <row r="12" spans="1:24" s="548" customFormat="1" ht="23.25">
      <c r="B12" s="652"/>
      <c r="C12" s="652"/>
      <c r="D12" s="652"/>
      <c r="E12" s="552"/>
      <c r="F12" s="652"/>
      <c r="G12" s="1307"/>
      <c r="H12" s="652"/>
      <c r="I12" s="1403" t="s">
        <v>856</v>
      </c>
      <c r="J12" s="652"/>
      <c r="K12" s="1403" t="s">
        <v>856</v>
      </c>
    </row>
    <row r="13" spans="1:24" s="548" customFormat="1" ht="21.75" customHeight="1">
      <c r="B13" s="2147" t="s">
        <v>1116</v>
      </c>
      <c r="C13" s="2147"/>
      <c r="D13" s="498"/>
      <c r="E13" s="498"/>
      <c r="G13" s="1307" t="s">
        <v>279</v>
      </c>
      <c r="I13" s="1427">
        <v>676990</v>
      </c>
      <c r="J13" s="548">
        <v>0</v>
      </c>
      <c r="K13" s="1427">
        <f>550206.047419+96600</f>
        <v>646806.04741899995</v>
      </c>
      <c r="M13" s="1437">
        <f>I13-K13</f>
        <v>30183.952581000049</v>
      </c>
      <c r="O13" s="548">
        <f>I13/1000000</f>
        <v>0.67698999999999998</v>
      </c>
      <c r="P13" s="548">
        <f t="shared" ref="P13:P14" si="0">J13/1000000</f>
        <v>0</v>
      </c>
      <c r="Q13" s="548">
        <f t="shared" ref="Q13:Q14" si="1">K13/1000000</f>
        <v>0.64680604741899994</v>
      </c>
    </row>
    <row r="14" spans="1:24" s="548" customFormat="1" ht="21.75" customHeight="1">
      <c r="B14" s="2147" t="s">
        <v>1256</v>
      </c>
      <c r="C14" s="2147"/>
      <c r="D14" s="2147"/>
      <c r="E14" s="2147"/>
      <c r="G14" s="1307" t="s">
        <v>383</v>
      </c>
      <c r="I14" s="1427">
        <v>3789751</v>
      </c>
      <c r="J14" s="770">
        <v>0</v>
      </c>
      <c r="K14" s="1427">
        <v>1383751</v>
      </c>
      <c r="M14" s="1437"/>
      <c r="O14" s="548">
        <f t="shared" ref="O14" si="2">I14/1000000</f>
        <v>3.7897509999999999</v>
      </c>
      <c r="P14" s="548">
        <f t="shared" si="0"/>
        <v>0</v>
      </c>
      <c r="Q14" s="548">
        <f t="shared" si="1"/>
        <v>1.383751</v>
      </c>
    </row>
    <row r="15" spans="1:24" s="548" customFormat="1" ht="21.75" customHeight="1">
      <c r="B15" s="2147" t="s">
        <v>1254</v>
      </c>
      <c r="C15" s="2147"/>
      <c r="D15" s="2147"/>
      <c r="E15" s="2147"/>
      <c r="G15" s="1307" t="s">
        <v>454</v>
      </c>
      <c r="I15" s="1427">
        <v>932</v>
      </c>
      <c r="J15" s="770"/>
      <c r="K15" s="1427">
        <f>M15/1000000</f>
        <v>932.37545599999999</v>
      </c>
      <c r="M15" s="1838">
        <v>932375456</v>
      </c>
    </row>
    <row r="16" spans="1:24" s="548" customFormat="1" ht="21.75" customHeight="1" thickBot="1">
      <c r="I16" s="344">
        <f>SUM(I13:I15)</f>
        <v>4467673</v>
      </c>
      <c r="K16" s="344">
        <f>SUM(K13:K15)</f>
        <v>2031489.4228749999</v>
      </c>
    </row>
    <row r="17" spans="2:23" s="548" customFormat="1" ht="7.5" customHeight="1" thickTop="1"/>
    <row r="18" spans="2:23" s="548" customFormat="1" ht="25.5" customHeight="1">
      <c r="B18" s="2150" t="s">
        <v>1117</v>
      </c>
      <c r="C18" s="2150"/>
      <c r="D18" s="2150"/>
      <c r="E18" s="2150"/>
      <c r="F18" s="2150"/>
      <c r="G18" s="2150"/>
      <c r="H18" s="2150"/>
      <c r="I18" s="2150"/>
    </row>
    <row r="19" spans="2:23" s="548" customFormat="1" ht="16.5" customHeight="1">
      <c r="B19" s="891"/>
      <c r="C19" s="891"/>
      <c r="D19" s="891"/>
      <c r="E19" s="891"/>
      <c r="F19" s="891"/>
      <c r="G19" s="891"/>
      <c r="H19" s="891"/>
      <c r="I19" s="891"/>
      <c r="K19" s="1268" t="s">
        <v>961</v>
      </c>
    </row>
    <row r="20" spans="2:23" s="548" customFormat="1" ht="25.5" customHeight="1">
      <c r="B20" s="652"/>
      <c r="C20" s="652"/>
      <c r="D20" s="652"/>
      <c r="E20" s="652"/>
      <c r="F20" s="652"/>
      <c r="G20" s="899" t="s">
        <v>4</v>
      </c>
      <c r="H20" s="652"/>
      <c r="I20" s="763">
        <f>I11</f>
        <v>1399</v>
      </c>
      <c r="J20" s="652"/>
      <c r="K20" s="763">
        <v>1398</v>
      </c>
    </row>
    <row r="21" spans="2:23" s="548" customFormat="1" ht="20.25" customHeight="1">
      <c r="B21" s="652"/>
      <c r="C21" s="652"/>
      <c r="D21" s="652"/>
      <c r="E21" s="552"/>
      <c r="F21" s="652"/>
      <c r="G21" s="1307"/>
      <c r="H21" s="652"/>
      <c r="I21" s="1403" t="s">
        <v>856</v>
      </c>
      <c r="J21" s="652"/>
      <c r="K21" s="1403" t="s">
        <v>856</v>
      </c>
    </row>
    <row r="22" spans="2:23" s="548" customFormat="1" ht="25.5" customHeight="1">
      <c r="B22" s="2147" t="s">
        <v>1118</v>
      </c>
      <c r="C22" s="2147"/>
      <c r="D22" s="498"/>
      <c r="E22" s="498"/>
      <c r="G22" s="908" t="s">
        <v>1119</v>
      </c>
      <c r="I22" s="1427">
        <f>K26</f>
        <v>646806</v>
      </c>
      <c r="J22" s="548">
        <v>0</v>
      </c>
      <c r="K22" s="1427">
        <v>314812</v>
      </c>
    </row>
    <row r="23" spans="2:23" s="548" customFormat="1" ht="21.75" customHeight="1">
      <c r="B23" s="2147" t="s">
        <v>1351</v>
      </c>
      <c r="C23" s="2147"/>
      <c r="D23" s="2147"/>
      <c r="E23" s="2147"/>
      <c r="I23" s="1427">
        <v>0</v>
      </c>
      <c r="J23" s="1427"/>
      <c r="K23" s="1427">
        <v>96600</v>
      </c>
      <c r="M23" s="1930" t="s">
        <v>1346</v>
      </c>
    </row>
    <row r="24" spans="2:23" s="548" customFormat="1" ht="24.75" customHeight="1">
      <c r="B24" s="2147" t="s">
        <v>1347</v>
      </c>
      <c r="C24" s="2147"/>
      <c r="D24" s="2147"/>
      <c r="E24" s="2147"/>
      <c r="G24" s="1930" t="s">
        <v>1120</v>
      </c>
      <c r="I24" s="1427">
        <v>28800</v>
      </c>
      <c r="K24" s="1427">
        <v>235394</v>
      </c>
    </row>
    <row r="25" spans="2:23" s="548" customFormat="1" ht="23.25" customHeight="1">
      <c r="B25" s="2078" t="s">
        <v>1345</v>
      </c>
      <c r="C25" s="2078"/>
      <c r="D25" s="2078"/>
      <c r="E25" s="2078"/>
      <c r="G25" s="908" t="s">
        <v>1120</v>
      </c>
      <c r="I25" s="1427">
        <f>I13-I23-I22-I24</f>
        <v>1384</v>
      </c>
      <c r="J25" s="770"/>
      <c r="K25" s="1427">
        <v>0</v>
      </c>
    </row>
    <row r="26" spans="2:23" s="548" customFormat="1" ht="22.5" customHeight="1" thickBot="1">
      <c r="I26" s="344">
        <f>SUM(I22:I25)</f>
        <v>676990</v>
      </c>
      <c r="K26" s="344">
        <f>SUM(K22:K25)</f>
        <v>646806</v>
      </c>
    </row>
    <row r="27" spans="2:23" s="548" customFormat="1" ht="12" customHeight="1" thickTop="1">
      <c r="I27" s="1427"/>
      <c r="K27" s="1427"/>
    </row>
    <row r="28" spans="2:23" s="548" customFormat="1" ht="72" customHeight="1">
      <c r="B28" s="2149" t="s">
        <v>1121</v>
      </c>
      <c r="C28" s="2073"/>
      <c r="D28" s="2073"/>
      <c r="E28" s="2073"/>
      <c r="F28" s="2073"/>
      <c r="G28" s="2073"/>
      <c r="H28" s="2073"/>
      <c r="I28" s="2073"/>
      <c r="J28" s="2073"/>
      <c r="K28" s="2073"/>
      <c r="O28" s="768">
        <f>I13-K13</f>
        <v>30183.952581000049</v>
      </c>
    </row>
    <row r="29" spans="2:23" s="548" customFormat="1" ht="4.5" customHeight="1">
      <c r="B29" s="652"/>
      <c r="C29" s="652"/>
      <c r="D29" s="652"/>
      <c r="E29" s="652"/>
      <c r="F29" s="652"/>
      <c r="G29" s="652"/>
      <c r="H29" s="652"/>
      <c r="I29" s="652"/>
      <c r="J29" s="652"/>
      <c r="K29" s="652"/>
    </row>
    <row r="30" spans="2:23" s="548" customFormat="1" ht="99" customHeight="1">
      <c r="B30" s="2149" t="s">
        <v>1374</v>
      </c>
      <c r="C30" s="2073"/>
      <c r="D30" s="2073"/>
      <c r="E30" s="2073"/>
      <c r="F30" s="2073"/>
      <c r="G30" s="2073"/>
      <c r="H30" s="2073"/>
      <c r="I30" s="2073"/>
      <c r="J30" s="2073"/>
      <c r="K30" s="2073"/>
    </row>
    <row r="31" spans="2:23" s="548" customFormat="1" ht="4.5" customHeight="1">
      <c r="B31" s="652"/>
      <c r="C31" s="652"/>
      <c r="D31" s="652"/>
      <c r="E31" s="652"/>
      <c r="F31" s="652"/>
      <c r="G31" s="652"/>
      <c r="H31" s="652"/>
      <c r="I31" s="652"/>
      <c r="J31" s="652"/>
      <c r="K31" s="652"/>
    </row>
    <row r="32" spans="2:23" s="548" customFormat="1" ht="200.25" customHeight="1">
      <c r="B32" s="2073" t="s">
        <v>1335</v>
      </c>
      <c r="C32" s="2073"/>
      <c r="D32" s="2073"/>
      <c r="E32" s="2073"/>
      <c r="F32" s="2073"/>
      <c r="G32" s="2073"/>
      <c r="H32" s="2073"/>
      <c r="I32" s="2073"/>
      <c r="J32" s="2073"/>
      <c r="K32" s="2073"/>
      <c r="M32" s="1438" t="s">
        <v>636</v>
      </c>
      <c r="N32" s="2148" t="s">
        <v>745</v>
      </c>
      <c r="O32" s="2089"/>
      <c r="P32" s="2089"/>
      <c r="Q32" s="2089"/>
      <c r="R32" s="2089"/>
      <c r="S32" s="2089"/>
      <c r="T32" s="2089"/>
      <c r="U32" s="2089"/>
      <c r="V32" s="2089"/>
      <c r="W32" s="2089"/>
    </row>
    <row r="33" spans="2:11" s="548" customFormat="1" ht="3.75" customHeight="1">
      <c r="B33" s="652"/>
      <c r="C33" s="652"/>
      <c r="D33" s="652"/>
      <c r="E33" s="652"/>
      <c r="F33" s="652"/>
      <c r="G33" s="652"/>
      <c r="H33" s="652"/>
      <c r="I33" s="652"/>
      <c r="J33" s="652"/>
      <c r="K33" s="652"/>
    </row>
    <row r="34" spans="2:11" s="548" customFormat="1" ht="47.25" customHeight="1">
      <c r="B34" s="2073" t="s">
        <v>1352</v>
      </c>
      <c r="C34" s="2073"/>
      <c r="D34" s="2073"/>
      <c r="E34" s="2073"/>
      <c r="F34" s="2073"/>
      <c r="G34" s="2073"/>
      <c r="H34" s="2073"/>
      <c r="I34" s="2073"/>
      <c r="J34" s="2073"/>
      <c r="K34" s="2073"/>
    </row>
    <row r="35" spans="2:11" s="548" customFormat="1" ht="4.5" customHeight="1">
      <c r="B35" s="1891"/>
      <c r="C35" s="1891"/>
      <c r="D35" s="1891"/>
      <c r="E35" s="1891"/>
      <c r="F35" s="1891"/>
      <c r="G35" s="1891"/>
      <c r="H35" s="1891"/>
      <c r="I35" s="1891"/>
      <c r="J35" s="1891"/>
      <c r="K35" s="1891"/>
    </row>
    <row r="36" spans="2:11" s="553" customFormat="1" ht="22.5" customHeight="1">
      <c r="B36" s="1379" t="s">
        <v>892</v>
      </c>
      <c r="C36" s="463"/>
      <c r="D36" s="463"/>
      <c r="E36" s="463"/>
      <c r="F36" s="1307"/>
      <c r="G36" s="1307"/>
      <c r="H36" s="701"/>
      <c r="I36" s="1378"/>
      <c r="J36" s="704"/>
      <c r="K36" s="1378"/>
    </row>
    <row r="37" spans="2:11" s="553" customFormat="1" ht="2.25" customHeight="1">
      <c r="B37" s="1379"/>
      <c r="C37" s="463"/>
      <c r="D37" s="463"/>
      <c r="E37" s="463"/>
      <c r="F37" s="1307"/>
      <c r="G37" s="1307"/>
      <c r="H37" s="701"/>
      <c r="I37" s="1378"/>
      <c r="J37" s="704"/>
      <c r="K37" s="1378"/>
    </row>
    <row r="38" spans="2:11" s="553" customFormat="1" ht="76.5" customHeight="1">
      <c r="B38" s="2089" t="s">
        <v>1353</v>
      </c>
      <c r="C38" s="2089"/>
      <c r="D38" s="2089"/>
      <c r="E38" s="2089"/>
      <c r="F38" s="2089"/>
      <c r="G38" s="2089"/>
      <c r="H38" s="2089"/>
      <c r="I38" s="2089"/>
      <c r="J38" s="2089"/>
      <c r="K38" s="2089"/>
    </row>
    <row r="39" spans="2:11" s="548" customFormat="1" ht="6.75" customHeight="1">
      <c r="B39" s="901"/>
      <c r="C39" s="901"/>
      <c r="D39" s="901"/>
      <c r="E39" s="901"/>
      <c r="F39" s="901"/>
      <c r="G39" s="1440"/>
      <c r="H39" s="901"/>
      <c r="I39" s="901"/>
      <c r="J39" s="901"/>
      <c r="K39" s="901"/>
    </row>
    <row r="40" spans="2:11" s="553" customFormat="1" ht="18" customHeight="1">
      <c r="B40" s="2135">
        <v>22</v>
      </c>
      <c r="C40" s="2135"/>
      <c r="D40" s="2135"/>
      <c r="E40" s="2135"/>
      <c r="F40" s="2135"/>
      <c r="G40" s="2135"/>
      <c r="H40" s="2135"/>
      <c r="I40" s="2135"/>
      <c r="J40" s="2135"/>
      <c r="K40" s="2135"/>
    </row>
    <row r="41" spans="2:11" s="553" customFormat="1" ht="9" customHeight="1">
      <c r="B41" s="671"/>
      <c r="C41" s="463"/>
      <c r="D41" s="463"/>
      <c r="E41" s="463"/>
      <c r="F41" s="1307"/>
      <c r="G41" s="395"/>
      <c r="H41" s="701"/>
      <c r="I41" s="463"/>
      <c r="J41" s="1403"/>
      <c r="K41" s="395"/>
    </row>
    <row r="42" spans="2:11" s="553" customFormat="1" ht="17.25" customHeight="1">
      <c r="B42" s="503" t="s">
        <v>1043</v>
      </c>
    </row>
    <row r="43" spans="2:11" s="553" customFormat="1" ht="159.75" customHeight="1">
      <c r="B43" s="2089" t="s">
        <v>1042</v>
      </c>
      <c r="C43" s="2089"/>
      <c r="D43" s="2089"/>
      <c r="E43" s="2089"/>
      <c r="F43" s="2089"/>
      <c r="G43" s="2089"/>
      <c r="H43" s="2089"/>
      <c r="I43" s="2089"/>
      <c r="J43" s="2089"/>
      <c r="K43" s="2089"/>
    </row>
    <row r="44" spans="2:11" s="1441" customFormat="1" ht="22.5"/>
    <row r="45" spans="2:11" s="1441" customFormat="1" ht="22.5"/>
    <row r="46" spans="2:11" s="1441" customFormat="1" ht="22.5"/>
    <row r="47" spans="2:11" s="695" customFormat="1">
      <c r="G47" s="414"/>
    </row>
    <row r="48" spans="2:11" s="695" customFormat="1">
      <c r="G48" s="414"/>
    </row>
    <row r="49" spans="7:7" s="695" customFormat="1">
      <c r="G49" s="414"/>
    </row>
    <row r="50" spans="7:7" s="695" customFormat="1">
      <c r="G50" s="414"/>
    </row>
    <row r="51" spans="7:7" s="695" customFormat="1">
      <c r="G51" s="414"/>
    </row>
    <row r="55" spans="7:7">
      <c r="G55" s="607"/>
    </row>
  </sheetData>
  <mergeCells count="21">
    <mergeCell ref="B1:K1"/>
    <mergeCell ref="B2:K2"/>
    <mergeCell ref="B3:K3"/>
    <mergeCell ref="B13:C13"/>
    <mergeCell ref="B14:E14"/>
    <mergeCell ref="B7:K7"/>
    <mergeCell ref="B24:E24"/>
    <mergeCell ref="B25:E25"/>
    <mergeCell ref="B43:K43"/>
    <mergeCell ref="O7:X7"/>
    <mergeCell ref="N32:W32"/>
    <mergeCell ref="B38:K38"/>
    <mergeCell ref="B40:K40"/>
    <mergeCell ref="B28:K28"/>
    <mergeCell ref="B32:K32"/>
    <mergeCell ref="B15:E15"/>
    <mergeCell ref="B30:K30"/>
    <mergeCell ref="B18:I18"/>
    <mergeCell ref="B22:C22"/>
    <mergeCell ref="B34:K34"/>
    <mergeCell ref="B23:E23"/>
  </mergeCells>
  <phoneticPr fontId="161" type="noConversion"/>
  <printOptions horizontalCentered="1"/>
  <pageMargins left="0.19685039370078741" right="0.19685039370078741" top="0.11811023622047245" bottom="0.11811023622047245" header="0.11811023622047245" footer="0.11811023622047245"/>
  <pageSetup scale="76"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70"/>
  <sheetViews>
    <sheetView rightToLeft="1" view="pageBreakPreview" topLeftCell="A6" zoomScale="106" zoomScaleSheetLayoutView="106" workbookViewId="0">
      <selection activeCell="Q52" sqref="Q52"/>
    </sheetView>
  </sheetViews>
  <sheetFormatPr defaultColWidth="9" defaultRowHeight="18"/>
  <cols>
    <col min="1" max="1" width="4.7109375" style="607" customWidth="1"/>
    <col min="2" max="2" width="58.85546875" style="607" bestFit="1" customWidth="1"/>
    <col min="3" max="4" width="3.140625" style="607" customWidth="1"/>
    <col min="5" max="5" width="1.5703125" style="607" customWidth="1"/>
    <col min="6" max="6" width="14" style="607" customWidth="1"/>
    <col min="7" max="7" width="1.42578125" style="607" customWidth="1"/>
    <col min="8" max="8" width="17.7109375" style="607" customWidth="1"/>
    <col min="9" max="9" width="1.42578125" style="607" customWidth="1"/>
    <col min="10" max="10" width="19.42578125" style="607" customWidth="1"/>
    <col min="11" max="11" width="1.85546875" style="607" customWidth="1"/>
    <col min="12" max="12" width="16.42578125" style="607" customWidth="1"/>
    <col min="13" max="13" width="24.5703125" style="607" bestFit="1" customWidth="1"/>
    <col min="14" max="14" width="10.7109375" style="607" bestFit="1" customWidth="1"/>
    <col min="15" max="15" width="9" style="607"/>
    <col min="16" max="16" width="15.7109375" style="607" customWidth="1"/>
    <col min="17" max="16384" width="9" style="607"/>
  </cols>
  <sheetData>
    <row r="1" spans="2:15" s="692" customFormat="1" ht="24" customHeight="1">
      <c r="B1" s="1996" t="s">
        <v>0</v>
      </c>
      <c r="C1" s="1996"/>
      <c r="D1" s="1996"/>
      <c r="E1" s="1996"/>
      <c r="F1" s="1996"/>
      <c r="G1" s="1996"/>
      <c r="H1" s="1996"/>
      <c r="I1" s="1996"/>
      <c r="J1" s="1996"/>
      <c r="K1" s="1996"/>
      <c r="L1" s="503"/>
      <c r="M1" s="503"/>
    </row>
    <row r="2" spans="2:15" s="692" customFormat="1" ht="24" customHeight="1">
      <c r="B2" s="1996" t="s">
        <v>573</v>
      </c>
      <c r="C2" s="1996"/>
      <c r="D2" s="1996"/>
      <c r="E2" s="1996"/>
      <c r="F2" s="1996"/>
      <c r="G2" s="1996"/>
      <c r="H2" s="1996"/>
      <c r="I2" s="1996"/>
      <c r="J2" s="1996"/>
      <c r="K2" s="1996"/>
      <c r="L2" s="503"/>
      <c r="M2" s="503"/>
    </row>
    <row r="3" spans="2:15" s="692" customFormat="1" ht="24" customHeight="1">
      <c r="B3" s="1996" t="s">
        <v>929</v>
      </c>
      <c r="C3" s="1996"/>
      <c r="D3" s="1996"/>
      <c r="E3" s="1996"/>
      <c r="F3" s="1996"/>
      <c r="G3" s="1996"/>
      <c r="H3" s="1996"/>
      <c r="I3" s="1996"/>
      <c r="J3" s="1996"/>
      <c r="K3" s="1996"/>
      <c r="L3" s="503"/>
      <c r="M3" s="503"/>
    </row>
    <row r="4" spans="2:15" ht="12.75" customHeight="1">
      <c r="B4" s="1316"/>
      <c r="C4" s="1316"/>
      <c r="D4" s="1316"/>
      <c r="E4" s="1316"/>
      <c r="F4" s="1316"/>
      <c r="G4" s="1316"/>
      <c r="H4" s="1316"/>
      <c r="I4" s="1316"/>
      <c r="J4" s="1316"/>
      <c r="K4" s="1316"/>
      <c r="L4" s="695"/>
      <c r="M4" s="695"/>
    </row>
    <row r="5" spans="2:15" s="548" customFormat="1" ht="23.25" customHeight="1">
      <c r="B5" s="1379" t="s">
        <v>1257</v>
      </c>
      <c r="C5" s="553"/>
      <c r="D5" s="553"/>
      <c r="E5" s="553"/>
      <c r="F5" s="553"/>
      <c r="G5" s="553"/>
      <c r="H5" s="553"/>
      <c r="I5" s="553"/>
      <c r="J5" s="553"/>
      <c r="K5" s="679"/>
      <c r="L5" s="553"/>
      <c r="M5" s="553"/>
    </row>
    <row r="6" spans="2:15" s="548" customFormat="1" ht="21" customHeight="1">
      <c r="B6" s="671" t="s">
        <v>1258</v>
      </c>
      <c r="C6" s="553"/>
      <c r="D6" s="553"/>
      <c r="E6" s="553"/>
      <c r="F6" s="553"/>
      <c r="G6" s="553"/>
      <c r="H6" s="679"/>
      <c r="I6" s="679"/>
      <c r="K6" s="1408"/>
      <c r="L6" s="553"/>
      <c r="M6" s="679"/>
    </row>
    <row r="7" spans="2:15" s="548" customFormat="1" ht="19.5" customHeight="1">
      <c r="B7" s="671"/>
      <c r="C7" s="553"/>
      <c r="D7" s="553"/>
      <c r="E7" s="553"/>
      <c r="F7" s="553"/>
      <c r="G7" s="553"/>
      <c r="H7" s="679"/>
      <c r="I7" s="679"/>
      <c r="J7" s="1317" t="s">
        <v>961</v>
      </c>
      <c r="K7" s="1408"/>
      <c r="L7" s="553"/>
      <c r="M7" s="679"/>
    </row>
    <row r="8" spans="2:15" s="548" customFormat="1" ht="22.5" customHeight="1">
      <c r="B8" s="553"/>
      <c r="C8" s="553"/>
      <c r="D8" s="553"/>
      <c r="E8" s="553"/>
      <c r="F8" s="899" t="s">
        <v>4</v>
      </c>
      <c r="G8" s="553"/>
      <c r="H8" s="763">
        <f>'20-22'!I11</f>
        <v>1399</v>
      </c>
      <c r="I8" s="819"/>
      <c r="J8" s="763">
        <v>1398</v>
      </c>
      <c r="K8" s="553"/>
      <c r="L8" s="553"/>
      <c r="M8" s="553"/>
    </row>
    <row r="9" spans="2:15" s="548" customFormat="1" ht="21" customHeight="1">
      <c r="C9" s="553"/>
      <c r="D9" s="553"/>
      <c r="E9" s="553"/>
      <c r="F9" s="553"/>
      <c r="G9" s="553"/>
      <c r="H9" s="1403" t="s">
        <v>856</v>
      </c>
      <c r="I9" s="1403"/>
      <c r="J9" s="1403" t="s">
        <v>856</v>
      </c>
      <c r="K9" s="553"/>
      <c r="L9" s="553"/>
      <c r="M9" s="553"/>
    </row>
    <row r="10" spans="2:15" s="548" customFormat="1" ht="21" customHeight="1">
      <c r="B10" s="789" t="s">
        <v>1107</v>
      </c>
      <c r="C10" s="553"/>
      <c r="D10" s="553"/>
      <c r="E10" s="553"/>
      <c r="F10" s="553"/>
      <c r="G10" s="553"/>
      <c r="H10" s="1403"/>
      <c r="I10" s="1403"/>
      <c r="J10" s="1403"/>
      <c r="K10" s="553"/>
      <c r="L10" s="553"/>
      <c r="M10" s="553"/>
    </row>
    <row r="11" spans="2:15" s="548" customFormat="1" ht="26.25">
      <c r="B11" s="788" t="s">
        <v>1122</v>
      </c>
      <c r="C11" s="553"/>
      <c r="D11" s="553"/>
      <c r="E11" s="553"/>
      <c r="F11" s="553"/>
      <c r="G11" s="553"/>
      <c r="H11" s="1417"/>
      <c r="I11" s="1417"/>
      <c r="J11" s="1417"/>
      <c r="K11" s="553"/>
      <c r="L11" s="553"/>
      <c r="M11" s="553"/>
    </row>
    <row r="12" spans="2:15" s="498" customFormat="1" ht="24.75">
      <c r="B12" s="725" t="s">
        <v>1262</v>
      </c>
      <c r="F12" s="497" t="s">
        <v>1261</v>
      </c>
      <c r="G12" s="611"/>
      <c r="H12" s="496">
        <v>630290</v>
      </c>
      <c r="I12" s="496"/>
      <c r="J12" s="496">
        <v>630290.135916</v>
      </c>
      <c r="L12" s="1418"/>
      <c r="M12" s="1418">
        <f t="shared" ref="M12:O13" si="0">H12/1000000</f>
        <v>0.63029000000000002</v>
      </c>
      <c r="N12" s="1418">
        <f t="shared" si="0"/>
        <v>0</v>
      </c>
      <c r="O12" s="1418">
        <f t="shared" si="0"/>
        <v>0.63029013591600003</v>
      </c>
    </row>
    <row r="13" spans="2:15" s="498" customFormat="1" ht="24.75">
      <c r="B13" s="725" t="s">
        <v>1263</v>
      </c>
      <c r="F13" s="497"/>
      <c r="G13" s="611"/>
      <c r="H13" s="496">
        <v>8614</v>
      </c>
      <c r="I13" s="496"/>
      <c r="J13" s="496">
        <v>14620.275799999999</v>
      </c>
      <c r="L13" s="1418"/>
      <c r="M13" s="1418">
        <f t="shared" si="0"/>
        <v>8.6140000000000001E-3</v>
      </c>
      <c r="N13" s="1418">
        <f t="shared" si="0"/>
        <v>0</v>
      </c>
      <c r="O13" s="1418">
        <f t="shared" si="0"/>
        <v>1.4620275799999999E-2</v>
      </c>
    </row>
    <row r="14" spans="2:15" s="498" customFormat="1" ht="24.75">
      <c r="B14" s="725" t="s">
        <v>19</v>
      </c>
      <c r="F14" s="497" t="s">
        <v>1264</v>
      </c>
      <c r="H14" s="496">
        <f>'23'!H45</f>
        <v>472390</v>
      </c>
      <c r="I14" s="496"/>
      <c r="J14" s="496">
        <f>'23'!J45</f>
        <v>359643.08510499995</v>
      </c>
      <c r="L14" s="1418"/>
      <c r="M14" s="1418"/>
      <c r="N14" s="1418"/>
    </row>
    <row r="15" spans="2:15" s="498" customFormat="1" ht="24.75">
      <c r="B15" s="725"/>
      <c r="F15" s="497"/>
      <c r="H15" s="1419">
        <f>SUM(H12:H14)</f>
        <v>1111294</v>
      </c>
      <c r="I15" s="486"/>
      <c r="J15" s="1419">
        <f>SUM(J12:J14)</f>
        <v>1004553.4968209999</v>
      </c>
      <c r="L15" s="1418"/>
      <c r="M15" s="1418"/>
      <c r="N15" s="1418"/>
    </row>
    <row r="16" spans="2:15" s="548" customFormat="1" ht="24.75" customHeight="1">
      <c r="B16" s="789" t="s">
        <v>1123</v>
      </c>
      <c r="C16" s="553"/>
      <c r="D16" s="553"/>
      <c r="E16" s="553"/>
      <c r="F16" s="553"/>
      <c r="G16" s="553"/>
      <c r="H16" s="1420"/>
      <c r="I16" s="1417"/>
      <c r="J16" s="1420"/>
      <c r="K16" s="553"/>
      <c r="L16" s="1421"/>
      <c r="M16" s="1421"/>
      <c r="N16" s="1421"/>
    </row>
    <row r="17" spans="2:16" s="1414" customFormat="1" ht="24.75">
      <c r="B17" s="2151" t="s">
        <v>584</v>
      </c>
      <c r="C17" s="2151"/>
      <c r="D17" s="2151"/>
      <c r="E17" s="892"/>
      <c r="F17" s="497" t="s">
        <v>1265</v>
      </c>
      <c r="G17" s="498"/>
      <c r="H17" s="496">
        <f>'23-1-2'!G22</f>
        <v>628301</v>
      </c>
      <c r="I17" s="496"/>
      <c r="J17" s="496">
        <f>'23-1-2'!I22</f>
        <v>284822</v>
      </c>
      <c r="K17" s="498"/>
      <c r="L17" s="1418"/>
      <c r="M17" s="1418"/>
      <c r="N17" s="1418">
        <f>H17/1000000</f>
        <v>0.628301</v>
      </c>
      <c r="O17" s="1418">
        <f>I17/1000000</f>
        <v>0</v>
      </c>
      <c r="P17" s="1418">
        <f>J17/1000000</f>
        <v>0.28482200000000002</v>
      </c>
    </row>
    <row r="18" spans="2:16" s="1414" customFormat="1" ht="22.5" customHeight="1">
      <c r="B18" s="2151" t="s">
        <v>946</v>
      </c>
      <c r="C18" s="2151"/>
      <c r="D18" s="2151"/>
      <c r="G18" s="611"/>
      <c r="H18" s="496">
        <v>35865</v>
      </c>
      <c r="I18" s="1282"/>
      <c r="J18" s="496">
        <v>0</v>
      </c>
      <c r="K18" s="1415">
        <f>J18/1000000</f>
        <v>0</v>
      </c>
      <c r="L18" s="892"/>
      <c r="M18" s="1415">
        <f>H18/1000000</f>
        <v>3.5865000000000001E-2</v>
      </c>
      <c r="N18" s="1415">
        <f>I18/1000000</f>
        <v>0</v>
      </c>
      <c r="O18" s="1415">
        <f>J18/1000000</f>
        <v>0</v>
      </c>
    </row>
    <row r="19" spans="2:16" s="1414" customFormat="1" ht="24.75">
      <c r="B19" s="725" t="s">
        <v>1407</v>
      </c>
      <c r="C19" s="725"/>
      <c r="D19" s="725"/>
      <c r="E19" s="725"/>
      <c r="G19" s="498"/>
      <c r="H19" s="496">
        <v>19848</v>
      </c>
      <c r="I19" s="496">
        <v>0</v>
      </c>
      <c r="J19" s="496">
        <v>30764.873425999998</v>
      </c>
      <c r="K19" s="498"/>
      <c r="L19" s="1418"/>
      <c r="M19" s="1422">
        <f>H14+H17</f>
        <v>1100691</v>
      </c>
      <c r="N19" s="1418">
        <f t="shared" ref="N19:P22" si="1">H19/1000000</f>
        <v>1.9848000000000001E-2</v>
      </c>
      <c r="O19" s="1418">
        <f t="shared" si="1"/>
        <v>0</v>
      </c>
      <c r="P19" s="1418">
        <f t="shared" si="1"/>
        <v>3.0764873425999997E-2</v>
      </c>
    </row>
    <row r="20" spans="2:16" s="1414" customFormat="1" ht="24.75">
      <c r="B20" s="2151" t="s">
        <v>791</v>
      </c>
      <c r="C20" s="2151"/>
      <c r="D20" s="2151"/>
      <c r="E20" s="892"/>
      <c r="G20" s="498"/>
      <c r="H20" s="496">
        <v>20354</v>
      </c>
      <c r="I20" s="496">
        <v>0</v>
      </c>
      <c r="J20" s="496">
        <v>7096.7362700000003</v>
      </c>
      <c r="K20" s="498"/>
      <c r="L20" s="1418"/>
      <c r="M20" s="1418"/>
      <c r="N20" s="1418">
        <f t="shared" si="1"/>
        <v>2.0354000000000001E-2</v>
      </c>
      <c r="O20" s="1418">
        <f t="shared" si="1"/>
        <v>0</v>
      </c>
      <c r="P20" s="1418">
        <f t="shared" si="1"/>
        <v>7.09673627E-3</v>
      </c>
    </row>
    <row r="21" spans="2:16" s="1414" customFormat="1" ht="24.75">
      <c r="B21" s="2151" t="s">
        <v>548</v>
      </c>
      <c r="C21" s="2151"/>
      <c r="D21" s="2151"/>
      <c r="E21" s="892"/>
      <c r="F21" s="497"/>
      <c r="G21" s="498"/>
      <c r="H21" s="496">
        <v>164</v>
      </c>
      <c r="I21" s="496">
        <v>0</v>
      </c>
      <c r="J21" s="496">
        <v>4556.1864260000002</v>
      </c>
      <c r="K21" s="498"/>
      <c r="L21" s="1418"/>
      <c r="M21" s="1418"/>
      <c r="N21" s="1418">
        <f t="shared" si="1"/>
        <v>1.64E-4</v>
      </c>
      <c r="O21" s="1418">
        <f t="shared" si="1"/>
        <v>0</v>
      </c>
      <c r="P21" s="1418">
        <f t="shared" si="1"/>
        <v>4.5561864260000003E-3</v>
      </c>
    </row>
    <row r="22" spans="2:16" s="1414" customFormat="1" ht="24.75">
      <c r="B22" s="2151" t="s">
        <v>20</v>
      </c>
      <c r="C22" s="2151"/>
      <c r="D22" s="2151"/>
      <c r="E22" s="892"/>
      <c r="F22" s="497" t="s">
        <v>876</v>
      </c>
      <c r="G22" s="498"/>
      <c r="H22" s="496">
        <v>48918</v>
      </c>
      <c r="I22" s="496">
        <v>0</v>
      </c>
      <c r="J22" s="496">
        <v>19062.86447</v>
      </c>
      <c r="K22" s="498"/>
      <c r="L22" s="1418"/>
      <c r="M22" s="1418"/>
      <c r="N22" s="1418">
        <f t="shared" si="1"/>
        <v>4.8918000000000003E-2</v>
      </c>
      <c r="O22" s="1418">
        <f t="shared" si="1"/>
        <v>0</v>
      </c>
      <c r="P22" s="1418">
        <f t="shared" si="1"/>
        <v>1.906286447E-2</v>
      </c>
    </row>
    <row r="23" spans="2:16" s="1414" customFormat="1" ht="24.75">
      <c r="B23" s="2151" t="s">
        <v>1324</v>
      </c>
      <c r="C23" s="2151"/>
      <c r="D23" s="2151"/>
      <c r="E23" s="1928"/>
      <c r="F23" s="497" t="s">
        <v>1266</v>
      </c>
      <c r="G23" s="498"/>
      <c r="H23" s="496">
        <f>74076</f>
        <v>74076</v>
      </c>
      <c r="I23" s="496"/>
      <c r="J23" s="496">
        <f>65835</f>
        <v>65835</v>
      </c>
      <c r="K23" s="498"/>
      <c r="M23" s="1418"/>
      <c r="N23" s="1418"/>
      <c r="O23" s="1418"/>
      <c r="P23" s="1418"/>
    </row>
    <row r="24" spans="2:16" s="1414" customFormat="1" ht="24.75">
      <c r="B24" s="2151" t="s">
        <v>1125</v>
      </c>
      <c r="C24" s="2151"/>
      <c r="D24" s="2151"/>
      <c r="E24" s="892"/>
      <c r="F24" s="497" t="s">
        <v>1267</v>
      </c>
      <c r="G24" s="498"/>
      <c r="H24" s="1242">
        <v>100313</v>
      </c>
      <c r="I24" s="486">
        <v>0</v>
      </c>
      <c r="J24" s="1242">
        <f>16692.4742+42515.172159+3667.755505+2166</f>
        <v>65041.401864000007</v>
      </c>
      <c r="K24" s="498"/>
      <c r="M24" s="1418"/>
      <c r="N24" s="1418">
        <f>H24/1000000</f>
        <v>0.100313</v>
      </c>
      <c r="O24" s="1418">
        <f>I24/1000000</f>
        <v>0</v>
      </c>
      <c r="P24" s="1418">
        <f>J24/1000000</f>
        <v>6.5041401864000009E-2</v>
      </c>
    </row>
    <row r="25" spans="2:16" s="1414" customFormat="1" ht="24.75">
      <c r="B25" s="2151"/>
      <c r="C25" s="2151"/>
      <c r="D25" s="2151"/>
      <c r="E25" s="892"/>
      <c r="F25" s="1418"/>
      <c r="G25" s="498"/>
      <c r="H25" s="486">
        <f>SUM(H17:H24)</f>
        <v>927839</v>
      </c>
      <c r="I25" s="486"/>
      <c r="J25" s="486">
        <f>SUM(J17:J24)</f>
        <v>477179.06245600001</v>
      </c>
      <c r="K25" s="498"/>
      <c r="M25" s="1418"/>
      <c r="N25" s="1418"/>
    </row>
    <row r="26" spans="2:16" s="1414" customFormat="1" ht="24.75">
      <c r="B26" s="498" t="s">
        <v>294</v>
      </c>
      <c r="D26" s="498"/>
      <c r="E26" s="1282">
        <v>8242597703</v>
      </c>
      <c r="F26" s="497" t="s">
        <v>1325</v>
      </c>
      <c r="G26" s="1282">
        <v>8691027369</v>
      </c>
      <c r="H26" s="496">
        <v>7739</v>
      </c>
      <c r="I26" s="496">
        <v>0</v>
      </c>
      <c r="J26" s="496">
        <v>8242.5977029999995</v>
      </c>
      <c r="N26" s="1423">
        <f>H26/1000000</f>
        <v>7.7390000000000002E-3</v>
      </c>
      <c r="O26" s="1423">
        <f t="shared" ref="O26:O28" si="2">I26/1000000</f>
        <v>0</v>
      </c>
      <c r="P26" s="1423">
        <f t="shared" ref="P26:P28" si="3">J26/1000000</f>
        <v>8.2425977029999993E-3</v>
      </c>
    </row>
    <row r="27" spans="2:16" s="1414" customFormat="1" ht="18" customHeight="1">
      <c r="B27" s="498" t="s">
        <v>11</v>
      </c>
      <c r="D27" s="498"/>
      <c r="E27" s="1282"/>
      <c r="G27" s="1282"/>
      <c r="H27" s="1282"/>
      <c r="J27" s="1282"/>
      <c r="N27" s="1423">
        <f t="shared" ref="N27:N28" si="4">H27/1000000</f>
        <v>0</v>
      </c>
      <c r="O27" s="1423">
        <f t="shared" si="2"/>
        <v>0</v>
      </c>
      <c r="P27" s="1423">
        <f t="shared" si="3"/>
        <v>0</v>
      </c>
    </row>
    <row r="28" spans="2:16" s="1414" customFormat="1" ht="24.75">
      <c r="B28" s="498" t="s">
        <v>17</v>
      </c>
      <c r="D28" s="1424"/>
      <c r="E28" s="496">
        <v>-8242597703</v>
      </c>
      <c r="F28" s="497" t="s">
        <v>1325</v>
      </c>
      <c r="G28" s="496">
        <v>-8691027369</v>
      </c>
      <c r="H28" s="1242">
        <v>-7739</v>
      </c>
      <c r="I28" s="1414">
        <v>0</v>
      </c>
      <c r="J28" s="1242">
        <v>-8242.5977029999995</v>
      </c>
      <c r="N28" s="1423">
        <f t="shared" si="4"/>
        <v>-7.7390000000000002E-3</v>
      </c>
      <c r="O28" s="1423">
        <f t="shared" si="2"/>
        <v>0</v>
      </c>
      <c r="P28" s="1423">
        <f t="shared" si="3"/>
        <v>-8.2425977029999993E-3</v>
      </c>
    </row>
    <row r="29" spans="2:16" s="1414" customFormat="1" ht="24.75">
      <c r="B29" s="498"/>
      <c r="D29" s="1424"/>
      <c r="E29" s="496"/>
      <c r="F29" s="1424"/>
      <c r="G29" s="496"/>
      <c r="H29" s="496">
        <f>SUM(H25:H28)</f>
        <v>927839</v>
      </c>
      <c r="J29" s="496">
        <f>SUM(J25:J28)</f>
        <v>477179.06245600001</v>
      </c>
      <c r="N29" s="498"/>
      <c r="O29" s="498"/>
      <c r="P29" s="498"/>
    </row>
    <row r="30" spans="2:16" s="1414" customFormat="1" ht="27" thickBot="1">
      <c r="B30" s="725"/>
      <c r="C30" s="498"/>
      <c r="D30" s="498"/>
      <c r="E30" s="773"/>
      <c r="F30" s="498"/>
      <c r="G30" s="498"/>
      <c r="H30" s="1425">
        <f>H15+H29</f>
        <v>2039133</v>
      </c>
      <c r="I30" s="1426">
        <f>I15+I25</f>
        <v>0</v>
      </c>
      <c r="J30" s="1425">
        <v>1481732</v>
      </c>
      <c r="K30" s="498"/>
      <c r="L30" s="1418"/>
      <c r="M30" s="1418"/>
      <c r="N30" s="1418"/>
    </row>
    <row r="31" spans="2:16" s="548" customFormat="1" ht="14.25" customHeight="1" thickTop="1">
      <c r="B31" s="608"/>
      <c r="C31" s="553"/>
      <c r="D31" s="553"/>
      <c r="E31" s="675"/>
      <c r="F31" s="553"/>
      <c r="G31" s="553"/>
      <c r="H31" s="1427"/>
      <c r="I31" s="1427"/>
      <c r="J31" s="1427"/>
      <c r="K31" s="553"/>
      <c r="L31" s="1421"/>
      <c r="M31" s="1421"/>
      <c r="N31" s="1421"/>
    </row>
    <row r="32" spans="2:16" s="548" customFormat="1" ht="63.75" customHeight="1">
      <c r="B32" s="2073" t="s">
        <v>1268</v>
      </c>
      <c r="C32" s="2073"/>
      <c r="D32" s="2073"/>
      <c r="E32" s="2073"/>
      <c r="F32" s="2073"/>
      <c r="G32" s="2073"/>
      <c r="H32" s="2073"/>
      <c r="I32" s="2073"/>
      <c r="J32" s="2073"/>
    </row>
    <row r="33" spans="2:15" s="548" customFormat="1" ht="9" customHeight="1">
      <c r="B33" s="1428"/>
      <c r="C33" s="1428"/>
      <c r="D33" s="1428"/>
      <c r="E33" s="1428"/>
      <c r="F33" s="1428"/>
      <c r="G33" s="683"/>
      <c r="H33" s="683"/>
    </row>
    <row r="34" spans="2:15" s="548" customFormat="1" ht="21.75" customHeight="1">
      <c r="B34" s="1927" t="s">
        <v>1269</v>
      </c>
      <c r="C34" s="1429"/>
      <c r="D34" s="1429"/>
      <c r="E34" s="553"/>
      <c r="F34" s="553"/>
    </row>
    <row r="35" spans="2:15" s="548" customFormat="1" ht="4.5" customHeight="1">
      <c r="B35" s="678"/>
      <c r="C35" s="706"/>
      <c r="D35" s="1430"/>
      <c r="E35" s="553"/>
      <c r="F35" s="553"/>
    </row>
    <row r="36" spans="2:15" s="548" customFormat="1" ht="16.5" customHeight="1">
      <c r="B36" s="678"/>
      <c r="C36" s="706"/>
      <c r="D36" s="1430"/>
      <c r="F36" s="899" t="s">
        <v>4</v>
      </c>
      <c r="G36" s="701"/>
      <c r="H36" s="763">
        <f>H8</f>
        <v>1399</v>
      </c>
      <c r="I36" s="819"/>
      <c r="J36" s="763">
        <v>1398</v>
      </c>
    </row>
    <row r="37" spans="2:15" s="548" customFormat="1" ht="18" customHeight="1">
      <c r="B37" s="671"/>
      <c r="C37" s="706"/>
      <c r="D37" s="1430"/>
      <c r="F37" s="1307"/>
      <c r="G37" s="701"/>
      <c r="H37" s="1417" t="s">
        <v>856</v>
      </c>
      <c r="I37" s="1411"/>
      <c r="J37" s="1417" t="s">
        <v>856</v>
      </c>
    </row>
    <row r="38" spans="2:15" s="1414" customFormat="1" ht="20.25" customHeight="1">
      <c r="B38" s="2151" t="s">
        <v>1126</v>
      </c>
      <c r="C38" s="2151"/>
      <c r="D38" s="2151"/>
      <c r="F38" s="497" t="s">
        <v>1270</v>
      </c>
      <c r="G38" s="611"/>
      <c r="H38" s="496">
        <v>274181</v>
      </c>
      <c r="I38" s="1282"/>
      <c r="J38" s="496">
        <v>274181.11</v>
      </c>
      <c r="K38" s="1415">
        <f>J38/1000000</f>
        <v>0.27418111000000001</v>
      </c>
      <c r="M38" s="1415">
        <f>H38/1000000</f>
        <v>0.27418100000000001</v>
      </c>
      <c r="N38" s="1415">
        <f t="shared" ref="N38:N44" si="5">I38/1000000</f>
        <v>0</v>
      </c>
      <c r="O38" s="1415">
        <f t="shared" ref="O38:O44" si="6">J38/1000000</f>
        <v>0.27418111000000001</v>
      </c>
    </row>
    <row r="39" spans="2:15" s="1414" customFormat="1" ht="20.25" customHeight="1">
      <c r="B39" s="2151" t="s">
        <v>500</v>
      </c>
      <c r="C39" s="2151"/>
      <c r="D39" s="2151"/>
      <c r="F39" s="497" t="s">
        <v>1271</v>
      </c>
      <c r="G39" s="611"/>
      <c r="H39" s="496">
        <v>8770</v>
      </c>
      <c r="I39" s="1282"/>
      <c r="J39" s="496">
        <v>8770.3756749999993</v>
      </c>
      <c r="K39" s="1415">
        <f t="shared" ref="K39" si="7">J39/1000000</f>
        <v>8.770375674999999E-3</v>
      </c>
      <c r="M39" s="1415">
        <f t="shared" ref="M39:M44" si="8">H39/1000000</f>
        <v>8.77E-3</v>
      </c>
      <c r="N39" s="1415">
        <f t="shared" si="5"/>
        <v>0</v>
      </c>
      <c r="O39" s="1415">
        <f t="shared" si="6"/>
        <v>8.770375674999999E-3</v>
      </c>
    </row>
    <row r="40" spans="2:15" s="1414" customFormat="1" ht="21" customHeight="1">
      <c r="B40" s="2151" t="s">
        <v>947</v>
      </c>
      <c r="C40" s="2151"/>
      <c r="D40" s="2151"/>
      <c r="F40" s="497"/>
      <c r="G40" s="611"/>
      <c r="H40" s="496">
        <v>24155</v>
      </c>
      <c r="I40" s="1282"/>
      <c r="J40" s="496">
        <v>1335.6644980000001</v>
      </c>
      <c r="K40" s="1415"/>
      <c r="M40" s="1415">
        <f t="shared" ref="M40:O43" si="9">H40/1000000</f>
        <v>2.4154999999999999E-2</v>
      </c>
      <c r="N40" s="1415">
        <f t="shared" si="9"/>
        <v>0</v>
      </c>
      <c r="O40" s="1415">
        <f t="shared" si="9"/>
        <v>1.335664498E-3</v>
      </c>
    </row>
    <row r="41" spans="2:15" s="1414" customFormat="1" ht="21.75" customHeight="1">
      <c r="B41" s="2151" t="s">
        <v>1400</v>
      </c>
      <c r="C41" s="2151"/>
      <c r="D41" s="2151"/>
      <c r="F41" s="497"/>
      <c r="G41" s="611"/>
      <c r="H41" s="496">
        <v>24209</v>
      </c>
      <c r="I41" s="1282"/>
      <c r="J41" s="496">
        <v>0</v>
      </c>
      <c r="K41" s="1415"/>
      <c r="M41" s="1415">
        <f t="shared" si="9"/>
        <v>2.4209000000000001E-2</v>
      </c>
      <c r="N41" s="1415">
        <f t="shared" si="9"/>
        <v>0</v>
      </c>
      <c r="O41" s="1415">
        <f t="shared" si="9"/>
        <v>0</v>
      </c>
    </row>
    <row r="42" spans="2:15" s="1414" customFormat="1" ht="19.5" customHeight="1">
      <c r="B42" s="2151" t="s">
        <v>494</v>
      </c>
      <c r="C42" s="2151"/>
      <c r="D42" s="2151"/>
      <c r="F42" s="497" t="s">
        <v>1272</v>
      </c>
      <c r="G42" s="611"/>
      <c r="H42" s="496">
        <v>3497</v>
      </c>
      <c r="I42" s="1282"/>
      <c r="J42" s="496">
        <v>6206.5492029999996</v>
      </c>
      <c r="K42" s="1415">
        <f>J42/1000000</f>
        <v>6.2065492029999992E-3</v>
      </c>
      <c r="M42" s="1415">
        <f t="shared" si="9"/>
        <v>3.4970000000000001E-3</v>
      </c>
      <c r="N42" s="1415">
        <f t="shared" si="9"/>
        <v>0</v>
      </c>
      <c r="O42" s="1415">
        <f t="shared" si="9"/>
        <v>6.2065492029999992E-3</v>
      </c>
    </row>
    <row r="43" spans="2:15" s="1414" customFormat="1" ht="24.75">
      <c r="B43" s="2151" t="s">
        <v>754</v>
      </c>
      <c r="C43" s="2151"/>
      <c r="D43" s="2151"/>
      <c r="F43" s="497"/>
      <c r="G43" s="611"/>
      <c r="H43" s="496">
        <v>0</v>
      </c>
      <c r="I43" s="1282"/>
      <c r="J43" s="496">
        <v>1752.07836</v>
      </c>
      <c r="K43" s="1415">
        <f>J43/1000000</f>
        <v>1.7520783599999999E-3</v>
      </c>
      <c r="M43" s="1415">
        <f t="shared" si="9"/>
        <v>0</v>
      </c>
      <c r="N43" s="1415">
        <f t="shared" si="9"/>
        <v>0</v>
      </c>
      <c r="O43" s="1415">
        <f t="shared" si="9"/>
        <v>1.7520783599999999E-3</v>
      </c>
    </row>
    <row r="44" spans="2:15" s="1414" customFormat="1" ht="23.25" customHeight="1">
      <c r="B44" s="2151" t="s">
        <v>1127</v>
      </c>
      <c r="C44" s="2151"/>
      <c r="D44" s="2151"/>
      <c r="F44" s="497" t="s">
        <v>1273</v>
      </c>
      <c r="G44" s="611"/>
      <c r="H44" s="496">
        <v>137578</v>
      </c>
      <c r="I44" s="1282"/>
      <c r="J44" s="496">
        <f>57378.907369+10018.4</f>
        <v>67397.307369000002</v>
      </c>
      <c r="K44" s="1415">
        <f>J44/1000000</f>
        <v>6.7397307369000001E-2</v>
      </c>
      <c r="M44" s="1415">
        <f t="shared" si="8"/>
        <v>0.13757800000000001</v>
      </c>
      <c r="N44" s="1415">
        <f t="shared" si="5"/>
        <v>0</v>
      </c>
      <c r="O44" s="1415">
        <f t="shared" si="6"/>
        <v>6.7397307369000001E-2</v>
      </c>
    </row>
    <row r="45" spans="2:15" s="1414" customFormat="1" ht="25.5" thickBot="1">
      <c r="B45" s="2151"/>
      <c r="C45" s="2151"/>
      <c r="D45" s="2151"/>
      <c r="F45" s="1322"/>
      <c r="G45" s="1282"/>
      <c r="H45" s="741">
        <f>SUM(H38:H44)</f>
        <v>472390</v>
      </c>
      <c r="I45" s="1282"/>
      <c r="J45" s="741">
        <f>SUM(J38:J44)</f>
        <v>359643.08510499995</v>
      </c>
    </row>
    <row r="46" spans="2:15" s="1414" customFormat="1" ht="19.5" customHeight="1" thickTop="1">
      <c r="B46" s="892"/>
      <c r="C46" s="892"/>
      <c r="D46" s="892"/>
      <c r="F46" s="1322"/>
      <c r="G46" s="1282"/>
      <c r="H46" s="486"/>
      <c r="I46" s="1282"/>
      <c r="J46" s="486"/>
    </row>
    <row r="47" spans="2:15" s="1414" customFormat="1" ht="19.5" customHeight="1">
      <c r="B47" s="892"/>
      <c r="C47" s="892"/>
      <c r="D47" s="892"/>
      <c r="F47" s="1322"/>
      <c r="G47" s="1282"/>
      <c r="H47" s="486"/>
      <c r="I47" s="1282"/>
      <c r="J47" s="486"/>
    </row>
    <row r="48" spans="2:15" s="1414" customFormat="1" ht="19.5" customHeight="1">
      <c r="B48" s="892"/>
      <c r="C48" s="892"/>
      <c r="D48" s="892"/>
      <c r="F48" s="1322"/>
      <c r="G48" s="1282"/>
      <c r="H48" s="486"/>
      <c r="I48" s="1282"/>
      <c r="J48" s="486"/>
    </row>
    <row r="49" spans="2:16" s="1414" customFormat="1" ht="19.5" customHeight="1">
      <c r="B49" s="892"/>
      <c r="C49" s="892"/>
      <c r="D49" s="892"/>
      <c r="F49" s="1322"/>
      <c r="G49" s="1282"/>
      <c r="H49" s="486"/>
      <c r="I49" s="1282"/>
      <c r="J49" s="486"/>
    </row>
    <row r="50" spans="2:16" s="1414" customFormat="1" ht="18.75" customHeight="1">
      <c r="B50" s="892"/>
      <c r="C50" s="892"/>
      <c r="D50" s="892"/>
      <c r="F50" s="1322"/>
      <c r="G50" s="1282"/>
      <c r="H50" s="486"/>
      <c r="I50" s="1282"/>
      <c r="J50" s="486"/>
    </row>
    <row r="51" spans="2:16" s="1414" customFormat="1" ht="13.5" customHeight="1">
      <c r="B51" s="892"/>
      <c r="C51" s="892"/>
      <c r="D51" s="892"/>
      <c r="F51" s="1322"/>
      <c r="G51" s="1282"/>
      <c r="H51" s="486"/>
      <c r="I51" s="1282"/>
      <c r="J51" s="486"/>
    </row>
    <row r="52" spans="2:16" s="548" customFormat="1" ht="25.5" customHeight="1">
      <c r="B52" s="2084">
        <v>23</v>
      </c>
      <c r="C52" s="2084"/>
      <c r="D52" s="2084"/>
      <c r="E52" s="2084"/>
      <c r="F52" s="2084"/>
      <c r="G52" s="2084"/>
      <c r="H52" s="2084"/>
      <c r="I52" s="2084"/>
      <c r="J52" s="2084"/>
      <c r="K52" s="1431"/>
      <c r="L52" s="553"/>
      <c r="M52" s="553"/>
    </row>
    <row r="53" spans="2:16" s="1414" customFormat="1" ht="24.75">
      <c r="B53" s="892"/>
      <c r="C53" s="892"/>
      <c r="D53" s="892"/>
      <c r="F53" s="1322"/>
      <c r="G53" s="1282"/>
      <c r="H53" s="486"/>
      <c r="I53" s="1282"/>
      <c r="J53" s="486"/>
    </row>
    <row r="54" spans="2:16" s="1414" customFormat="1" ht="18.75" customHeight="1">
      <c r="B54" s="892"/>
      <c r="C54" s="892"/>
      <c r="D54" s="892"/>
      <c r="F54" s="1322"/>
      <c r="G54" s="1282"/>
      <c r="H54" s="486"/>
      <c r="I54" s="1282"/>
      <c r="J54" s="486"/>
    </row>
    <row r="55" spans="2:16" s="1414" customFormat="1" ht="24.75">
      <c r="B55" s="725" t="s">
        <v>1124</v>
      </c>
      <c r="C55" s="725"/>
      <c r="D55" s="725"/>
      <c r="E55" s="725"/>
      <c r="F55" s="725"/>
      <c r="G55" s="498"/>
      <c r="H55" s="496">
        <v>1013</v>
      </c>
      <c r="I55" s="496"/>
      <c r="J55" s="496">
        <v>2166</v>
      </c>
      <c r="K55" s="498"/>
      <c r="L55" s="1418"/>
      <c r="M55" s="1418"/>
      <c r="N55" s="1418">
        <f t="shared" ref="N55:P56" si="10">H55/1000000</f>
        <v>1.013E-3</v>
      </c>
      <c r="O55" s="1418">
        <f t="shared" si="10"/>
        <v>0</v>
      </c>
      <c r="P55" s="1418">
        <f t="shared" si="10"/>
        <v>2.166E-3</v>
      </c>
    </row>
    <row r="56" spans="2:16" s="1414" customFormat="1" ht="24.75">
      <c r="B56" s="2151" t="s">
        <v>779</v>
      </c>
      <c r="C56" s="2151"/>
      <c r="D56" s="2151"/>
      <c r="E56" s="892"/>
      <c r="F56" s="497"/>
      <c r="G56" s="498"/>
      <c r="H56" s="496">
        <v>1151.1943550000001</v>
      </c>
      <c r="I56" s="496">
        <v>0</v>
      </c>
      <c r="J56" s="496">
        <v>3667.7555050000001</v>
      </c>
      <c r="K56" s="498"/>
      <c r="L56" s="1418"/>
      <c r="M56" s="1418"/>
      <c r="N56" s="1418">
        <f t="shared" si="10"/>
        <v>1.151194355E-3</v>
      </c>
      <c r="O56" s="1418">
        <f t="shared" si="10"/>
        <v>0</v>
      </c>
      <c r="P56" s="1418">
        <f t="shared" si="10"/>
        <v>3.6677555050000001E-3</v>
      </c>
    </row>
    <row r="57" spans="2:16" s="548" customFormat="1" ht="23.25">
      <c r="B57" s="553"/>
      <c r="C57" s="553"/>
      <c r="D57" s="553"/>
      <c r="E57" s="553"/>
      <c r="F57" s="553"/>
      <c r="G57" s="553"/>
      <c r="H57" s="553"/>
      <c r="I57" s="553"/>
      <c r="J57" s="553"/>
      <c r="K57" s="553"/>
      <c r="L57" s="553"/>
      <c r="M57" s="553"/>
    </row>
    <row r="58" spans="2:16" s="548" customFormat="1" ht="23.25">
      <c r="B58" s="553"/>
      <c r="C58" s="553"/>
      <c r="D58" s="553"/>
      <c r="E58" s="553"/>
      <c r="F58" s="553"/>
      <c r="G58" s="553"/>
      <c r="H58" s="553"/>
      <c r="I58" s="553"/>
      <c r="J58" s="553"/>
      <c r="K58" s="553"/>
      <c r="L58" s="553"/>
      <c r="M58" s="553"/>
    </row>
    <row r="59" spans="2:16" s="1414" customFormat="1" ht="20.25" customHeight="1">
      <c r="B59" s="2151" t="s">
        <v>726</v>
      </c>
      <c r="C59" s="2151"/>
      <c r="D59" s="2151"/>
      <c r="F59" s="497"/>
      <c r="G59" s="611"/>
      <c r="H59" s="496">
        <v>3052</v>
      </c>
      <c r="I59" s="1282"/>
      <c r="J59" s="496">
        <v>10018.4</v>
      </c>
      <c r="K59" s="1415"/>
      <c r="M59" s="1415">
        <f t="shared" ref="M59:O61" si="11">H59/1000000</f>
        <v>3.052E-3</v>
      </c>
      <c r="N59" s="1415">
        <f t="shared" si="11"/>
        <v>0</v>
      </c>
      <c r="O59" s="1415">
        <f t="shared" si="11"/>
        <v>1.00184E-2</v>
      </c>
    </row>
    <row r="60" spans="2:16" s="1414" customFormat="1" ht="22.5" customHeight="1">
      <c r="B60" s="2151" t="s">
        <v>1022</v>
      </c>
      <c r="C60" s="2151"/>
      <c r="D60" s="2151"/>
      <c r="F60" s="497"/>
      <c r="G60" s="611"/>
      <c r="H60" s="496">
        <v>4752.3198929999999</v>
      </c>
      <c r="I60" s="1282"/>
      <c r="J60" s="496">
        <v>0</v>
      </c>
      <c r="K60" s="1415"/>
      <c r="M60" s="1415">
        <f t="shared" si="11"/>
        <v>4.752319893E-3</v>
      </c>
      <c r="N60" s="1415">
        <f t="shared" si="11"/>
        <v>0</v>
      </c>
      <c r="O60" s="1415">
        <f t="shared" si="11"/>
        <v>0</v>
      </c>
    </row>
    <row r="61" spans="2:16" s="1414" customFormat="1" ht="21.75" customHeight="1">
      <c r="B61" s="2151" t="s">
        <v>949</v>
      </c>
      <c r="C61" s="2151"/>
      <c r="D61" s="2151"/>
      <c r="F61" s="497"/>
      <c r="G61" s="611"/>
      <c r="H61" s="496">
        <v>6199.6834600000002</v>
      </c>
      <c r="I61" s="1282"/>
      <c r="J61" s="496">
        <v>0</v>
      </c>
      <c r="K61" s="1415"/>
      <c r="M61" s="1415">
        <f t="shared" si="11"/>
        <v>6.19968346E-3</v>
      </c>
      <c r="N61" s="1415">
        <f t="shared" si="11"/>
        <v>0</v>
      </c>
      <c r="O61" s="1415">
        <f t="shared" si="11"/>
        <v>0</v>
      </c>
    </row>
    <row r="62" spans="2:16" s="548" customFormat="1" ht="23.25">
      <c r="B62" s="553"/>
      <c r="C62" s="553"/>
      <c r="D62" s="553"/>
      <c r="E62" s="553"/>
      <c r="F62" s="553"/>
      <c r="G62" s="553"/>
      <c r="H62" s="553"/>
      <c r="I62" s="553"/>
      <c r="J62" s="553"/>
      <c r="K62" s="553"/>
      <c r="L62" s="553"/>
      <c r="M62" s="553"/>
    </row>
    <row r="63" spans="2:16" s="548" customFormat="1" ht="23.25">
      <c r="B63" s="553"/>
      <c r="C63" s="553"/>
      <c r="D63" s="553"/>
      <c r="E63" s="553"/>
      <c r="F63" s="553"/>
      <c r="G63" s="553"/>
      <c r="H63" s="553"/>
      <c r="I63" s="553"/>
      <c r="J63" s="553"/>
      <c r="K63" s="553"/>
      <c r="L63" s="553"/>
      <c r="M63" s="553"/>
    </row>
    <row r="67" spans="2:14" ht="22.5">
      <c r="B67" s="708"/>
      <c r="C67" s="708"/>
      <c r="D67" s="708"/>
      <c r="E67" s="708"/>
      <c r="F67" s="708"/>
      <c r="G67" s="708"/>
      <c r="H67" s="708"/>
      <c r="I67" s="708"/>
      <c r="J67" s="708"/>
      <c r="K67" s="708"/>
      <c r="L67" s="708"/>
      <c r="M67" s="708"/>
      <c r="N67" s="708"/>
    </row>
    <row r="68" spans="2:14" s="708" customFormat="1" ht="22.5"/>
    <row r="69" spans="2:14" s="708" customFormat="1" ht="22.5">
      <c r="B69" s="607"/>
      <c r="C69" s="607"/>
      <c r="D69" s="607"/>
      <c r="E69" s="607"/>
      <c r="F69" s="607"/>
      <c r="G69" s="607"/>
      <c r="H69" s="607"/>
      <c r="I69" s="607"/>
      <c r="J69" s="607"/>
      <c r="K69" s="607"/>
      <c r="L69" s="607"/>
      <c r="M69" s="607"/>
      <c r="N69" s="607"/>
    </row>
    <row r="70" spans="2:14" s="708" customFormat="1" ht="22.5">
      <c r="B70" s="607"/>
      <c r="C70" s="607"/>
      <c r="D70" s="607"/>
      <c r="E70" s="607"/>
      <c r="F70" s="607"/>
      <c r="G70" s="607"/>
      <c r="H70" s="607"/>
      <c r="I70" s="607"/>
      <c r="J70" s="607"/>
      <c r="K70" s="607"/>
      <c r="L70" s="607"/>
      <c r="M70" s="607"/>
      <c r="N70" s="607"/>
    </row>
  </sheetData>
  <mergeCells count="25">
    <mergeCell ref="B1:K1"/>
    <mergeCell ref="B2:K2"/>
    <mergeCell ref="B3:K3"/>
    <mergeCell ref="B41:D41"/>
    <mergeCell ref="B32:J32"/>
    <mergeCell ref="B38:D38"/>
    <mergeCell ref="B39:D39"/>
    <mergeCell ref="B24:D24"/>
    <mergeCell ref="B25:D25"/>
    <mergeCell ref="B17:D17"/>
    <mergeCell ref="B20:D20"/>
    <mergeCell ref="B21:D21"/>
    <mergeCell ref="B22:D22"/>
    <mergeCell ref="B61:D61"/>
    <mergeCell ref="B60:D60"/>
    <mergeCell ref="B18:D18"/>
    <mergeCell ref="B40:D40"/>
    <mergeCell ref="B42:D42"/>
    <mergeCell ref="B59:D59"/>
    <mergeCell ref="B52:J52"/>
    <mergeCell ref="B56:D56"/>
    <mergeCell ref="B43:D43"/>
    <mergeCell ref="B44:D44"/>
    <mergeCell ref="B45:D45"/>
    <mergeCell ref="B23:D23"/>
  </mergeCells>
  <phoneticPr fontId="161" type="noConversion"/>
  <printOptions horizontalCentered="1"/>
  <pageMargins left="0.19685039370078741" right="0.39370078740157483" top="0.19685039370078741" bottom="0.19685039370078741" header="0.19685039370078741" footer="0.19685039370078741"/>
  <pageSetup scale="65" orientation="portrait" r:id="rId1"/>
  <rowBreaks count="1" manualBreakCount="1">
    <brk id="57" min="1" max="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59"/>
  <sheetViews>
    <sheetView rightToLeft="1" view="pageBreakPreview" topLeftCell="A16" zoomScale="91" zoomScaleNormal="100" zoomScaleSheetLayoutView="91" workbookViewId="0">
      <selection activeCell="B24" sqref="B24:I24"/>
    </sheetView>
  </sheetViews>
  <sheetFormatPr defaultColWidth="9" defaultRowHeight="18"/>
  <cols>
    <col min="1" max="1" width="3.7109375" style="607" customWidth="1"/>
    <col min="2" max="2" width="56.85546875" style="607" customWidth="1"/>
    <col min="3" max="3" width="23.7109375" style="607" customWidth="1"/>
    <col min="4" max="4" width="15.28515625" style="607" customWidth="1"/>
    <col min="5" max="5" width="12.7109375" style="607" customWidth="1"/>
    <col min="6" max="6" width="1.42578125" style="607" customWidth="1"/>
    <col min="7" max="7" width="17.7109375" style="607" customWidth="1"/>
    <col min="8" max="8" width="1.7109375" style="607" customWidth="1"/>
    <col min="9" max="9" width="22.42578125" style="607" customWidth="1"/>
    <col min="10" max="10" width="2.28515625" style="607" customWidth="1"/>
    <col min="11" max="11" width="9" style="607"/>
    <col min="12" max="12" width="12.140625" style="607" bestFit="1" customWidth="1"/>
    <col min="13" max="13" width="21.140625" style="607" bestFit="1" customWidth="1"/>
    <col min="14" max="14" width="10.140625" style="607" bestFit="1" customWidth="1"/>
    <col min="15" max="16384" width="9" style="607"/>
  </cols>
  <sheetData>
    <row r="1" spans="2:43" s="695" customFormat="1" ht="26.25">
      <c r="B1" s="2004" t="s">
        <v>0</v>
      </c>
      <c r="C1" s="2004"/>
      <c r="D1" s="2004"/>
      <c r="E1" s="2004"/>
      <c r="F1" s="2004"/>
      <c r="G1" s="2004"/>
      <c r="H1" s="2004"/>
      <c r="I1" s="2004"/>
    </row>
    <row r="2" spans="2:43" s="695" customFormat="1" ht="26.25">
      <c r="B2" s="2004" t="s">
        <v>573</v>
      </c>
      <c r="C2" s="2004"/>
      <c r="D2" s="2004"/>
      <c r="E2" s="2004"/>
      <c r="F2" s="2004"/>
      <c r="G2" s="2004"/>
      <c r="H2" s="2004"/>
      <c r="I2" s="2004"/>
    </row>
    <row r="3" spans="2:43" s="695" customFormat="1" ht="26.25">
      <c r="B3" s="2004" t="s">
        <v>929</v>
      </c>
      <c r="C3" s="2004"/>
      <c r="D3" s="2004"/>
      <c r="E3" s="2004"/>
      <c r="F3" s="2004"/>
      <c r="G3" s="2004"/>
      <c r="H3" s="2004"/>
      <c r="I3" s="2004"/>
    </row>
    <row r="4" spans="2:43" s="498" customFormat="1" ht="8.25" customHeight="1">
      <c r="B4" s="1407"/>
      <c r="C4" s="1407"/>
      <c r="D4" s="1407"/>
      <c r="E4" s="1407"/>
      <c r="F4" s="1407"/>
      <c r="G4" s="1407"/>
      <c r="H4" s="1407"/>
      <c r="I4" s="1408"/>
      <c r="M4" s="695"/>
      <c r="N4" s="695"/>
      <c r="O4" s="695"/>
      <c r="P4" s="695"/>
      <c r="Q4" s="695"/>
      <c r="R4" s="695"/>
      <c r="S4" s="695"/>
      <c r="T4" s="695"/>
      <c r="U4" s="695"/>
      <c r="V4" s="695"/>
      <c r="W4" s="695"/>
      <c r="X4" s="695"/>
      <c r="Y4" s="695"/>
      <c r="Z4" s="695"/>
      <c r="AA4" s="695"/>
      <c r="AB4" s="695"/>
      <c r="AC4" s="695"/>
      <c r="AD4" s="695"/>
      <c r="AE4" s="695"/>
      <c r="AF4" s="695"/>
      <c r="AG4" s="695"/>
      <c r="AH4" s="695"/>
      <c r="AI4" s="695"/>
      <c r="AJ4" s="695"/>
      <c r="AK4" s="695"/>
      <c r="AL4" s="695"/>
      <c r="AM4" s="695"/>
      <c r="AN4" s="695"/>
      <c r="AO4" s="695"/>
      <c r="AP4" s="695"/>
      <c r="AQ4" s="695"/>
    </row>
    <row r="5" spans="2:43" s="680" customFormat="1" ht="242.25" customHeight="1">
      <c r="B5" s="2131" t="s">
        <v>1274</v>
      </c>
      <c r="C5" s="2131"/>
      <c r="D5" s="2131"/>
      <c r="E5" s="2131"/>
      <c r="F5" s="2131"/>
      <c r="G5" s="2131"/>
      <c r="H5" s="2131"/>
      <c r="I5" s="2131"/>
      <c r="J5" s="885"/>
      <c r="K5" s="548">
        <f>L9</f>
        <v>0</v>
      </c>
      <c r="L5" s="699">
        <v>723860309156</v>
      </c>
      <c r="M5" s="695"/>
      <c r="N5" s="695"/>
      <c r="O5" s="695"/>
      <c r="P5" s="695"/>
      <c r="Q5" s="695"/>
      <c r="R5" s="695"/>
      <c r="S5" s="695"/>
      <c r="T5" s="695"/>
      <c r="U5" s="695"/>
      <c r="V5" s="695"/>
      <c r="W5" s="695"/>
      <c r="X5" s="695"/>
      <c r="Y5" s="695"/>
      <c r="Z5" s="695"/>
      <c r="AA5" s="695"/>
      <c r="AB5" s="695"/>
      <c r="AC5" s="695"/>
      <c r="AD5" s="695"/>
      <c r="AE5" s="695"/>
      <c r="AF5" s="695"/>
      <c r="AG5" s="695"/>
      <c r="AH5" s="695"/>
      <c r="AI5" s="695"/>
      <c r="AJ5" s="695"/>
      <c r="AK5" s="695"/>
      <c r="AL5" s="695"/>
      <c r="AM5" s="695"/>
      <c r="AN5" s="695"/>
      <c r="AO5" s="695"/>
      <c r="AP5" s="695"/>
      <c r="AQ5" s="695"/>
    </row>
    <row r="6" spans="2:43" s="682" customFormat="1" ht="7.5" customHeight="1">
      <c r="B6" s="2155"/>
      <c r="C6" s="2155"/>
      <c r="D6" s="2155"/>
      <c r="E6" s="2155"/>
      <c r="F6" s="2155"/>
      <c r="G6" s="2155"/>
      <c r="H6" s="2155"/>
      <c r="I6" s="2155"/>
      <c r="J6" s="894"/>
      <c r="K6" s="548"/>
      <c r="L6" s="548"/>
      <c r="M6" s="695"/>
      <c r="N6" s="695"/>
      <c r="O6" s="695"/>
      <c r="P6" s="695"/>
      <c r="Q6" s="695"/>
      <c r="R6" s="695"/>
      <c r="S6" s="695"/>
      <c r="T6" s="695"/>
      <c r="U6" s="695"/>
      <c r="V6" s="695"/>
      <c r="W6" s="695"/>
      <c r="X6" s="695"/>
      <c r="Y6" s="695"/>
      <c r="Z6" s="695"/>
      <c r="AA6" s="695"/>
      <c r="AB6" s="695"/>
      <c r="AC6" s="695"/>
      <c r="AD6" s="695"/>
      <c r="AE6" s="695"/>
      <c r="AF6" s="695"/>
      <c r="AG6" s="695"/>
      <c r="AH6" s="695"/>
      <c r="AI6" s="695"/>
      <c r="AJ6" s="695"/>
      <c r="AK6" s="695"/>
      <c r="AL6" s="695"/>
      <c r="AM6" s="695"/>
      <c r="AN6" s="695"/>
      <c r="AO6" s="695"/>
      <c r="AP6" s="695"/>
      <c r="AQ6" s="695"/>
    </row>
    <row r="7" spans="2:43" s="682" customFormat="1" ht="49.5" customHeight="1">
      <c r="B7" s="2073" t="s">
        <v>1275</v>
      </c>
      <c r="C7" s="2073"/>
      <c r="D7" s="2073"/>
      <c r="E7" s="2073"/>
      <c r="F7" s="2073"/>
      <c r="G7" s="2073"/>
      <c r="H7" s="2073"/>
      <c r="I7" s="2073"/>
      <c r="J7" s="890"/>
      <c r="K7" s="548"/>
      <c r="L7" s="677"/>
      <c r="M7" s="695"/>
      <c r="N7" s="695"/>
      <c r="O7" s="695"/>
      <c r="P7" s="695"/>
      <c r="Q7" s="695"/>
      <c r="R7" s="695"/>
      <c r="S7" s="695"/>
      <c r="T7" s="695"/>
      <c r="U7" s="695"/>
      <c r="V7" s="695"/>
      <c r="W7" s="695"/>
      <c r="X7" s="695"/>
      <c r="Y7" s="695"/>
      <c r="Z7" s="695"/>
      <c r="AA7" s="695"/>
      <c r="AB7" s="695"/>
      <c r="AC7" s="695"/>
      <c r="AD7" s="695"/>
      <c r="AE7" s="695"/>
      <c r="AF7" s="695"/>
      <c r="AG7" s="695"/>
      <c r="AH7" s="695"/>
      <c r="AI7" s="695"/>
      <c r="AJ7" s="695"/>
      <c r="AK7" s="695"/>
      <c r="AL7" s="695"/>
      <c r="AM7" s="695"/>
      <c r="AN7" s="695"/>
      <c r="AO7" s="695"/>
      <c r="AP7" s="695"/>
      <c r="AQ7" s="695"/>
    </row>
    <row r="8" spans="2:43" s="548" customFormat="1" ht="9" customHeight="1">
      <c r="B8" s="652"/>
      <c r="C8" s="652"/>
      <c r="D8" s="652"/>
      <c r="E8" s="652"/>
      <c r="F8" s="652"/>
      <c r="G8" s="652"/>
      <c r="H8" s="652"/>
      <c r="I8" s="652"/>
      <c r="J8" s="652"/>
      <c r="L8" s="677"/>
      <c r="M8" s="677"/>
      <c r="N8" s="677"/>
      <c r="P8" s="695"/>
      <c r="Q8" s="695"/>
      <c r="R8" s="695"/>
      <c r="S8" s="695"/>
      <c r="T8" s="695"/>
      <c r="U8" s="695"/>
      <c r="V8" s="695"/>
      <c r="W8" s="695"/>
      <c r="X8" s="695"/>
      <c r="Y8" s="695"/>
      <c r="Z8" s="695"/>
      <c r="AA8" s="695"/>
      <c r="AB8" s="695"/>
      <c r="AC8" s="695"/>
      <c r="AD8" s="695"/>
      <c r="AE8" s="695"/>
      <c r="AF8" s="695"/>
      <c r="AG8" s="695"/>
      <c r="AH8" s="695"/>
      <c r="AI8" s="695"/>
      <c r="AJ8" s="695"/>
      <c r="AK8" s="695"/>
      <c r="AL8" s="695"/>
      <c r="AM8" s="695"/>
      <c r="AN8" s="695"/>
      <c r="AO8" s="695"/>
      <c r="AP8" s="695"/>
      <c r="AQ8" s="695"/>
    </row>
    <row r="9" spans="2:43" s="548" customFormat="1" ht="56.25" customHeight="1">
      <c r="B9" s="2073" t="s">
        <v>1276</v>
      </c>
      <c r="C9" s="2073"/>
      <c r="D9" s="2073"/>
      <c r="E9" s="2073"/>
      <c r="F9" s="2073"/>
      <c r="G9" s="2073"/>
      <c r="H9" s="2073"/>
      <c r="I9" s="2073"/>
      <c r="J9" s="890"/>
      <c r="L9" s="677"/>
      <c r="M9" s="677"/>
      <c r="N9" s="677"/>
      <c r="P9" s="695"/>
      <c r="Q9" s="695"/>
      <c r="R9" s="695"/>
      <c r="S9" s="695"/>
      <c r="T9" s="695"/>
      <c r="U9" s="695"/>
      <c r="V9" s="695"/>
      <c r="W9" s="695"/>
      <c r="X9" s="695"/>
      <c r="Y9" s="695"/>
      <c r="Z9" s="695"/>
      <c r="AA9" s="695"/>
      <c r="AB9" s="695"/>
      <c r="AC9" s="695"/>
      <c r="AD9" s="695"/>
      <c r="AE9" s="695"/>
      <c r="AF9" s="695"/>
      <c r="AG9" s="695"/>
      <c r="AH9" s="695"/>
      <c r="AI9" s="695"/>
      <c r="AJ9" s="695"/>
      <c r="AK9" s="695"/>
      <c r="AL9" s="695"/>
      <c r="AM9" s="695"/>
      <c r="AN9" s="695"/>
      <c r="AO9" s="695"/>
      <c r="AP9" s="695"/>
      <c r="AQ9" s="695"/>
    </row>
    <row r="10" spans="2:43" s="548" customFormat="1" ht="7.5" customHeight="1">
      <c r="B10" s="890"/>
      <c r="C10" s="890"/>
      <c r="D10" s="890"/>
      <c r="E10" s="890"/>
      <c r="F10" s="890"/>
      <c r="G10" s="890"/>
      <c r="H10" s="890"/>
      <c r="I10" s="890"/>
      <c r="J10" s="890"/>
      <c r="L10" s="677"/>
      <c r="M10" s="677"/>
      <c r="N10" s="677"/>
      <c r="P10" s="695"/>
      <c r="Q10" s="695"/>
      <c r="R10" s="695"/>
      <c r="S10" s="695"/>
      <c r="T10" s="695"/>
      <c r="U10" s="695"/>
      <c r="V10" s="695"/>
      <c r="W10" s="695"/>
      <c r="X10" s="695"/>
      <c r="Y10" s="695"/>
      <c r="Z10" s="695"/>
      <c r="AA10" s="695"/>
      <c r="AB10" s="695"/>
      <c r="AC10" s="695"/>
      <c r="AD10" s="695"/>
      <c r="AE10" s="695"/>
      <c r="AF10" s="695"/>
      <c r="AG10" s="695"/>
      <c r="AH10" s="695"/>
      <c r="AI10" s="695"/>
      <c r="AJ10" s="695"/>
      <c r="AK10" s="695"/>
      <c r="AL10" s="695"/>
      <c r="AM10" s="695"/>
      <c r="AN10" s="695"/>
      <c r="AO10" s="695"/>
      <c r="AP10" s="695"/>
      <c r="AQ10" s="695"/>
    </row>
    <row r="11" spans="2:43" s="548" customFormat="1" ht="53.25" customHeight="1">
      <c r="B11" s="2131" t="s">
        <v>1277</v>
      </c>
      <c r="C11" s="2131"/>
      <c r="D11" s="2131"/>
      <c r="E11" s="2131"/>
      <c r="F11" s="2131"/>
      <c r="G11" s="2131"/>
      <c r="H11" s="2131"/>
      <c r="I11" s="2131"/>
      <c r="J11" s="885"/>
      <c r="L11" s="677"/>
      <c r="M11" s="677"/>
      <c r="N11" s="677"/>
      <c r="P11" s="695"/>
      <c r="Q11" s="695"/>
      <c r="R11" s="695"/>
      <c r="S11" s="695"/>
      <c r="T11" s="695"/>
      <c r="U11" s="695"/>
      <c r="V11" s="695"/>
      <c r="W11" s="695"/>
      <c r="X11" s="695"/>
      <c r="Y11" s="695"/>
      <c r="Z11" s="695"/>
      <c r="AA11" s="695"/>
      <c r="AB11" s="695"/>
      <c r="AC11" s="695"/>
      <c r="AD11" s="695"/>
      <c r="AE11" s="695"/>
      <c r="AF11" s="695"/>
      <c r="AG11" s="695"/>
      <c r="AH11" s="695"/>
      <c r="AI11" s="695"/>
      <c r="AJ11" s="695"/>
      <c r="AK11" s="695"/>
      <c r="AL11" s="695"/>
      <c r="AM11" s="695"/>
      <c r="AN11" s="695"/>
      <c r="AO11" s="695"/>
      <c r="AP11" s="695"/>
      <c r="AQ11" s="695"/>
    </row>
    <row r="12" spans="2:43" s="548" customFormat="1" ht="6.75" customHeight="1">
      <c r="B12" s="890"/>
      <c r="C12" s="890"/>
      <c r="D12" s="890"/>
      <c r="E12" s="890"/>
      <c r="F12" s="890"/>
      <c r="G12" s="890"/>
      <c r="H12" s="890"/>
      <c r="I12" s="890"/>
      <c r="J12" s="890"/>
      <c r="L12" s="677"/>
      <c r="M12" s="677"/>
      <c r="N12" s="677"/>
      <c r="P12" s="695"/>
      <c r="Q12" s="695"/>
      <c r="R12" s="695"/>
      <c r="S12" s="695"/>
      <c r="T12" s="695"/>
      <c r="U12" s="695"/>
      <c r="V12" s="695"/>
      <c r="W12" s="695"/>
      <c r="X12" s="695"/>
      <c r="Y12" s="695"/>
      <c r="Z12" s="695"/>
      <c r="AA12" s="695"/>
      <c r="AB12" s="695"/>
      <c r="AC12" s="695"/>
      <c r="AD12" s="695"/>
      <c r="AE12" s="695"/>
      <c r="AF12" s="695"/>
      <c r="AG12" s="695"/>
      <c r="AH12" s="695"/>
      <c r="AI12" s="695"/>
      <c r="AJ12" s="695"/>
      <c r="AK12" s="695"/>
      <c r="AL12" s="695"/>
      <c r="AM12" s="695"/>
      <c r="AN12" s="695"/>
      <c r="AO12" s="695"/>
      <c r="AP12" s="695"/>
      <c r="AQ12" s="695"/>
    </row>
    <row r="13" spans="2:43" s="892" customFormat="1" ht="22.5" customHeight="1">
      <c r="B13" s="2154" t="s">
        <v>1278</v>
      </c>
      <c r="C13" s="2154"/>
      <c r="D13" s="2154"/>
      <c r="E13" s="885"/>
      <c r="F13" s="885"/>
      <c r="G13" s="885"/>
      <c r="H13" s="885"/>
      <c r="I13" s="684"/>
      <c r="J13" s="684"/>
      <c r="K13" s="548"/>
      <c r="L13" s="677"/>
      <c r="M13" s="677"/>
      <c r="N13" s="677"/>
      <c r="O13" s="548"/>
      <c r="P13" s="695"/>
      <c r="Q13" s="695"/>
      <c r="R13" s="695"/>
      <c r="S13" s="695"/>
      <c r="T13" s="695"/>
      <c r="U13" s="695"/>
      <c r="V13" s="695"/>
      <c r="W13" s="695"/>
      <c r="X13" s="695"/>
      <c r="Y13" s="695"/>
      <c r="Z13" s="695"/>
      <c r="AA13" s="695"/>
      <c r="AB13" s="695"/>
      <c r="AC13" s="695"/>
      <c r="AD13" s="695"/>
      <c r="AE13" s="695"/>
      <c r="AF13" s="695"/>
      <c r="AG13" s="695"/>
      <c r="AH13" s="695"/>
      <c r="AI13" s="695"/>
      <c r="AJ13" s="695"/>
      <c r="AK13" s="695"/>
      <c r="AL13" s="695"/>
      <c r="AM13" s="695"/>
      <c r="AN13" s="695"/>
      <c r="AO13" s="695"/>
      <c r="AP13" s="695"/>
      <c r="AQ13" s="695"/>
    </row>
    <row r="14" spans="2:43" s="892" customFormat="1" ht="6.75" customHeight="1">
      <c r="B14" s="895"/>
      <c r="C14" s="895"/>
      <c r="D14" s="895"/>
      <c r="E14" s="885"/>
      <c r="F14" s="885"/>
      <c r="G14" s="885"/>
      <c r="H14" s="885"/>
      <c r="I14" s="684"/>
      <c r="J14" s="684"/>
      <c r="K14" s="548"/>
      <c r="L14" s="677"/>
      <c r="M14" s="677"/>
      <c r="N14" s="677"/>
      <c r="O14" s="548"/>
      <c r="P14" s="695"/>
      <c r="Q14" s="695"/>
      <c r="R14" s="695"/>
      <c r="S14" s="695"/>
      <c r="T14" s="695"/>
      <c r="U14" s="695"/>
      <c r="V14" s="695"/>
      <c r="W14" s="695"/>
      <c r="X14" s="695"/>
      <c r="Y14" s="695"/>
      <c r="Z14" s="695"/>
      <c r="AA14" s="695"/>
      <c r="AB14" s="695"/>
      <c r="AC14" s="695"/>
      <c r="AD14" s="695"/>
      <c r="AE14" s="695"/>
      <c r="AF14" s="695"/>
      <c r="AG14" s="695"/>
      <c r="AH14" s="695"/>
      <c r="AI14" s="695"/>
      <c r="AJ14" s="695"/>
      <c r="AK14" s="695"/>
      <c r="AL14" s="695"/>
      <c r="AM14" s="695"/>
      <c r="AN14" s="695"/>
      <c r="AO14" s="695"/>
      <c r="AP14" s="695"/>
      <c r="AQ14" s="695"/>
    </row>
    <row r="15" spans="2:43" s="612" customFormat="1" ht="20.25" customHeight="1">
      <c r="B15" s="1139"/>
      <c r="C15" s="886"/>
      <c r="D15" s="886"/>
      <c r="E15" s="886"/>
      <c r="F15" s="886"/>
      <c r="G15" s="886"/>
      <c r="H15" s="886"/>
      <c r="I15" s="1409" t="s">
        <v>961</v>
      </c>
      <c r="K15" s="548"/>
      <c r="L15" s="677"/>
      <c r="M15" s="677"/>
      <c r="N15" s="677"/>
      <c r="O15" s="548"/>
      <c r="P15" s="695"/>
      <c r="Q15" s="695"/>
      <c r="R15" s="695"/>
      <c r="S15" s="695"/>
      <c r="T15" s="695"/>
      <c r="U15" s="695"/>
      <c r="V15" s="695"/>
      <c r="W15" s="695"/>
      <c r="X15" s="695"/>
      <c r="Y15" s="695"/>
      <c r="Z15" s="695"/>
      <c r="AA15" s="695"/>
      <c r="AB15" s="695"/>
      <c r="AC15" s="695"/>
      <c r="AD15" s="695"/>
      <c r="AE15" s="695"/>
      <c r="AF15" s="695"/>
      <c r="AG15" s="695"/>
      <c r="AH15" s="695"/>
      <c r="AI15" s="695"/>
      <c r="AJ15" s="695"/>
      <c r="AK15" s="695"/>
      <c r="AL15" s="695"/>
      <c r="AM15" s="695"/>
      <c r="AN15" s="695"/>
      <c r="AO15" s="695"/>
      <c r="AP15" s="695"/>
      <c r="AQ15" s="695"/>
    </row>
    <row r="16" spans="2:43" s="548" customFormat="1" ht="25.5">
      <c r="C16" s="1410"/>
      <c r="D16" s="1410"/>
      <c r="E16" s="899" t="s">
        <v>4</v>
      </c>
      <c r="F16" s="1410"/>
      <c r="G16" s="763">
        <f>'23'!H36</f>
        <v>1399</v>
      </c>
      <c r="H16" s="1411"/>
      <c r="I16" s="763">
        <v>1398</v>
      </c>
      <c r="L16" s="677"/>
      <c r="M16" s="677"/>
      <c r="N16" s="677"/>
      <c r="P16" s="695"/>
      <c r="Q16" s="695"/>
      <c r="R16" s="695"/>
      <c r="S16" s="695"/>
      <c r="T16" s="695"/>
      <c r="U16" s="695"/>
      <c r="V16" s="695"/>
      <c r="W16" s="695"/>
      <c r="X16" s="695"/>
      <c r="Y16" s="695"/>
      <c r="Z16" s="695"/>
      <c r="AA16" s="695"/>
      <c r="AB16" s="695"/>
      <c r="AC16" s="695"/>
      <c r="AD16" s="695"/>
      <c r="AE16" s="695"/>
      <c r="AF16" s="695"/>
      <c r="AG16" s="695"/>
      <c r="AH16" s="695"/>
      <c r="AI16" s="695"/>
      <c r="AJ16" s="695"/>
      <c r="AK16" s="695"/>
      <c r="AL16" s="695"/>
      <c r="AM16" s="695"/>
      <c r="AN16" s="695"/>
      <c r="AO16" s="695"/>
      <c r="AP16" s="695"/>
      <c r="AQ16" s="695"/>
    </row>
    <row r="17" spans="2:43" s="548" customFormat="1" ht="21.75" customHeight="1">
      <c r="B17" s="608"/>
      <c r="C17" s="1410"/>
      <c r="D17" s="1410"/>
      <c r="E17" s="1307"/>
      <c r="F17" s="1410"/>
      <c r="G17" s="1412" t="s">
        <v>957</v>
      </c>
      <c r="H17" s="1413"/>
      <c r="I17" s="1412" t="s">
        <v>957</v>
      </c>
      <c r="L17" s="677"/>
      <c r="M17" s="677"/>
      <c r="N17" s="677"/>
      <c r="P17" s="695"/>
      <c r="Q17" s="695"/>
      <c r="R17" s="695"/>
      <c r="S17" s="695"/>
      <c r="T17" s="695"/>
      <c r="U17" s="695"/>
      <c r="V17" s="695"/>
      <c r="W17" s="695"/>
      <c r="X17" s="695"/>
      <c r="Y17" s="695"/>
      <c r="Z17" s="695"/>
      <c r="AA17" s="695"/>
      <c r="AB17" s="695"/>
      <c r="AC17" s="695"/>
      <c r="AD17" s="695"/>
      <c r="AE17" s="695"/>
      <c r="AF17" s="695"/>
      <c r="AG17" s="695"/>
      <c r="AH17" s="695"/>
      <c r="AI17" s="695"/>
      <c r="AJ17" s="695"/>
      <c r="AK17" s="695"/>
      <c r="AL17" s="695"/>
      <c r="AM17" s="695"/>
      <c r="AN17" s="695"/>
      <c r="AO17" s="695"/>
      <c r="AP17" s="695"/>
      <c r="AQ17" s="695"/>
    </row>
    <row r="18" spans="2:43" s="1414" customFormat="1" ht="24.75" customHeight="1">
      <c r="B18" s="725" t="s">
        <v>25</v>
      </c>
      <c r="C18" s="498"/>
      <c r="D18" s="498"/>
      <c r="E18" s="497" t="s">
        <v>1279</v>
      </c>
      <c r="F18" s="892"/>
      <c r="G18" s="496">
        <f>I22</f>
        <v>284822</v>
      </c>
      <c r="H18" s="496"/>
      <c r="I18" s="496">
        <v>231901</v>
      </c>
      <c r="L18" s="1415"/>
      <c r="M18" s="1415"/>
      <c r="N18" s="1415"/>
      <c r="O18" s="1414">
        <f>I18/1000000</f>
        <v>0.231901</v>
      </c>
      <c r="P18" s="695"/>
      <c r="Q18" s="695"/>
      <c r="R18" s="695"/>
      <c r="S18" s="695"/>
      <c r="T18" s="695"/>
      <c r="U18" s="695"/>
      <c r="V18" s="695"/>
      <c r="W18" s="695"/>
      <c r="X18" s="695"/>
      <c r="Y18" s="695"/>
      <c r="Z18" s="695"/>
      <c r="AA18" s="695"/>
      <c r="AB18" s="695"/>
      <c r="AC18" s="695"/>
      <c r="AD18" s="695"/>
      <c r="AE18" s="695"/>
      <c r="AF18" s="695"/>
      <c r="AG18" s="695"/>
      <c r="AH18" s="695"/>
      <c r="AI18" s="695"/>
      <c r="AJ18" s="695"/>
      <c r="AK18" s="695"/>
      <c r="AL18" s="695"/>
      <c r="AM18" s="695"/>
      <c r="AN18" s="695"/>
      <c r="AO18" s="695"/>
      <c r="AP18" s="695"/>
      <c r="AQ18" s="695"/>
    </row>
    <row r="19" spans="2:43" s="1414" customFormat="1" ht="24.75" customHeight="1">
      <c r="B19" s="2151" t="s">
        <v>534</v>
      </c>
      <c r="C19" s="2151"/>
      <c r="D19" s="498"/>
      <c r="F19" s="892"/>
      <c r="G19" s="496">
        <v>145494</v>
      </c>
      <c r="H19" s="496"/>
      <c r="I19" s="496">
        <v>71090</v>
      </c>
      <c r="L19" s="1415"/>
      <c r="M19" s="1415">
        <v>5295970423</v>
      </c>
      <c r="N19" s="1415">
        <f>G19/1000000</f>
        <v>0.14549400000000001</v>
      </c>
      <c r="O19" s="1414">
        <f t="shared" ref="O19:O20" si="0">I19/1000000</f>
        <v>7.109E-2</v>
      </c>
      <c r="P19" s="695"/>
      <c r="Q19" s="695"/>
      <c r="R19" s="695"/>
      <c r="S19" s="695"/>
      <c r="T19" s="695"/>
      <c r="U19" s="695"/>
      <c r="V19" s="695"/>
      <c r="W19" s="695"/>
      <c r="X19" s="695"/>
      <c r="Y19" s="695"/>
      <c r="Z19" s="695"/>
      <c r="AA19" s="695"/>
      <c r="AB19" s="695"/>
      <c r="AC19" s="695"/>
      <c r="AD19" s="695"/>
      <c r="AE19" s="695"/>
      <c r="AF19" s="695"/>
      <c r="AG19" s="695"/>
      <c r="AH19" s="695"/>
      <c r="AI19" s="695"/>
      <c r="AJ19" s="695"/>
      <c r="AK19" s="695"/>
      <c r="AL19" s="695"/>
      <c r="AM19" s="695"/>
      <c r="AN19" s="695"/>
      <c r="AO19" s="695"/>
      <c r="AP19" s="695"/>
      <c r="AQ19" s="695"/>
    </row>
    <row r="20" spans="2:43" s="1414" customFormat="1" ht="24.75" customHeight="1">
      <c r="B20" s="2151" t="s">
        <v>535</v>
      </c>
      <c r="C20" s="2151"/>
      <c r="D20" s="725"/>
      <c r="E20" s="725"/>
      <c r="F20" s="725"/>
      <c r="G20" s="1416">
        <v>-55692</v>
      </c>
      <c r="H20" s="498"/>
      <c r="I20" s="1416">
        <v>-18169</v>
      </c>
      <c r="L20" s="1415"/>
      <c r="M20" s="1415">
        <f>I19+M19</f>
        <v>5296041513</v>
      </c>
      <c r="N20" s="1415">
        <f>G20/1000000</f>
        <v>-5.5691999999999998E-2</v>
      </c>
      <c r="O20" s="1414">
        <f t="shared" si="0"/>
        <v>-1.8169000000000001E-2</v>
      </c>
      <c r="P20" s="695"/>
      <c r="Q20" s="695"/>
      <c r="R20" s="695"/>
      <c r="S20" s="695"/>
      <c r="T20" s="695"/>
      <c r="U20" s="695"/>
      <c r="V20" s="695"/>
      <c r="W20" s="695"/>
      <c r="X20" s="695"/>
      <c r="Y20" s="695"/>
      <c r="Z20" s="695"/>
      <c r="AA20" s="695"/>
      <c r="AB20" s="695"/>
      <c r="AC20" s="695"/>
      <c r="AD20" s="695"/>
      <c r="AE20" s="695"/>
      <c r="AF20" s="695"/>
      <c r="AG20" s="695"/>
      <c r="AH20" s="695"/>
      <c r="AI20" s="695"/>
      <c r="AJ20" s="695"/>
      <c r="AK20" s="695"/>
      <c r="AL20" s="695"/>
      <c r="AM20" s="695"/>
      <c r="AN20" s="695"/>
      <c r="AO20" s="695"/>
      <c r="AP20" s="695"/>
      <c r="AQ20" s="695"/>
    </row>
    <row r="21" spans="2:43" s="1414" customFormat="1" ht="24.75" customHeight="1">
      <c r="B21" s="2151" t="s">
        <v>1174</v>
      </c>
      <c r="C21" s="2151"/>
      <c r="D21" s="2151"/>
      <c r="E21" s="497" t="s">
        <v>1279</v>
      </c>
      <c r="F21" s="725"/>
      <c r="G21" s="496">
        <v>253677</v>
      </c>
      <c r="H21" s="498"/>
      <c r="I21" s="1416">
        <v>0</v>
      </c>
      <c r="L21" s="2151" t="s">
        <v>1171</v>
      </c>
      <c r="M21" s="2151"/>
      <c r="N21" s="1415"/>
      <c r="P21" s="695"/>
      <c r="Q21" s="695"/>
      <c r="R21" s="695"/>
      <c r="S21" s="695"/>
      <c r="T21" s="695"/>
      <c r="U21" s="695"/>
      <c r="V21" s="695"/>
      <c r="W21" s="695"/>
      <c r="X21" s="695"/>
      <c r="Y21" s="695"/>
      <c r="Z21" s="695"/>
      <c r="AA21" s="695"/>
      <c r="AB21" s="695"/>
      <c r="AC21" s="695"/>
      <c r="AD21" s="695"/>
      <c r="AE21" s="695"/>
      <c r="AF21" s="695"/>
      <c r="AG21" s="695"/>
      <c r="AH21" s="695"/>
      <c r="AI21" s="695"/>
      <c r="AJ21" s="695"/>
      <c r="AK21" s="695"/>
      <c r="AL21" s="695"/>
      <c r="AM21" s="695"/>
      <c r="AN21" s="695"/>
      <c r="AO21" s="695"/>
      <c r="AP21" s="695"/>
      <c r="AQ21" s="695"/>
    </row>
    <row r="22" spans="2:43" s="1414" customFormat="1" ht="24.75" customHeight="1" thickBot="1">
      <c r="B22" s="498"/>
      <c r="C22" s="498"/>
      <c r="D22" s="498"/>
      <c r="E22" s="498"/>
      <c r="F22" s="498"/>
      <c r="G22" s="741">
        <f>SUM(G18:G21)</f>
        <v>628301</v>
      </c>
      <c r="H22" s="498"/>
      <c r="I22" s="741">
        <f>SUM(I18:I21)</f>
        <v>284822</v>
      </c>
      <c r="L22" s="1415"/>
      <c r="M22" s="1415"/>
      <c r="N22" s="1415"/>
      <c r="P22" s="695"/>
      <c r="Q22" s="695"/>
      <c r="R22" s="695"/>
      <c r="S22" s="695"/>
      <c r="T22" s="695"/>
      <c r="U22" s="695"/>
      <c r="V22" s="695"/>
      <c r="W22" s="695"/>
      <c r="X22" s="695"/>
      <c r="Y22" s="695"/>
      <c r="Z22" s="695"/>
      <c r="AA22" s="695"/>
      <c r="AB22" s="695"/>
      <c r="AC22" s="695"/>
      <c r="AD22" s="695"/>
      <c r="AE22" s="695"/>
      <c r="AF22" s="695"/>
      <c r="AG22" s="695"/>
      <c r="AH22" s="695"/>
      <c r="AI22" s="695"/>
      <c r="AJ22" s="695"/>
      <c r="AK22" s="695"/>
      <c r="AL22" s="695"/>
      <c r="AM22" s="695"/>
      <c r="AN22" s="695"/>
      <c r="AO22" s="695"/>
      <c r="AP22" s="695"/>
      <c r="AQ22" s="695"/>
    </row>
    <row r="23" spans="2:43" s="548" customFormat="1" ht="10.5" customHeight="1" thickTop="1">
      <c r="B23" s="553"/>
      <c r="C23" s="553"/>
      <c r="D23" s="553"/>
      <c r="E23" s="553"/>
      <c r="F23" s="553"/>
      <c r="G23" s="395"/>
      <c r="H23" s="553"/>
      <c r="I23" s="395"/>
      <c r="L23" s="677"/>
      <c r="M23" s="1415"/>
      <c r="N23" s="1415"/>
      <c r="O23" s="1414"/>
      <c r="P23" s="695"/>
      <c r="Q23" s="695"/>
      <c r="R23" s="695"/>
      <c r="S23" s="695"/>
      <c r="T23" s="695"/>
      <c r="U23" s="695"/>
      <c r="V23" s="695"/>
      <c r="W23" s="695"/>
      <c r="X23" s="695"/>
      <c r="Y23" s="695"/>
      <c r="Z23" s="695"/>
      <c r="AA23" s="695"/>
      <c r="AB23" s="695"/>
      <c r="AC23" s="695"/>
      <c r="AD23" s="695"/>
      <c r="AE23" s="695"/>
      <c r="AF23" s="695"/>
      <c r="AG23" s="695"/>
      <c r="AH23" s="695"/>
      <c r="AI23" s="695"/>
      <c r="AJ23" s="695"/>
      <c r="AK23" s="695"/>
      <c r="AL23" s="695"/>
      <c r="AM23" s="695"/>
      <c r="AN23" s="695"/>
      <c r="AO23" s="695"/>
      <c r="AP23" s="695"/>
      <c r="AQ23" s="695"/>
    </row>
    <row r="24" spans="2:43" s="685" customFormat="1" ht="93.75" customHeight="1">
      <c r="B24" s="2152" t="s">
        <v>1280</v>
      </c>
      <c r="C24" s="2152"/>
      <c r="D24" s="2152"/>
      <c r="E24" s="2152"/>
      <c r="F24" s="2152"/>
      <c r="G24" s="2152"/>
      <c r="H24" s="2152"/>
      <c r="I24" s="2152"/>
      <c r="J24" s="885"/>
      <c r="K24" s="681"/>
      <c r="L24" s="699">
        <f>G19-M19</f>
        <v>-5295824929</v>
      </c>
      <c r="M24" s="1415"/>
      <c r="N24" s="1415"/>
      <c r="O24" s="1414"/>
      <c r="P24" s="695"/>
      <c r="Q24" s="695"/>
      <c r="R24" s="695"/>
      <c r="S24" s="695"/>
      <c r="T24" s="695"/>
      <c r="U24" s="695"/>
      <c r="V24" s="695"/>
      <c r="W24" s="695"/>
      <c r="X24" s="695"/>
      <c r="Y24" s="695"/>
      <c r="Z24" s="695"/>
      <c r="AA24" s="695"/>
      <c r="AB24" s="695"/>
      <c r="AC24" s="695"/>
      <c r="AD24" s="695"/>
      <c r="AE24" s="695"/>
      <c r="AF24" s="695"/>
      <c r="AG24" s="695"/>
      <c r="AH24" s="695"/>
      <c r="AI24" s="695"/>
      <c r="AJ24" s="695"/>
      <c r="AK24" s="695"/>
      <c r="AL24" s="695"/>
      <c r="AM24" s="695"/>
      <c r="AN24" s="695"/>
      <c r="AO24" s="695"/>
      <c r="AP24" s="695"/>
      <c r="AQ24" s="695"/>
    </row>
    <row r="25" spans="2:43" s="685" customFormat="1" ht="5.25" customHeight="1">
      <c r="B25" s="885"/>
      <c r="C25" s="885"/>
      <c r="D25" s="885"/>
      <c r="E25" s="885"/>
      <c r="F25" s="885"/>
      <c r="G25" s="885"/>
      <c r="H25" s="885"/>
      <c r="I25" s="885"/>
      <c r="J25" s="885"/>
      <c r="K25" s="681"/>
      <c r="L25" s="681"/>
      <c r="M25" s="1415"/>
      <c r="N25" s="1415"/>
      <c r="O25" s="1414"/>
      <c r="P25" s="695"/>
      <c r="Q25" s="695"/>
      <c r="R25" s="695"/>
      <c r="S25" s="695"/>
      <c r="T25" s="695"/>
      <c r="U25" s="695"/>
      <c r="V25" s="695"/>
      <c r="W25" s="695"/>
      <c r="X25" s="695"/>
      <c r="Y25" s="695"/>
      <c r="Z25" s="695"/>
      <c r="AA25" s="695"/>
      <c r="AB25" s="695"/>
      <c r="AC25" s="695"/>
      <c r="AD25" s="695"/>
      <c r="AE25" s="695"/>
      <c r="AF25" s="695"/>
      <c r="AG25" s="695"/>
      <c r="AH25" s="695"/>
      <c r="AI25" s="695"/>
      <c r="AJ25" s="695"/>
      <c r="AK25" s="695"/>
      <c r="AL25" s="695"/>
      <c r="AM25" s="695"/>
      <c r="AN25" s="695"/>
      <c r="AO25" s="695"/>
      <c r="AP25" s="695"/>
      <c r="AQ25" s="695"/>
    </row>
    <row r="26" spans="2:43" s="685" customFormat="1" ht="114.75" customHeight="1">
      <c r="B26" s="2152" t="s">
        <v>1281</v>
      </c>
      <c r="C26" s="2152"/>
      <c r="D26" s="2152"/>
      <c r="E26" s="2152"/>
      <c r="F26" s="2152"/>
      <c r="G26" s="2152"/>
      <c r="H26" s="2152"/>
      <c r="I26" s="2152"/>
      <c r="J26" s="885"/>
      <c r="K26" s="681"/>
      <c r="L26" s="828" t="s">
        <v>893</v>
      </c>
      <c r="M26" s="1415"/>
      <c r="N26" s="1415"/>
      <c r="O26" s="1414"/>
      <c r="P26" s="695"/>
      <c r="Q26" s="695"/>
      <c r="R26" s="695"/>
      <c r="S26" s="695"/>
      <c r="T26" s="695"/>
      <c r="U26" s="695"/>
      <c r="V26" s="695"/>
      <c r="W26" s="695"/>
      <c r="X26" s="695"/>
      <c r="Y26" s="695"/>
      <c r="Z26" s="695"/>
      <c r="AA26" s="695"/>
      <c r="AB26" s="695"/>
      <c r="AC26" s="695"/>
      <c r="AD26" s="695"/>
      <c r="AE26" s="695"/>
      <c r="AF26" s="695"/>
      <c r="AG26" s="695"/>
      <c r="AH26" s="695"/>
      <c r="AI26" s="695"/>
      <c r="AJ26" s="695"/>
      <c r="AK26" s="695"/>
      <c r="AL26" s="695"/>
      <c r="AM26" s="695"/>
      <c r="AN26" s="695"/>
      <c r="AO26" s="695"/>
      <c r="AP26" s="695"/>
      <c r="AQ26" s="695"/>
    </row>
    <row r="27" spans="2:43" s="687" customFormat="1" ht="5.25" customHeight="1">
      <c r="B27" s="893"/>
      <c r="C27" s="893"/>
      <c r="D27" s="893"/>
      <c r="E27" s="893"/>
      <c r="F27" s="893"/>
      <c r="G27" s="893"/>
      <c r="H27" s="893"/>
      <c r="I27" s="893"/>
      <c r="J27" s="893"/>
      <c r="L27" s="828" t="s">
        <v>1173</v>
      </c>
      <c r="M27" s="1415"/>
      <c r="N27" s="1415"/>
      <c r="O27" s="1414"/>
      <c r="P27" s="695"/>
      <c r="Q27" s="695"/>
      <c r="R27" s="695"/>
      <c r="S27" s="695"/>
      <c r="T27" s="695"/>
      <c r="U27" s="695"/>
      <c r="V27" s="695"/>
      <c r="W27" s="695"/>
      <c r="X27" s="695"/>
      <c r="Y27" s="695"/>
      <c r="Z27" s="695"/>
      <c r="AA27" s="695"/>
      <c r="AB27" s="695"/>
      <c r="AC27" s="695"/>
      <c r="AD27" s="695"/>
      <c r="AE27" s="695"/>
      <c r="AF27" s="695"/>
      <c r="AG27" s="695"/>
      <c r="AH27" s="695"/>
      <c r="AI27" s="695"/>
      <c r="AJ27" s="695"/>
      <c r="AK27" s="695"/>
      <c r="AL27" s="695"/>
      <c r="AM27" s="695"/>
      <c r="AN27" s="695"/>
      <c r="AO27" s="695"/>
      <c r="AP27" s="695"/>
      <c r="AQ27" s="695"/>
    </row>
    <row r="28" spans="2:43" s="687" customFormat="1" ht="22.5" customHeight="1">
      <c r="B28" s="2152" t="s">
        <v>1330</v>
      </c>
      <c r="C28" s="2152"/>
      <c r="D28" s="2152"/>
      <c r="E28" s="2152"/>
      <c r="F28" s="2152"/>
      <c r="G28" s="2152"/>
      <c r="H28" s="2152"/>
      <c r="I28" s="2152"/>
      <c r="J28" s="1926"/>
      <c r="L28" s="828"/>
      <c r="M28" s="1415"/>
      <c r="N28" s="1415"/>
      <c r="O28" s="1414"/>
      <c r="P28" s="695"/>
      <c r="Q28" s="695"/>
      <c r="R28" s="695"/>
      <c r="S28" s="695"/>
      <c r="T28" s="695"/>
      <c r="U28" s="695"/>
      <c r="V28" s="695"/>
      <c r="W28" s="695"/>
      <c r="X28" s="695"/>
      <c r="Y28" s="695"/>
      <c r="Z28" s="695"/>
      <c r="AA28" s="695"/>
      <c r="AB28" s="695"/>
      <c r="AC28" s="695"/>
      <c r="AD28" s="695"/>
      <c r="AE28" s="695"/>
      <c r="AF28" s="695"/>
      <c r="AG28" s="695"/>
      <c r="AH28" s="695"/>
      <c r="AI28" s="695"/>
      <c r="AJ28" s="695"/>
      <c r="AK28" s="695"/>
      <c r="AL28" s="695"/>
      <c r="AM28" s="695"/>
      <c r="AN28" s="695"/>
      <c r="AO28" s="695"/>
      <c r="AP28" s="695"/>
      <c r="AQ28" s="695"/>
    </row>
    <row r="29" spans="2:43" s="687" customFormat="1" ht="9" customHeight="1">
      <c r="B29" s="1926"/>
      <c r="C29" s="1926"/>
      <c r="D29" s="1926"/>
      <c r="E29" s="1926"/>
      <c r="F29" s="1926"/>
      <c r="G29" s="1926"/>
      <c r="H29" s="1926"/>
      <c r="I29" s="1926"/>
      <c r="J29" s="1926"/>
      <c r="L29" s="828"/>
      <c r="M29" s="1415"/>
      <c r="N29" s="1415"/>
      <c r="O29" s="1414"/>
      <c r="P29" s="695"/>
      <c r="Q29" s="695"/>
      <c r="R29" s="695"/>
      <c r="S29" s="695"/>
      <c r="T29" s="695"/>
      <c r="U29" s="695"/>
      <c r="V29" s="695"/>
      <c r="W29" s="695"/>
      <c r="X29" s="695"/>
      <c r="Y29" s="695"/>
      <c r="Z29" s="695"/>
      <c r="AA29" s="695"/>
      <c r="AB29" s="695"/>
      <c r="AC29" s="695"/>
      <c r="AD29" s="695"/>
      <c r="AE29" s="695"/>
      <c r="AF29" s="695"/>
      <c r="AG29" s="695"/>
      <c r="AH29" s="695"/>
      <c r="AI29" s="695"/>
      <c r="AJ29" s="695"/>
      <c r="AK29" s="695"/>
      <c r="AL29" s="695"/>
      <c r="AM29" s="695"/>
      <c r="AN29" s="695"/>
      <c r="AO29" s="695"/>
      <c r="AP29" s="695"/>
      <c r="AQ29" s="695"/>
    </row>
    <row r="30" spans="2:43" s="548" customFormat="1" ht="54" customHeight="1">
      <c r="B30" s="2152" t="s">
        <v>1326</v>
      </c>
      <c r="C30" s="2152"/>
      <c r="D30" s="2152"/>
      <c r="E30" s="2152"/>
      <c r="F30" s="2152"/>
      <c r="G30" s="2152"/>
      <c r="H30" s="2152"/>
      <c r="I30" s="2152"/>
      <c r="J30" s="688"/>
      <c r="K30" s="683"/>
      <c r="L30" s="828" t="s">
        <v>1175</v>
      </c>
      <c r="M30" s="1415"/>
      <c r="N30" s="1415"/>
      <c r="O30" s="1414"/>
      <c r="P30" s="695"/>
      <c r="Q30" s="695"/>
      <c r="R30" s="695"/>
      <c r="S30" s="695"/>
      <c r="T30" s="695"/>
      <c r="U30" s="695"/>
      <c r="V30" s="695"/>
      <c r="W30" s="695"/>
      <c r="X30" s="695"/>
      <c r="Y30" s="695"/>
      <c r="Z30" s="695"/>
      <c r="AA30" s="695"/>
      <c r="AB30" s="695"/>
      <c r="AC30" s="695"/>
      <c r="AD30" s="695"/>
      <c r="AE30" s="695"/>
      <c r="AF30" s="695"/>
      <c r="AG30" s="695"/>
      <c r="AH30" s="695"/>
      <c r="AI30" s="695"/>
      <c r="AJ30" s="695"/>
      <c r="AK30" s="695"/>
      <c r="AL30" s="695"/>
      <c r="AM30" s="695"/>
      <c r="AN30" s="695"/>
      <c r="AO30" s="695"/>
      <c r="AP30" s="695"/>
      <c r="AQ30" s="695"/>
    </row>
    <row r="31" spans="2:43" s="548" customFormat="1" ht="6" customHeight="1">
      <c r="B31" s="688"/>
      <c r="C31" s="688"/>
      <c r="D31" s="688"/>
      <c r="E31" s="688"/>
      <c r="F31" s="688"/>
      <c r="G31" s="688"/>
      <c r="H31" s="688"/>
      <c r="I31" s="688"/>
      <c r="J31" s="688"/>
      <c r="K31" s="683"/>
      <c r="M31" s="1415"/>
      <c r="N31" s="1415"/>
      <c r="O31" s="1414"/>
      <c r="P31" s="695"/>
      <c r="Q31" s="695"/>
      <c r="R31" s="695"/>
      <c r="S31" s="695"/>
      <c r="T31" s="695"/>
      <c r="U31" s="695"/>
      <c r="V31" s="695"/>
      <c r="W31" s="695"/>
      <c r="X31" s="695"/>
      <c r="Y31" s="695"/>
      <c r="Z31" s="695"/>
      <c r="AA31" s="695"/>
      <c r="AB31" s="695"/>
      <c r="AC31" s="695"/>
      <c r="AD31" s="695"/>
      <c r="AE31" s="695"/>
      <c r="AF31" s="695"/>
      <c r="AG31" s="695"/>
      <c r="AH31" s="695"/>
      <c r="AI31" s="695"/>
      <c r="AJ31" s="695"/>
      <c r="AK31" s="695"/>
      <c r="AL31" s="695"/>
      <c r="AM31" s="695"/>
      <c r="AN31" s="695"/>
      <c r="AO31" s="695"/>
      <c r="AP31" s="695"/>
      <c r="AQ31" s="695"/>
    </row>
    <row r="32" spans="2:43" s="548" customFormat="1" ht="54.75" customHeight="1">
      <c r="B32" s="2152" t="s">
        <v>1327</v>
      </c>
      <c r="C32" s="2152"/>
      <c r="D32" s="2152"/>
      <c r="E32" s="2152"/>
      <c r="F32" s="2152"/>
      <c r="G32" s="2152"/>
      <c r="H32" s="2152"/>
      <c r="I32" s="2152"/>
      <c r="J32" s="568"/>
      <c r="K32" s="683"/>
      <c r="M32" s="1415"/>
      <c r="N32" s="1415"/>
      <c r="O32" s="1414"/>
      <c r="P32" s="695"/>
      <c r="Q32" s="695"/>
      <c r="R32" s="695"/>
      <c r="S32" s="695"/>
      <c r="T32" s="695"/>
      <c r="U32" s="695"/>
      <c r="V32" s="695"/>
      <c r="W32" s="695"/>
      <c r="X32" s="695"/>
      <c r="Y32" s="695"/>
      <c r="Z32" s="695"/>
      <c r="AA32" s="695"/>
      <c r="AB32" s="695"/>
      <c r="AC32" s="695"/>
      <c r="AD32" s="695"/>
      <c r="AE32" s="695"/>
      <c r="AF32" s="695"/>
      <c r="AG32" s="695"/>
      <c r="AH32" s="695"/>
      <c r="AI32" s="695"/>
      <c r="AJ32" s="695"/>
      <c r="AK32" s="695"/>
      <c r="AL32" s="695"/>
      <c r="AM32" s="695"/>
      <c r="AN32" s="695"/>
      <c r="AO32" s="695"/>
      <c r="AP32" s="695"/>
      <c r="AQ32" s="695"/>
    </row>
    <row r="33" spans="2:43" s="548" customFormat="1" ht="6.75" customHeight="1">
      <c r="B33" s="893"/>
      <c r="C33" s="893"/>
      <c r="D33" s="893"/>
      <c r="E33" s="893"/>
      <c r="F33" s="893"/>
      <c r="G33" s="893"/>
      <c r="H33" s="893"/>
      <c r="I33" s="893"/>
      <c r="J33" s="568"/>
      <c r="K33" s="683"/>
      <c r="M33" s="1415"/>
      <c r="N33" s="1415"/>
      <c r="O33" s="1414"/>
      <c r="P33" s="695"/>
      <c r="Q33" s="695"/>
      <c r="R33" s="695"/>
      <c r="S33" s="695"/>
      <c r="T33" s="695"/>
      <c r="U33" s="695"/>
      <c r="V33" s="695"/>
      <c r="W33" s="695"/>
      <c r="X33" s="695"/>
      <c r="Y33" s="695"/>
      <c r="Z33" s="695"/>
      <c r="AA33" s="695"/>
      <c r="AB33" s="695"/>
      <c r="AC33" s="695"/>
      <c r="AD33" s="695"/>
      <c r="AE33" s="695"/>
      <c r="AF33" s="695"/>
      <c r="AG33" s="695"/>
      <c r="AH33" s="695"/>
      <c r="AI33" s="695"/>
      <c r="AJ33" s="695"/>
      <c r="AK33" s="695"/>
      <c r="AL33" s="695"/>
      <c r="AM33" s="695"/>
      <c r="AN33" s="695"/>
      <c r="AO33" s="695"/>
      <c r="AP33" s="695"/>
      <c r="AQ33" s="695"/>
    </row>
    <row r="34" spans="2:43" s="548" customFormat="1" ht="12.75" customHeight="1">
      <c r="B34" s="688"/>
      <c r="C34" s="688"/>
      <c r="D34" s="688"/>
      <c r="E34" s="688"/>
      <c r="F34" s="688"/>
      <c r="G34" s="688"/>
      <c r="H34" s="688"/>
      <c r="I34" s="688"/>
      <c r="J34" s="688"/>
      <c r="K34" s="683"/>
      <c r="M34" s="1415"/>
      <c r="N34" s="1415"/>
      <c r="O34" s="1414"/>
      <c r="P34" s="695"/>
      <c r="Q34" s="695"/>
      <c r="R34" s="695"/>
      <c r="S34" s="695"/>
      <c r="T34" s="695"/>
      <c r="U34" s="695"/>
      <c r="V34" s="695"/>
      <c r="W34" s="695"/>
      <c r="X34" s="695"/>
      <c r="Y34" s="695"/>
      <c r="Z34" s="695"/>
      <c r="AA34" s="695"/>
      <c r="AB34" s="695"/>
      <c r="AC34" s="695"/>
      <c r="AD34" s="695"/>
      <c r="AE34" s="695"/>
      <c r="AF34" s="695"/>
      <c r="AG34" s="695"/>
      <c r="AH34" s="695"/>
      <c r="AI34" s="695"/>
      <c r="AJ34" s="695"/>
      <c r="AK34" s="695"/>
      <c r="AL34" s="695"/>
      <c r="AM34" s="695"/>
      <c r="AN34" s="695"/>
      <c r="AO34" s="695"/>
      <c r="AP34" s="695"/>
      <c r="AQ34" s="695"/>
    </row>
    <row r="35" spans="2:43" s="548" customFormat="1" ht="28.5" customHeight="1">
      <c r="B35" s="2152" t="s">
        <v>1328</v>
      </c>
      <c r="C35" s="2152"/>
      <c r="D35" s="2152"/>
      <c r="E35" s="2152"/>
      <c r="F35" s="2152"/>
      <c r="G35" s="2152"/>
      <c r="H35" s="2152"/>
      <c r="I35" s="2152"/>
      <c r="J35" s="568"/>
      <c r="K35" s="683"/>
      <c r="M35" s="1415"/>
      <c r="N35" s="1415"/>
      <c r="O35" s="1414"/>
      <c r="P35" s="695"/>
      <c r="Q35" s="695"/>
      <c r="R35" s="695"/>
      <c r="S35" s="695"/>
      <c r="T35" s="695"/>
      <c r="U35" s="695"/>
      <c r="V35" s="695"/>
      <c r="W35" s="695"/>
      <c r="X35" s="695"/>
      <c r="Y35" s="695"/>
      <c r="Z35" s="695"/>
      <c r="AA35" s="695"/>
      <c r="AB35" s="695"/>
      <c r="AC35" s="695"/>
      <c r="AD35" s="695"/>
      <c r="AE35" s="695"/>
      <c r="AF35" s="695"/>
      <c r="AG35" s="695"/>
      <c r="AH35" s="695"/>
      <c r="AI35" s="695"/>
      <c r="AJ35" s="695"/>
      <c r="AK35" s="695"/>
      <c r="AL35" s="695"/>
      <c r="AM35" s="695"/>
      <c r="AN35" s="695"/>
      <c r="AO35" s="695"/>
      <c r="AP35" s="695"/>
      <c r="AQ35" s="695"/>
    </row>
    <row r="36" spans="2:43" s="548" customFormat="1" ht="27">
      <c r="B36" s="1900"/>
      <c r="C36" s="1900"/>
      <c r="D36" s="1900"/>
      <c r="E36" s="1900"/>
      <c r="F36" s="1900"/>
      <c r="G36" s="1900"/>
      <c r="H36" s="1900"/>
      <c r="I36" s="1900"/>
      <c r="J36" s="568"/>
      <c r="K36" s="683"/>
      <c r="M36" s="1415"/>
      <c r="N36" s="1415"/>
      <c r="O36" s="1414"/>
      <c r="P36" s="695"/>
      <c r="Q36" s="695"/>
      <c r="R36" s="695"/>
      <c r="S36" s="695"/>
      <c r="T36" s="695"/>
      <c r="U36" s="695"/>
      <c r="V36" s="695"/>
      <c r="W36" s="695"/>
      <c r="X36" s="695"/>
      <c r="Y36" s="695"/>
      <c r="Z36" s="695"/>
      <c r="AA36" s="695"/>
      <c r="AB36" s="695"/>
      <c r="AC36" s="695"/>
      <c r="AD36" s="695"/>
      <c r="AE36" s="695"/>
      <c r="AF36" s="695"/>
      <c r="AG36" s="695"/>
      <c r="AH36" s="695"/>
      <c r="AI36" s="695"/>
      <c r="AJ36" s="695"/>
      <c r="AK36" s="695"/>
      <c r="AL36" s="695"/>
      <c r="AM36" s="695"/>
      <c r="AN36" s="695"/>
      <c r="AO36" s="695"/>
      <c r="AP36" s="695"/>
      <c r="AQ36" s="695"/>
    </row>
    <row r="37" spans="2:43" s="548" customFormat="1" ht="27">
      <c r="B37" s="1926"/>
      <c r="C37" s="1926"/>
      <c r="D37" s="1926"/>
      <c r="E37" s="1926"/>
      <c r="F37" s="1926"/>
      <c r="G37" s="1926"/>
      <c r="H37" s="1926"/>
      <c r="I37" s="1926"/>
      <c r="J37" s="568"/>
      <c r="K37" s="683"/>
      <c r="M37" s="1415"/>
      <c r="N37" s="1415"/>
      <c r="O37" s="1414"/>
      <c r="P37" s="695"/>
      <c r="Q37" s="695"/>
      <c r="R37" s="695"/>
      <c r="S37" s="695"/>
      <c r="T37" s="695"/>
      <c r="U37" s="695"/>
      <c r="V37" s="695"/>
      <c r="W37" s="695"/>
      <c r="X37" s="695"/>
      <c r="Y37" s="695"/>
      <c r="Z37" s="695"/>
      <c r="AA37" s="695"/>
      <c r="AB37" s="695"/>
      <c r="AC37" s="695"/>
      <c r="AD37" s="695"/>
      <c r="AE37" s="695"/>
      <c r="AF37" s="695"/>
      <c r="AG37" s="695"/>
      <c r="AH37" s="695"/>
      <c r="AI37" s="695"/>
      <c r="AJ37" s="695"/>
      <c r="AK37" s="695"/>
      <c r="AL37" s="695"/>
      <c r="AM37" s="695"/>
      <c r="AN37" s="695"/>
      <c r="AO37" s="695"/>
      <c r="AP37" s="695"/>
      <c r="AQ37" s="695"/>
    </row>
    <row r="38" spans="2:43" s="548" customFormat="1" ht="27">
      <c r="B38" s="1926"/>
      <c r="C38" s="1926"/>
      <c r="D38" s="1926"/>
      <c r="E38" s="1926"/>
      <c r="F38" s="1926"/>
      <c r="G38" s="1926"/>
      <c r="H38" s="1926"/>
      <c r="I38" s="1926"/>
      <c r="J38" s="568"/>
      <c r="K38" s="683"/>
      <c r="M38" s="1415"/>
      <c r="N38" s="1415"/>
      <c r="O38" s="1414"/>
      <c r="P38" s="695"/>
      <c r="Q38" s="695"/>
      <c r="R38" s="695"/>
      <c r="S38" s="695"/>
      <c r="T38" s="695"/>
      <c r="U38" s="695"/>
      <c r="V38" s="695"/>
      <c r="W38" s="695"/>
      <c r="X38" s="695"/>
      <c r="Y38" s="695"/>
      <c r="Z38" s="695"/>
      <c r="AA38" s="695"/>
      <c r="AB38" s="695"/>
      <c r="AC38" s="695"/>
      <c r="AD38" s="695"/>
      <c r="AE38" s="695"/>
      <c r="AF38" s="695"/>
      <c r="AG38" s="695"/>
      <c r="AH38" s="695"/>
      <c r="AI38" s="695"/>
      <c r="AJ38" s="695"/>
      <c r="AK38" s="695"/>
      <c r="AL38" s="695"/>
      <c r="AM38" s="695"/>
      <c r="AN38" s="695"/>
      <c r="AO38" s="695"/>
      <c r="AP38" s="695"/>
      <c r="AQ38" s="695"/>
    </row>
    <row r="39" spans="2:43" s="548" customFormat="1" ht="21.75" customHeight="1">
      <c r="B39" s="1926"/>
      <c r="C39" s="1926"/>
      <c r="D39" s="1926"/>
      <c r="E39" s="1926"/>
      <c r="F39" s="1926"/>
      <c r="G39" s="1926"/>
      <c r="H39" s="1926"/>
      <c r="I39" s="1926"/>
      <c r="J39" s="568"/>
      <c r="K39" s="683"/>
      <c r="M39" s="1415"/>
      <c r="N39" s="1415"/>
      <c r="O39" s="1414"/>
      <c r="P39" s="695"/>
      <c r="Q39" s="695"/>
      <c r="R39" s="695"/>
      <c r="S39" s="695"/>
      <c r="T39" s="695"/>
      <c r="U39" s="695"/>
      <c r="V39" s="695"/>
      <c r="W39" s="695"/>
      <c r="X39" s="695"/>
      <c r="Y39" s="695"/>
      <c r="Z39" s="695"/>
      <c r="AA39" s="695"/>
      <c r="AB39" s="695"/>
      <c r="AC39" s="695"/>
      <c r="AD39" s="695"/>
      <c r="AE39" s="695"/>
      <c r="AF39" s="695"/>
      <c r="AG39" s="695"/>
      <c r="AH39" s="695"/>
      <c r="AI39" s="695"/>
      <c r="AJ39" s="695"/>
      <c r="AK39" s="695"/>
      <c r="AL39" s="695"/>
      <c r="AM39" s="695"/>
      <c r="AN39" s="695"/>
      <c r="AO39" s="695"/>
      <c r="AP39" s="695"/>
      <c r="AQ39" s="695"/>
    </row>
    <row r="40" spans="2:43" s="548" customFormat="1" ht="15.75" customHeight="1">
      <c r="B40" s="1900"/>
      <c r="C40" s="1900"/>
      <c r="D40" s="1900"/>
      <c r="E40" s="1900"/>
      <c r="F40" s="1900"/>
      <c r="G40" s="1900"/>
      <c r="H40" s="1900"/>
      <c r="I40" s="1900"/>
      <c r="J40" s="568"/>
      <c r="K40" s="683"/>
      <c r="M40" s="1415"/>
      <c r="N40" s="1415"/>
      <c r="O40" s="1414"/>
      <c r="P40" s="695"/>
      <c r="Q40" s="695"/>
      <c r="R40" s="695"/>
      <c r="S40" s="695"/>
      <c r="T40" s="695"/>
      <c r="U40" s="695"/>
      <c r="V40" s="695"/>
      <c r="W40" s="695"/>
      <c r="X40" s="695"/>
      <c r="Y40" s="695"/>
      <c r="Z40" s="695"/>
      <c r="AA40" s="695"/>
      <c r="AB40" s="695"/>
      <c r="AC40" s="695"/>
      <c r="AD40" s="695"/>
      <c r="AE40" s="695"/>
      <c r="AF40" s="695"/>
      <c r="AG40" s="695"/>
      <c r="AH40" s="695"/>
      <c r="AI40" s="695"/>
      <c r="AJ40" s="695"/>
      <c r="AK40" s="695"/>
      <c r="AL40" s="695"/>
      <c r="AM40" s="695"/>
      <c r="AN40" s="695"/>
      <c r="AO40" s="695"/>
      <c r="AP40" s="695"/>
      <c r="AQ40" s="695"/>
    </row>
    <row r="41" spans="2:43" s="548" customFormat="1" ht="27">
      <c r="B41" s="1900"/>
      <c r="C41" s="1900"/>
      <c r="D41" s="1900"/>
      <c r="E41" s="1900"/>
      <c r="F41" s="1900"/>
      <c r="G41" s="1900"/>
      <c r="H41" s="1900"/>
      <c r="I41" s="1900"/>
      <c r="J41" s="568"/>
      <c r="K41" s="683"/>
      <c r="M41" s="1415"/>
      <c r="N41" s="1415"/>
      <c r="O41" s="1414"/>
      <c r="P41" s="695"/>
      <c r="Q41" s="695"/>
      <c r="R41" s="695"/>
      <c r="S41" s="695"/>
      <c r="T41" s="695"/>
      <c r="U41" s="695"/>
      <c r="V41" s="695"/>
      <c r="W41" s="695"/>
      <c r="X41" s="695"/>
      <c r="Y41" s="695"/>
      <c r="Z41" s="695"/>
      <c r="AA41" s="695"/>
      <c r="AB41" s="695"/>
      <c r="AC41" s="695"/>
      <c r="AD41" s="695"/>
      <c r="AE41" s="695"/>
      <c r="AF41" s="695"/>
      <c r="AG41" s="695"/>
      <c r="AH41" s="695"/>
      <c r="AI41" s="695"/>
      <c r="AJ41" s="695"/>
      <c r="AK41" s="695"/>
      <c r="AL41" s="695"/>
      <c r="AM41" s="695"/>
      <c r="AN41" s="695"/>
      <c r="AO41" s="695"/>
      <c r="AP41" s="695"/>
      <c r="AQ41" s="695"/>
    </row>
    <row r="42" spans="2:43" s="548" customFormat="1" ht="12.75" customHeight="1">
      <c r="B42" s="1900"/>
      <c r="C42" s="1900"/>
      <c r="D42" s="1900"/>
      <c r="E42" s="1900"/>
      <c r="F42" s="1900"/>
      <c r="G42" s="1900"/>
      <c r="H42" s="1900"/>
      <c r="I42" s="1900"/>
      <c r="J42" s="568"/>
      <c r="K42" s="683"/>
      <c r="M42" s="1415"/>
      <c r="N42" s="1415"/>
      <c r="O42" s="1414"/>
      <c r="P42" s="695"/>
      <c r="Q42" s="695"/>
      <c r="R42" s="695"/>
      <c r="S42" s="695"/>
      <c r="T42" s="695"/>
      <c r="U42" s="695"/>
      <c r="V42" s="695"/>
      <c r="W42" s="695"/>
      <c r="X42" s="695"/>
      <c r="Y42" s="695"/>
      <c r="Z42" s="695"/>
      <c r="AA42" s="695"/>
      <c r="AB42" s="695"/>
      <c r="AC42" s="695"/>
      <c r="AD42" s="695"/>
      <c r="AE42" s="695"/>
      <c r="AF42" s="695"/>
      <c r="AG42" s="695"/>
      <c r="AH42" s="695"/>
      <c r="AI42" s="695"/>
      <c r="AJ42" s="695"/>
      <c r="AK42" s="695"/>
      <c r="AL42" s="695"/>
      <c r="AM42" s="695"/>
      <c r="AN42" s="695"/>
      <c r="AO42" s="695"/>
      <c r="AP42" s="695"/>
      <c r="AQ42" s="695"/>
    </row>
    <row r="43" spans="2:43" s="548" customFormat="1" ht="21" customHeight="1">
      <c r="B43" s="2153">
        <v>24</v>
      </c>
      <c r="C43" s="2153"/>
      <c r="D43" s="2153"/>
      <c r="E43" s="2153"/>
      <c r="F43" s="2153"/>
      <c r="G43" s="2153"/>
      <c r="H43" s="2153"/>
      <c r="I43" s="2153"/>
      <c r="J43" s="688"/>
      <c r="K43" s="683"/>
      <c r="M43" s="1415"/>
      <c r="N43" s="1415"/>
      <c r="O43" s="1414"/>
      <c r="P43" s="695"/>
      <c r="Q43" s="695"/>
      <c r="R43" s="695"/>
      <c r="S43" s="695"/>
      <c r="T43" s="695"/>
      <c r="U43" s="695"/>
      <c r="V43" s="695"/>
      <c r="W43" s="695"/>
      <c r="X43" s="695"/>
      <c r="Y43" s="695"/>
      <c r="Z43" s="695"/>
      <c r="AA43" s="695"/>
      <c r="AB43" s="695"/>
      <c r="AC43" s="695"/>
      <c r="AD43" s="695"/>
      <c r="AE43" s="695"/>
      <c r="AF43" s="695"/>
      <c r="AG43" s="695"/>
      <c r="AH43" s="695"/>
      <c r="AI43" s="695"/>
      <c r="AJ43" s="695"/>
      <c r="AK43" s="695"/>
      <c r="AL43" s="695"/>
      <c r="AM43" s="695"/>
      <c r="AN43" s="695"/>
      <c r="AO43" s="695"/>
      <c r="AP43" s="695"/>
      <c r="AQ43" s="695"/>
    </row>
    <row r="44" spans="2:43" s="548" customFormat="1" ht="24.75">
      <c r="J44" s="683"/>
      <c r="M44" s="1415"/>
      <c r="N44" s="1415"/>
      <c r="O44" s="1414"/>
      <c r="P44" s="695"/>
      <c r="Q44" s="695"/>
      <c r="R44" s="695"/>
      <c r="S44" s="695"/>
      <c r="T44" s="695"/>
      <c r="U44" s="695"/>
      <c r="V44" s="695"/>
      <c r="W44" s="695"/>
      <c r="X44" s="695"/>
      <c r="Y44" s="695"/>
      <c r="Z44" s="695"/>
      <c r="AA44" s="695"/>
      <c r="AB44" s="695"/>
      <c r="AC44" s="695"/>
      <c r="AD44" s="695"/>
      <c r="AE44" s="695"/>
      <c r="AF44" s="695"/>
      <c r="AG44" s="695"/>
      <c r="AH44" s="695"/>
      <c r="AI44" s="695"/>
      <c r="AJ44" s="695"/>
      <c r="AK44" s="695"/>
      <c r="AL44" s="695"/>
      <c r="AM44" s="695"/>
      <c r="AN44" s="695"/>
      <c r="AO44" s="695"/>
      <c r="AP44" s="695"/>
      <c r="AQ44" s="695"/>
    </row>
    <row r="45" spans="2:43" s="548" customFormat="1" ht="4.5" customHeight="1">
      <c r="B45" s="652"/>
      <c r="C45" s="652"/>
      <c r="D45" s="652"/>
      <c r="E45" s="652"/>
      <c r="F45" s="652"/>
      <c r="G45" s="652"/>
      <c r="H45" s="652"/>
      <c r="I45" s="652"/>
      <c r="J45" s="683"/>
      <c r="P45" s="695"/>
      <c r="Q45" s="695"/>
      <c r="R45" s="695"/>
      <c r="S45" s="695"/>
      <c r="T45" s="695"/>
      <c r="U45" s="695"/>
      <c r="V45" s="695"/>
      <c r="W45" s="695"/>
      <c r="X45" s="695"/>
      <c r="Y45" s="695"/>
      <c r="Z45" s="695"/>
      <c r="AA45" s="695"/>
      <c r="AB45" s="695"/>
      <c r="AC45" s="695"/>
      <c r="AD45" s="695"/>
      <c r="AE45" s="695"/>
      <c r="AF45" s="695"/>
      <c r="AG45" s="695"/>
      <c r="AH45" s="695"/>
      <c r="AI45" s="695"/>
      <c r="AJ45" s="695"/>
      <c r="AK45" s="695"/>
      <c r="AL45" s="695"/>
      <c r="AM45" s="695"/>
      <c r="AN45" s="695"/>
      <c r="AO45" s="695"/>
      <c r="AP45" s="695"/>
      <c r="AQ45" s="695"/>
    </row>
    <row r="46" spans="2:43" s="548" customFormat="1" ht="20.25" customHeight="1">
      <c r="J46" s="683"/>
      <c r="P46" s="695"/>
      <c r="Q46" s="695"/>
      <c r="R46" s="695"/>
      <c r="S46" s="695"/>
      <c r="T46" s="695"/>
      <c r="U46" s="695"/>
      <c r="V46" s="695"/>
      <c r="W46" s="695"/>
      <c r="X46" s="695"/>
      <c r="Y46" s="695"/>
      <c r="Z46" s="695"/>
      <c r="AA46" s="695"/>
      <c r="AB46" s="695"/>
      <c r="AC46" s="695"/>
      <c r="AD46" s="695"/>
      <c r="AE46" s="695"/>
      <c r="AF46" s="695"/>
      <c r="AG46" s="695"/>
      <c r="AH46" s="695"/>
      <c r="AI46" s="695"/>
      <c r="AJ46" s="695"/>
      <c r="AK46" s="695"/>
      <c r="AL46" s="695"/>
      <c r="AM46" s="695"/>
      <c r="AN46" s="695"/>
      <c r="AO46" s="695"/>
      <c r="AP46" s="695"/>
      <c r="AQ46" s="695"/>
    </row>
    <row r="47" spans="2:43" s="1414" customFormat="1" ht="24.75">
      <c r="B47" s="2151" t="s">
        <v>564</v>
      </c>
      <c r="C47" s="2151"/>
      <c r="D47" s="2151"/>
      <c r="E47" s="497"/>
      <c r="F47" s="611"/>
      <c r="G47" s="496">
        <v>4960</v>
      </c>
      <c r="H47" s="1282"/>
      <c r="I47" s="1282">
        <v>0</v>
      </c>
      <c r="L47" s="1415"/>
      <c r="M47" s="1415"/>
      <c r="N47" s="1415"/>
      <c r="P47" s="695"/>
      <c r="Q47" s="695"/>
      <c r="R47" s="695"/>
      <c r="S47" s="695"/>
      <c r="T47" s="695"/>
      <c r="U47" s="695"/>
      <c r="V47" s="695"/>
      <c r="W47" s="695"/>
      <c r="X47" s="695"/>
      <c r="Y47" s="695"/>
      <c r="Z47" s="695"/>
      <c r="AA47" s="695"/>
      <c r="AB47" s="695"/>
      <c r="AC47" s="695"/>
      <c r="AD47" s="695"/>
      <c r="AE47" s="695"/>
      <c r="AF47" s="695"/>
      <c r="AG47" s="695"/>
      <c r="AH47" s="695"/>
      <c r="AI47" s="695"/>
      <c r="AJ47" s="695"/>
      <c r="AK47" s="695"/>
      <c r="AL47" s="695"/>
      <c r="AM47" s="695"/>
      <c r="AN47" s="695"/>
      <c r="AO47" s="695"/>
      <c r="AP47" s="695"/>
      <c r="AQ47" s="695"/>
    </row>
    <row r="48" spans="2:43" s="1414" customFormat="1" ht="24.75">
      <c r="B48" s="2151" t="s">
        <v>565</v>
      </c>
      <c r="C48" s="2151"/>
      <c r="D48" s="2151"/>
      <c r="E48" s="497"/>
      <c r="F48" s="611"/>
      <c r="G48" s="496">
        <v>2768</v>
      </c>
      <c r="H48" s="1282"/>
      <c r="I48" s="1282">
        <v>0</v>
      </c>
      <c r="L48" s="1415"/>
      <c r="M48" s="1415"/>
      <c r="N48" s="1415"/>
      <c r="P48" s="695"/>
      <c r="Q48" s="695"/>
      <c r="R48" s="695"/>
      <c r="S48" s="695"/>
      <c r="T48" s="695"/>
      <c r="U48" s="695"/>
      <c r="V48" s="695"/>
      <c r="W48" s="695"/>
      <c r="X48" s="695"/>
      <c r="Y48" s="695"/>
      <c r="Z48" s="695"/>
      <c r="AA48" s="695"/>
      <c r="AB48" s="695"/>
      <c r="AC48" s="695"/>
      <c r="AD48" s="695"/>
      <c r="AE48" s="695"/>
      <c r="AF48" s="695"/>
      <c r="AG48" s="695"/>
      <c r="AH48" s="695"/>
      <c r="AI48" s="695"/>
      <c r="AJ48" s="695"/>
      <c r="AK48" s="695"/>
      <c r="AL48" s="695"/>
      <c r="AM48" s="695"/>
      <c r="AN48" s="695"/>
      <c r="AO48" s="695"/>
      <c r="AP48" s="695"/>
      <c r="AQ48" s="695"/>
    </row>
    <row r="49" spans="2:43" s="1414" customFormat="1" ht="24.75">
      <c r="B49" s="2151" t="s">
        <v>644</v>
      </c>
      <c r="C49" s="2151"/>
      <c r="D49" s="2151"/>
      <c r="E49" s="497"/>
      <c r="F49" s="611"/>
      <c r="G49" s="496">
        <v>2033</v>
      </c>
      <c r="H49" s="1282"/>
      <c r="I49" s="496">
        <v>2533</v>
      </c>
      <c r="L49" s="1415">
        <f t="shared" ref="L49:N50" si="1">G49/1000000</f>
        <v>2.0330000000000001E-3</v>
      </c>
      <c r="M49" s="1415">
        <f t="shared" si="1"/>
        <v>0</v>
      </c>
      <c r="N49" s="1415">
        <f t="shared" si="1"/>
        <v>2.5330000000000001E-3</v>
      </c>
      <c r="P49" s="695"/>
      <c r="Q49" s="695"/>
      <c r="R49" s="695"/>
      <c r="S49" s="695"/>
      <c r="T49" s="695"/>
      <c r="U49" s="695"/>
      <c r="V49" s="695"/>
      <c r="W49" s="695"/>
      <c r="X49" s="695"/>
      <c r="Y49" s="695"/>
      <c r="Z49" s="695"/>
      <c r="AD49" s="695"/>
      <c r="AE49" s="695"/>
      <c r="AF49" s="695"/>
      <c r="AG49" s="695"/>
      <c r="AH49" s="695"/>
      <c r="AI49" s="695"/>
      <c r="AJ49" s="695"/>
      <c r="AK49" s="695"/>
      <c r="AL49" s="695"/>
      <c r="AM49" s="695"/>
      <c r="AN49" s="695"/>
      <c r="AO49" s="695"/>
      <c r="AP49" s="695"/>
      <c r="AQ49" s="695"/>
    </row>
    <row r="50" spans="2:43" s="1414" customFormat="1" ht="24.75">
      <c r="B50" s="2151" t="s">
        <v>673</v>
      </c>
      <c r="C50" s="2151"/>
      <c r="D50" s="2151"/>
      <c r="E50" s="497"/>
      <c r="F50" s="611"/>
      <c r="G50" s="496">
        <v>2290</v>
      </c>
      <c r="H50" s="1282"/>
      <c r="I50" s="1282">
        <v>0</v>
      </c>
      <c r="L50" s="1415">
        <f t="shared" si="1"/>
        <v>2.2899999999999999E-3</v>
      </c>
      <c r="M50" s="1415">
        <f t="shared" si="1"/>
        <v>0</v>
      </c>
      <c r="N50" s="1415">
        <f t="shared" si="1"/>
        <v>0</v>
      </c>
      <c r="P50" s="695"/>
      <c r="Q50" s="695"/>
      <c r="R50" s="695"/>
      <c r="S50" s="695"/>
      <c r="T50" s="695"/>
      <c r="U50" s="695"/>
      <c r="V50" s="695"/>
      <c r="W50" s="695"/>
      <c r="X50" s="695"/>
      <c r="Y50" s="695"/>
      <c r="Z50" s="695"/>
      <c r="AD50" s="695"/>
      <c r="AE50" s="695"/>
      <c r="AF50" s="695"/>
      <c r="AG50" s="695"/>
      <c r="AH50" s="695"/>
      <c r="AI50" s="695"/>
      <c r="AJ50" s="695"/>
      <c r="AK50" s="695"/>
      <c r="AL50" s="695"/>
      <c r="AM50" s="695"/>
      <c r="AN50" s="695"/>
      <c r="AO50" s="695"/>
      <c r="AP50" s="695"/>
      <c r="AQ50" s="695"/>
    </row>
    <row r="51" spans="2:43" s="1414" customFormat="1" ht="24.75">
      <c r="B51" s="2151" t="s">
        <v>672</v>
      </c>
      <c r="C51" s="2151"/>
      <c r="D51" s="2151"/>
      <c r="E51" s="497"/>
      <c r="F51" s="611"/>
      <c r="G51" s="496">
        <v>1784</v>
      </c>
      <c r="H51" s="1282"/>
      <c r="I51" s="1282">
        <v>0</v>
      </c>
      <c r="L51" s="1415">
        <f t="shared" ref="L51" si="2">G51/1000000</f>
        <v>1.784E-3</v>
      </c>
      <c r="M51" s="1415">
        <f t="shared" ref="M51" si="3">H51/1000000</f>
        <v>0</v>
      </c>
      <c r="N51" s="1415">
        <f t="shared" ref="N51" si="4">I51/1000000</f>
        <v>0</v>
      </c>
      <c r="P51" s="695"/>
      <c r="Q51" s="695"/>
      <c r="R51" s="695"/>
      <c r="S51" s="695"/>
      <c r="T51" s="695"/>
      <c r="U51" s="695"/>
      <c r="V51" s="695"/>
      <c r="W51" s="695"/>
      <c r="X51" s="695"/>
      <c r="Y51" s="695"/>
      <c r="Z51" s="695"/>
      <c r="AD51" s="695"/>
      <c r="AE51" s="695"/>
      <c r="AF51" s="695"/>
      <c r="AG51" s="695"/>
      <c r="AH51" s="695"/>
      <c r="AI51" s="695"/>
      <c r="AJ51" s="695"/>
      <c r="AK51" s="695"/>
      <c r="AL51" s="695"/>
      <c r="AM51" s="695"/>
      <c r="AN51" s="695"/>
      <c r="AO51" s="695"/>
      <c r="AP51" s="695"/>
      <c r="AQ51" s="695"/>
    </row>
    <row r="52" spans="2:43" s="1414" customFormat="1" ht="24.75">
      <c r="B52" s="892" t="s">
        <v>669</v>
      </c>
      <c r="C52" s="892"/>
      <c r="D52" s="892"/>
      <c r="E52" s="497"/>
      <c r="F52" s="611"/>
      <c r="G52" s="496">
        <v>1114</v>
      </c>
      <c r="H52" s="1282"/>
      <c r="I52" s="1282">
        <v>618</v>
      </c>
      <c r="L52" s="1415"/>
      <c r="M52" s="1415"/>
      <c r="N52" s="1415"/>
      <c r="P52" s="695"/>
      <c r="Q52" s="695"/>
      <c r="R52" s="695"/>
      <c r="S52" s="695"/>
      <c r="T52" s="695"/>
      <c r="U52" s="695"/>
      <c r="V52" s="695"/>
      <c r="W52" s="695"/>
      <c r="X52" s="695"/>
      <c r="Y52" s="695"/>
      <c r="Z52" s="695"/>
      <c r="AD52" s="695"/>
      <c r="AE52" s="695"/>
      <c r="AF52" s="695"/>
      <c r="AG52" s="695"/>
      <c r="AH52" s="695"/>
      <c r="AI52" s="695"/>
      <c r="AJ52" s="695"/>
      <c r="AK52" s="695"/>
      <c r="AL52" s="695"/>
      <c r="AM52" s="695"/>
      <c r="AN52" s="695"/>
      <c r="AO52" s="695"/>
      <c r="AP52" s="695"/>
      <c r="AQ52" s="695"/>
    </row>
    <row r="53" spans="2:43" s="1414" customFormat="1" ht="24.75">
      <c r="B53" s="892" t="s">
        <v>670</v>
      </c>
      <c r="C53" s="892"/>
      <c r="D53" s="892"/>
      <c r="E53" s="497"/>
      <c r="F53" s="611"/>
      <c r="G53" s="496">
        <v>581</v>
      </c>
      <c r="H53" s="1282"/>
      <c r="I53" s="1282">
        <v>354</v>
      </c>
      <c r="L53" s="1415"/>
      <c r="M53" s="1415"/>
      <c r="N53" s="1415"/>
      <c r="AD53" s="695"/>
      <c r="AE53" s="695"/>
      <c r="AF53" s="695"/>
      <c r="AG53" s="695"/>
      <c r="AH53" s="695"/>
      <c r="AI53" s="695"/>
      <c r="AJ53" s="695"/>
      <c r="AK53" s="695"/>
      <c r="AL53" s="695"/>
      <c r="AM53" s="695"/>
      <c r="AN53" s="695"/>
      <c r="AO53" s="695"/>
      <c r="AP53" s="695"/>
      <c r="AQ53" s="695"/>
    </row>
    <row r="54" spans="2:43" s="1414" customFormat="1" ht="24.75">
      <c r="B54" s="892" t="s">
        <v>671</v>
      </c>
      <c r="C54" s="892"/>
      <c r="D54" s="892"/>
      <c r="E54" s="497"/>
      <c r="F54" s="611"/>
      <c r="G54" s="496">
        <v>290</v>
      </c>
      <c r="H54" s="1282"/>
      <c r="I54" s="1282">
        <v>290</v>
      </c>
      <c r="L54" s="1415"/>
      <c r="M54" s="1415"/>
      <c r="N54" s="1415"/>
      <c r="AD54" s="695"/>
      <c r="AE54" s="695"/>
      <c r="AF54" s="695"/>
      <c r="AG54" s="695"/>
      <c r="AH54" s="695"/>
      <c r="AI54" s="695"/>
      <c r="AJ54" s="695"/>
      <c r="AK54" s="695"/>
      <c r="AL54" s="695"/>
      <c r="AM54" s="695"/>
      <c r="AN54" s="695"/>
      <c r="AO54" s="695"/>
      <c r="AP54" s="695"/>
      <c r="AQ54" s="695"/>
    </row>
    <row r="55" spans="2:43" s="708" customFormat="1" ht="22.5"/>
    <row r="56" spans="2:43" s="708" customFormat="1" ht="22.5"/>
    <row r="57" spans="2:43" s="708" customFormat="1" ht="22.5"/>
    <row r="58" spans="2:43" s="708" customFormat="1" ht="22.5"/>
    <row r="59" spans="2:43" s="708" customFormat="1" ht="22.5"/>
  </sheetData>
  <mergeCells count="25">
    <mergeCell ref="B7:I7"/>
    <mergeCell ref="B9:I9"/>
    <mergeCell ref="B11:I11"/>
    <mergeCell ref="B13:D13"/>
    <mergeCell ref="B1:I1"/>
    <mergeCell ref="B2:I2"/>
    <mergeCell ref="B3:I3"/>
    <mergeCell ref="B5:I5"/>
    <mergeCell ref="B6:I6"/>
    <mergeCell ref="B51:D51"/>
    <mergeCell ref="B50:D50"/>
    <mergeCell ref="B47:D47"/>
    <mergeCell ref="B48:D48"/>
    <mergeCell ref="B19:C19"/>
    <mergeCell ref="B20:C20"/>
    <mergeCell ref="B49:D49"/>
    <mergeCell ref="L21:M21"/>
    <mergeCell ref="B21:D21"/>
    <mergeCell ref="B30:I30"/>
    <mergeCell ref="B32:I32"/>
    <mergeCell ref="B43:I43"/>
    <mergeCell ref="B26:I26"/>
    <mergeCell ref="B24:I24"/>
    <mergeCell ref="B35:I35"/>
    <mergeCell ref="B28:I28"/>
  </mergeCells>
  <printOptions horizontalCentered="1"/>
  <pageMargins left="0.19685039370078741" right="0.39370078740157483" top="0.39370078740157483" bottom="0.19685039370078741" header="0.19685039370078741" footer="0.19685039370078741"/>
  <pageSetup scale="58"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9"/>
  <sheetViews>
    <sheetView rightToLeft="1" view="pageBreakPreview" topLeftCell="A3" zoomScale="70" zoomScaleSheetLayoutView="70" workbookViewId="0">
      <selection activeCell="I16" sqref="I16"/>
    </sheetView>
  </sheetViews>
  <sheetFormatPr defaultColWidth="9" defaultRowHeight="18"/>
  <cols>
    <col min="1" max="1" width="7.5703125" style="607" customWidth="1"/>
    <col min="2" max="2" width="58" style="607" customWidth="1"/>
    <col min="3" max="3" width="19.5703125" style="707" customWidth="1"/>
    <col min="4" max="4" width="8.28515625" style="607" customWidth="1"/>
    <col min="5" max="5" width="18.7109375" style="607" customWidth="1"/>
    <col min="6" max="6" width="1" style="607" customWidth="1"/>
    <col min="7" max="7" width="13.7109375" style="607" customWidth="1"/>
    <col min="8" max="8" width="1.5703125" style="607" customWidth="1"/>
    <col min="9" max="9" width="16.28515625" style="607" bestFit="1" customWidth="1"/>
    <col min="10" max="10" width="2.7109375" style="607" customWidth="1"/>
    <col min="11" max="11" width="16.85546875" style="607" customWidth="1"/>
    <col min="12" max="12" width="2.5703125" style="607" customWidth="1"/>
    <col min="13" max="13" width="15.42578125" style="607" bestFit="1" customWidth="1"/>
    <col min="14" max="14" width="103" style="607" bestFit="1" customWidth="1"/>
    <col min="15" max="15" width="17.7109375" style="607" bestFit="1" customWidth="1"/>
    <col min="16" max="16" width="11.42578125" style="607" bestFit="1" customWidth="1"/>
    <col min="17" max="22" width="9" style="607"/>
    <col min="23" max="23" width="18.7109375" style="607" bestFit="1" customWidth="1"/>
    <col min="24" max="16384" width="9" style="607"/>
  </cols>
  <sheetData>
    <row r="1" spans="2:16" s="692" customFormat="1" ht="27.75" customHeight="1">
      <c r="B1" s="2156" t="s">
        <v>0</v>
      </c>
      <c r="C1" s="2156"/>
      <c r="D1" s="2156"/>
      <c r="E1" s="2156"/>
      <c r="F1" s="2156"/>
      <c r="G1" s="2156"/>
      <c r="H1" s="2156"/>
      <c r="I1" s="2156"/>
      <c r="J1" s="2156"/>
      <c r="K1" s="2156"/>
    </row>
    <row r="2" spans="2:16" s="692" customFormat="1" ht="27.75" customHeight="1">
      <c r="B2" s="2156" t="s">
        <v>573</v>
      </c>
      <c r="C2" s="2156"/>
      <c r="D2" s="2156"/>
      <c r="E2" s="2156"/>
      <c r="F2" s="2156"/>
      <c r="G2" s="2156"/>
      <c r="H2" s="2156"/>
      <c r="I2" s="2156"/>
      <c r="J2" s="2156"/>
      <c r="K2" s="2156"/>
    </row>
    <row r="3" spans="2:16" s="692" customFormat="1" ht="27.75" customHeight="1">
      <c r="B3" s="2156" t="s">
        <v>929</v>
      </c>
      <c r="C3" s="2156"/>
      <c r="D3" s="2156"/>
      <c r="E3" s="2156"/>
      <c r="F3" s="2156"/>
      <c r="G3" s="2156"/>
      <c r="H3" s="2156"/>
      <c r="I3" s="2156"/>
      <c r="J3" s="2156"/>
      <c r="K3" s="2156"/>
    </row>
    <row r="4" spans="2:16" s="692" customFormat="1" ht="22.5" customHeight="1">
      <c r="B4" s="1376"/>
      <c r="C4" s="1376"/>
      <c r="D4" s="1376"/>
      <c r="E4" s="1376"/>
      <c r="F4" s="1376"/>
      <c r="G4" s="1376"/>
      <c r="H4" s="1376"/>
      <c r="I4" s="1376"/>
      <c r="J4" s="1376"/>
      <c r="K4" s="1376"/>
    </row>
    <row r="5" spans="2:16" s="553" customFormat="1" ht="31.5" customHeight="1">
      <c r="B5" s="1377" t="s">
        <v>1282</v>
      </c>
      <c r="C5" s="463"/>
      <c r="D5" s="1307"/>
      <c r="E5" s="1307"/>
      <c r="F5" s="1307"/>
      <c r="G5" s="701"/>
      <c r="H5" s="1378"/>
      <c r="I5" s="704"/>
      <c r="J5" s="1378"/>
      <c r="L5" s="699"/>
      <c r="M5" s="699"/>
      <c r="N5" s="699"/>
    </row>
    <row r="6" spans="2:16" s="553" customFormat="1" ht="31.5" customHeight="1">
      <c r="B6" s="1379"/>
      <c r="C6" s="463"/>
      <c r="D6" s="1307"/>
      <c r="E6" s="1307"/>
      <c r="F6" s="1307"/>
      <c r="G6" s="701"/>
      <c r="H6" s="1378"/>
      <c r="I6" s="704"/>
      <c r="J6" s="1378"/>
      <c r="K6" s="1268" t="s">
        <v>961</v>
      </c>
      <c r="L6" s="699"/>
      <c r="M6" s="699"/>
      <c r="N6" s="699"/>
    </row>
    <row r="7" spans="2:16" s="498" customFormat="1" ht="33" customHeight="1">
      <c r="B7" s="1380"/>
      <c r="C7" s="1381"/>
      <c r="D7" s="1317"/>
      <c r="G7" s="1382" t="s">
        <v>4</v>
      </c>
      <c r="H7" s="1317"/>
      <c r="I7" s="1291">
        <f>'23-1-2'!G16</f>
        <v>1399</v>
      </c>
      <c r="J7" s="783"/>
      <c r="K7" s="1291">
        <f>'23-1-2'!I16</f>
        <v>1398</v>
      </c>
      <c r="L7" s="551"/>
      <c r="M7" s="551"/>
      <c r="N7" s="551"/>
    </row>
    <row r="8" spans="2:16" s="498" customFormat="1" ht="33" customHeight="1">
      <c r="B8" s="1380"/>
      <c r="C8" s="1381"/>
      <c r="D8" s="1317"/>
      <c r="G8" s="1317"/>
      <c r="H8" s="1317"/>
      <c r="I8" s="1383" t="s">
        <v>514</v>
      </c>
      <c r="K8" s="1383" t="s">
        <v>514</v>
      </c>
      <c r="L8" s="551"/>
      <c r="M8" s="551"/>
      <c r="N8" s="551"/>
    </row>
    <row r="9" spans="2:16" s="788" customFormat="1" ht="33" customHeight="1">
      <c r="B9" s="2139" t="s">
        <v>495</v>
      </c>
      <c r="C9" s="2139"/>
      <c r="D9" s="2139"/>
      <c r="E9" s="2139"/>
      <c r="G9" s="794" t="s">
        <v>1283</v>
      </c>
      <c r="H9" s="1384"/>
      <c r="I9" s="796">
        <f>I24</f>
        <v>1253880.0223759999</v>
      </c>
      <c r="K9" s="796">
        <f>3725701.022376-96600</f>
        <v>3629101.0223759999</v>
      </c>
      <c r="L9" s="801"/>
      <c r="M9" s="801">
        <f>I9-K9</f>
        <v>-2375221</v>
      </c>
      <c r="N9" s="801"/>
      <c r="O9" s="801">
        <f>K9/1000000</f>
        <v>3.6291010223760001</v>
      </c>
      <c r="P9" s="801">
        <f>I10/1000000</f>
        <v>0.61726566052399989</v>
      </c>
    </row>
    <row r="10" spans="2:16" s="788" customFormat="1" ht="33" customHeight="1">
      <c r="B10" s="2139" t="s">
        <v>545</v>
      </c>
      <c r="C10" s="2139"/>
      <c r="D10" s="2139"/>
      <c r="E10" s="2139"/>
      <c r="G10" s="794" t="s">
        <v>1284</v>
      </c>
      <c r="H10" s="1384"/>
      <c r="I10" s="796">
        <v>617265.66052399995</v>
      </c>
      <c r="K10" s="796">
        <v>617265.66052399995</v>
      </c>
      <c r="L10" s="801"/>
      <c r="M10" s="801">
        <f t="shared" ref="M10:M12" si="0">I10-K10</f>
        <v>0</v>
      </c>
      <c r="N10" s="801"/>
      <c r="O10" s="801">
        <f t="shared" ref="O10:O11" si="1">K10/1000000</f>
        <v>0.61726566052399989</v>
      </c>
      <c r="P10" s="801">
        <f t="shared" ref="P10:P11" si="2">I11/1000000</f>
        <v>5.2387000000000003E-2</v>
      </c>
    </row>
    <row r="11" spans="2:16" s="788" customFormat="1" ht="33" customHeight="1">
      <c r="B11" s="2139" t="s">
        <v>544</v>
      </c>
      <c r="C11" s="2139"/>
      <c r="D11" s="2139"/>
      <c r="E11" s="2139"/>
      <c r="G11" s="794" t="s">
        <v>1285</v>
      </c>
      <c r="H11" s="1384"/>
      <c r="I11" s="796">
        <v>52387</v>
      </c>
      <c r="K11" s="796">
        <v>52387.032496</v>
      </c>
      <c r="L11" s="801"/>
      <c r="M11" s="801">
        <f t="shared" si="0"/>
        <v>-3.249599999981001E-2</v>
      </c>
      <c r="N11" s="801"/>
      <c r="O11" s="801">
        <f t="shared" si="1"/>
        <v>5.2387032495999998E-2</v>
      </c>
      <c r="P11" s="801">
        <f t="shared" si="2"/>
        <v>6.4867999999999995E-2</v>
      </c>
    </row>
    <row r="12" spans="2:16" s="788" customFormat="1" ht="33" customHeight="1">
      <c r="B12" s="2139" t="s">
        <v>471</v>
      </c>
      <c r="C12" s="2139"/>
      <c r="D12" s="2139"/>
      <c r="E12" s="2139"/>
      <c r="G12" s="794" t="s">
        <v>1285</v>
      </c>
      <c r="H12" s="1384"/>
      <c r="I12" s="796">
        <v>64868</v>
      </c>
      <c r="K12" s="796">
        <v>64867.797086999999</v>
      </c>
      <c r="L12" s="801"/>
      <c r="M12" s="801">
        <f t="shared" si="0"/>
        <v>0.20291300000099</v>
      </c>
      <c r="N12" s="801"/>
      <c r="O12" s="801">
        <f>K12/1000000</f>
        <v>6.4867797086999995E-2</v>
      </c>
    </row>
    <row r="13" spans="2:16" s="788" customFormat="1" ht="33" customHeight="1" thickBot="1">
      <c r="B13" s="2139"/>
      <c r="C13" s="2139"/>
      <c r="D13" s="2139"/>
      <c r="G13" s="773"/>
      <c r="H13" s="1384"/>
      <c r="I13" s="795">
        <f>SUM(I9:I12)</f>
        <v>1988400.6828999999</v>
      </c>
      <c r="K13" s="795">
        <f>SUM(K9:K12)</f>
        <v>4363621.5124829998</v>
      </c>
      <c r="L13" s="801"/>
      <c r="M13" s="801">
        <f>I13-K13</f>
        <v>-2375220.8295829999</v>
      </c>
      <c r="N13" s="801"/>
    </row>
    <row r="14" spans="2:16" s="695" customFormat="1" ht="35.25" customHeight="1" thickTop="1">
      <c r="B14" s="1316"/>
      <c r="C14" s="1316"/>
      <c r="D14" s="1316"/>
      <c r="E14" s="1316"/>
      <c r="F14" s="1316"/>
      <c r="G14" s="1316"/>
      <c r="H14" s="1316"/>
      <c r="N14" s="1385" t="e">
        <f>4098483+751108+#REF!</f>
        <v>#REF!</v>
      </c>
      <c r="O14" s="1316"/>
      <c r="P14" s="1386" t="e">
        <f>1046796+751108-#REF!</f>
        <v>#REF!</v>
      </c>
    </row>
    <row r="15" spans="2:16" s="503" customFormat="1" ht="32.25" customHeight="1">
      <c r="B15" s="2160" t="s">
        <v>1286</v>
      </c>
      <c r="C15" s="2160"/>
      <c r="D15" s="2160"/>
      <c r="E15" s="2160"/>
      <c r="F15" s="2160"/>
      <c r="G15" s="2160"/>
      <c r="H15" s="2160"/>
      <c r="I15" s="2160"/>
      <c r="J15" s="2160"/>
      <c r="K15" s="2160"/>
      <c r="M15" s="1932">
        <f>I13-1988401</f>
        <v>-0.31710000010207295</v>
      </c>
    </row>
    <row r="16" spans="2:16" s="503" customFormat="1" ht="26.25" customHeight="1">
      <c r="B16" s="827"/>
      <c r="C16" s="827"/>
      <c r="D16" s="827"/>
      <c r="E16" s="827"/>
      <c r="F16" s="827"/>
      <c r="G16" s="827"/>
      <c r="H16" s="827"/>
      <c r="I16" s="827"/>
      <c r="J16" s="827"/>
      <c r="K16" s="1268" t="s">
        <v>961</v>
      </c>
    </row>
    <row r="17" spans="1:24" s="1392" customFormat="1" ht="34.5" customHeight="1">
      <c r="A17" s="1387"/>
      <c r="B17" s="1388"/>
      <c r="C17" s="1388"/>
      <c r="D17" s="1389"/>
      <c r="E17" s="1390"/>
      <c r="F17" s="1390"/>
      <c r="G17" s="689" t="s">
        <v>4</v>
      </c>
      <c r="H17" s="1391"/>
      <c r="I17" s="690">
        <f>I7</f>
        <v>1399</v>
      </c>
      <c r="J17" s="691"/>
      <c r="K17" s="690">
        <f>K7</f>
        <v>1398</v>
      </c>
      <c r="N17" s="1393"/>
      <c r="O17" s="1393"/>
    </row>
    <row r="18" spans="1:24" s="1392" customFormat="1" ht="34.5" customHeight="1">
      <c r="B18" s="1394"/>
      <c r="C18" s="1394"/>
      <c r="D18" s="1394"/>
      <c r="E18" s="1395"/>
      <c r="F18" s="1395"/>
      <c r="G18" s="1396"/>
      <c r="H18" s="1397"/>
      <c r="I18" s="1391" t="s">
        <v>514</v>
      </c>
      <c r="K18" s="1391" t="s">
        <v>514</v>
      </c>
      <c r="N18" s="1393"/>
      <c r="O18" s="1393"/>
    </row>
    <row r="19" spans="1:24" s="788" customFormat="1" ht="34.5" customHeight="1">
      <c r="B19" s="2139" t="s">
        <v>1118</v>
      </c>
      <c r="C19" s="2139"/>
      <c r="D19" s="2139"/>
      <c r="E19" s="2139"/>
      <c r="G19" s="794"/>
      <c r="H19" s="1384"/>
      <c r="I19" s="796">
        <f>K24</f>
        <v>3629101.0223759999</v>
      </c>
      <c r="K19" s="796">
        <v>3056048.3293559998</v>
      </c>
      <c r="L19" s="801"/>
      <c r="M19" s="801"/>
      <c r="N19" s="801"/>
      <c r="O19" s="801">
        <f>K19/1000000</f>
        <v>3.0560483293559999</v>
      </c>
      <c r="P19" s="801"/>
    </row>
    <row r="20" spans="1:24" s="1392" customFormat="1" ht="34.5" customHeight="1">
      <c r="B20" s="2139" t="s">
        <v>1375</v>
      </c>
      <c r="C20" s="2139"/>
      <c r="D20" s="2139"/>
      <c r="E20" s="2139"/>
      <c r="F20" s="1395"/>
      <c r="H20" s="1397"/>
      <c r="I20" s="1399">
        <v>0</v>
      </c>
      <c r="J20" s="1399"/>
      <c r="K20" s="1399">
        <v>-96600</v>
      </c>
      <c r="M20" s="794">
        <v>21</v>
      </c>
      <c r="N20" s="1393"/>
      <c r="O20" s="1393"/>
    </row>
    <row r="21" spans="1:24" s="788" customFormat="1" ht="34.5" customHeight="1">
      <c r="B21" s="2139" t="s">
        <v>1128</v>
      </c>
      <c r="C21" s="2139"/>
      <c r="D21" s="666"/>
      <c r="E21" s="666"/>
      <c r="G21" s="794" t="s">
        <v>1129</v>
      </c>
      <c r="H21" s="1384"/>
      <c r="I21" s="796">
        <v>28433</v>
      </c>
      <c r="K21" s="796">
        <f>K10+K11</f>
        <v>669652.69301999989</v>
      </c>
      <c r="L21" s="801"/>
      <c r="M21" s="801"/>
      <c r="N21" s="801"/>
      <c r="O21" s="801"/>
      <c r="P21" s="801"/>
    </row>
    <row r="22" spans="1:24" s="1392" customFormat="1" ht="34.5" customHeight="1">
      <c r="B22" s="2139" t="s">
        <v>1334</v>
      </c>
      <c r="C22" s="2139"/>
      <c r="D22" s="666"/>
      <c r="E22" s="1398"/>
      <c r="F22" s="1395"/>
      <c r="G22" s="794">
        <v>16</v>
      </c>
      <c r="H22" s="1397"/>
      <c r="I22" s="796">
        <v>2346</v>
      </c>
      <c r="J22" s="796"/>
      <c r="K22" s="796">
        <v>0</v>
      </c>
      <c r="N22" s="1393"/>
      <c r="O22" s="1393"/>
    </row>
    <row r="23" spans="1:24" s="1392" customFormat="1" ht="34.5" customHeight="1">
      <c r="B23" s="2139" t="s">
        <v>756</v>
      </c>
      <c r="C23" s="2139"/>
      <c r="D23" s="2139"/>
      <c r="E23" s="1398"/>
      <c r="F23" s="1395"/>
      <c r="G23" s="794" t="s">
        <v>383</v>
      </c>
      <c r="H23" s="1397"/>
      <c r="I23" s="1399">
        <v>-2406000</v>
      </c>
      <c r="J23" s="895"/>
      <c r="K23" s="796">
        <v>0</v>
      </c>
      <c r="N23" s="1393"/>
      <c r="O23" s="1393"/>
    </row>
    <row r="24" spans="1:24" s="1392" customFormat="1" ht="34.5" customHeight="1" thickBot="1">
      <c r="A24" s="1400"/>
      <c r="I24" s="795">
        <f>SUM(I19:I23)</f>
        <v>1253880.0223759999</v>
      </c>
      <c r="K24" s="1938">
        <f>SUM(K19:K23)</f>
        <v>3629101.0223759999</v>
      </c>
      <c r="O24" s="1393"/>
      <c r="P24" s="1393"/>
    </row>
    <row r="25" spans="1:24" s="1401" customFormat="1" ht="32.25" thickTop="1">
      <c r="B25" s="1316"/>
      <c r="C25" s="1316"/>
      <c r="D25" s="1316"/>
      <c r="E25" s="498"/>
      <c r="F25" s="498"/>
      <c r="G25" s="498"/>
      <c r="H25" s="498"/>
      <c r="I25" s="1316"/>
      <c r="J25" s="1316"/>
      <c r="K25" s="1316"/>
      <c r="N25" s="1402"/>
      <c r="O25" s="1402"/>
      <c r="P25" s="1402"/>
      <c r="U25" s="1402"/>
      <c r="V25" s="1402"/>
      <c r="W25" s="1402"/>
    </row>
    <row r="26" spans="1:24" s="692" customFormat="1" ht="247.5" customHeight="1">
      <c r="B26" s="2157" t="s">
        <v>1376</v>
      </c>
      <c r="C26" s="2157"/>
      <c r="D26" s="2157"/>
      <c r="E26" s="2157"/>
      <c r="F26" s="2157"/>
      <c r="G26" s="2157"/>
      <c r="H26" s="2157"/>
      <c r="I26" s="2157"/>
      <c r="J26" s="2157"/>
      <c r="K26" s="2157"/>
      <c r="N26" s="2159" t="s">
        <v>645</v>
      </c>
      <c r="O26" s="2159"/>
      <c r="P26" s="2159"/>
      <c r="Q26" s="2159"/>
      <c r="R26" s="2159"/>
      <c r="S26" s="2159"/>
      <c r="T26" s="2159"/>
      <c r="U26" s="2159"/>
      <c r="V26" s="2159"/>
      <c r="W26" s="2159"/>
    </row>
    <row r="27" spans="1:24" s="692" customFormat="1" ht="39" customHeight="1">
      <c r="O27" s="2158" t="s">
        <v>715</v>
      </c>
      <c r="P27" s="2158"/>
      <c r="Q27" s="2158"/>
      <c r="R27" s="2158"/>
      <c r="S27" s="2158"/>
      <c r="T27" s="2158"/>
      <c r="U27" s="2158"/>
      <c r="V27" s="2158"/>
      <c r="W27" s="2158"/>
      <c r="X27" s="2158"/>
    </row>
    <row r="28" spans="1:24" s="692" customFormat="1" ht="162.75" customHeight="1">
      <c r="B28" s="2157" t="s">
        <v>1358</v>
      </c>
      <c r="C28" s="2157"/>
      <c r="D28" s="2157"/>
      <c r="E28" s="2157"/>
      <c r="F28" s="2157"/>
      <c r="G28" s="2157"/>
      <c r="H28" s="2157"/>
      <c r="I28" s="2157"/>
      <c r="J28" s="2157"/>
      <c r="K28" s="2157"/>
      <c r="N28" s="2145" t="s">
        <v>894</v>
      </c>
      <c r="O28" s="2145"/>
      <c r="P28" s="2145"/>
      <c r="Q28" s="2145"/>
      <c r="R28" s="2145"/>
      <c r="S28" s="2145"/>
      <c r="T28" s="2145"/>
      <c r="U28" s="2145"/>
      <c r="V28" s="2145"/>
      <c r="W28" s="2145"/>
    </row>
    <row r="29" spans="1:24" s="503" customFormat="1" ht="13.5" customHeight="1">
      <c r="B29" s="896"/>
      <c r="C29" s="896"/>
      <c r="D29" s="896"/>
      <c r="E29" s="896"/>
      <c r="F29" s="896"/>
      <c r="G29" s="896"/>
      <c r="H29" s="896"/>
      <c r="I29" s="896"/>
      <c r="J29" s="896"/>
      <c r="K29" s="896"/>
    </row>
    <row r="30" spans="1:24" s="693" customFormat="1" ht="88.5" customHeight="1">
      <c r="B30" s="2157" t="s">
        <v>1287</v>
      </c>
      <c r="C30" s="2157"/>
      <c r="D30" s="2157"/>
      <c r="E30" s="2157"/>
      <c r="F30" s="2157"/>
      <c r="G30" s="2157"/>
      <c r="H30" s="2157"/>
      <c r="I30" s="2157"/>
      <c r="J30" s="2157"/>
      <c r="K30" s="2157"/>
    </row>
    <row r="31" spans="1:24" s="693" customFormat="1" ht="20.25" customHeight="1">
      <c r="B31" s="897"/>
      <c r="C31" s="897"/>
      <c r="D31" s="897"/>
      <c r="E31" s="897"/>
      <c r="F31" s="897"/>
      <c r="G31" s="897"/>
      <c r="H31" s="897"/>
      <c r="I31" s="897"/>
      <c r="J31" s="897"/>
      <c r="K31" s="897"/>
    </row>
    <row r="32" spans="1:24" s="693" customFormat="1" ht="23.25" customHeight="1">
      <c r="B32" s="897"/>
      <c r="C32" s="897"/>
      <c r="D32" s="897"/>
      <c r="E32" s="897"/>
      <c r="F32" s="897"/>
      <c r="G32" s="897"/>
      <c r="H32" s="897"/>
      <c r="I32" s="897"/>
      <c r="J32" s="897"/>
      <c r="K32" s="897"/>
    </row>
    <row r="33" spans="2:11" s="693" customFormat="1" ht="9.75" customHeight="1">
      <c r="B33" s="897"/>
      <c r="C33" s="897"/>
      <c r="D33" s="897"/>
      <c r="E33" s="897"/>
      <c r="F33" s="897"/>
      <c r="G33" s="897"/>
      <c r="H33" s="897"/>
      <c r="I33" s="897"/>
      <c r="J33" s="897"/>
      <c r="K33" s="897"/>
    </row>
    <row r="34" spans="2:11" s="693" customFormat="1" ht="12.75" customHeight="1">
      <c r="B34" s="897"/>
      <c r="C34" s="897"/>
      <c r="D34" s="897"/>
      <c r="E34" s="897"/>
      <c r="F34" s="897"/>
      <c r="G34" s="897"/>
      <c r="H34" s="897"/>
      <c r="I34" s="897"/>
      <c r="J34" s="897"/>
      <c r="K34" s="897"/>
    </row>
    <row r="35" spans="2:11" s="694" customFormat="1" ht="24" customHeight="1">
      <c r="B35" s="2084">
        <v>25</v>
      </c>
      <c r="C35" s="2084"/>
      <c r="D35" s="2084"/>
      <c r="E35" s="2084"/>
      <c r="F35" s="2084"/>
      <c r="G35" s="2084"/>
      <c r="H35" s="2084"/>
      <c r="I35" s="2084"/>
      <c r="J35" s="2084"/>
      <c r="K35" s="2084"/>
    </row>
    <row r="36" spans="2:11" s="553" customFormat="1" ht="23.25"/>
    <row r="37" spans="2:11" s="553" customFormat="1" ht="25.5">
      <c r="B37" s="378"/>
      <c r="C37" s="1403"/>
      <c r="D37" s="378"/>
      <c r="E37" s="1403"/>
      <c r="F37" s="675"/>
      <c r="G37" s="1403"/>
      <c r="H37" s="701"/>
      <c r="I37" s="1403"/>
      <c r="J37" s="704"/>
      <c r="K37" s="1403"/>
    </row>
    <row r="38" spans="2:11" s="553" customFormat="1" ht="25.5">
      <c r="B38" s="378"/>
      <c r="C38" s="1403"/>
      <c r="D38" s="378"/>
      <c r="E38" s="1403"/>
      <c r="F38" s="675"/>
      <c r="G38" s="1403"/>
      <c r="H38" s="701"/>
      <c r="I38" s="1403"/>
      <c r="J38" s="704"/>
      <c r="K38" s="1403"/>
    </row>
    <row r="39" spans="2:11" s="553" customFormat="1" ht="23.25"/>
    <row r="40" spans="2:11" s="553" customFormat="1" ht="25.5">
      <c r="B40" s="378"/>
      <c r="C40" s="1403"/>
      <c r="D40" s="378"/>
      <c r="E40" s="1403"/>
      <c r="F40" s="675"/>
      <c r="G40" s="1403"/>
      <c r="H40" s="701"/>
      <c r="I40" s="1403"/>
      <c r="J40" s="704"/>
      <c r="K40" s="1403"/>
    </row>
    <row r="41" spans="2:11" s="553" customFormat="1" ht="25.5">
      <c r="B41" s="378"/>
      <c r="C41" s="1403"/>
      <c r="D41" s="378"/>
      <c r="E41" s="1403"/>
      <c r="F41" s="675"/>
      <c r="G41" s="1403"/>
      <c r="H41" s="701"/>
      <c r="I41" s="1403"/>
      <c r="J41" s="704"/>
      <c r="K41" s="1403"/>
    </row>
    <row r="42" spans="2:11" s="553" customFormat="1" ht="23.25"/>
    <row r="43" spans="2:11" s="553" customFormat="1" ht="25.5">
      <c r="B43" s="378"/>
      <c r="C43" s="1403"/>
      <c r="D43" s="378"/>
      <c r="E43" s="1403"/>
      <c r="F43" s="675"/>
      <c r="G43" s="1403"/>
      <c r="H43" s="701"/>
      <c r="I43" s="1403"/>
      <c r="J43" s="704"/>
      <c r="K43" s="1403"/>
    </row>
    <row r="44" spans="2:11" s="548" customFormat="1" ht="23.25"/>
    <row r="45" spans="2:11" s="548" customFormat="1" ht="25.5">
      <c r="B45" s="596"/>
      <c r="C45" s="598"/>
      <c r="D45" s="596"/>
      <c r="E45" s="598"/>
      <c r="F45" s="1404"/>
      <c r="G45" s="598"/>
      <c r="H45" s="1405"/>
      <c r="I45" s="598"/>
      <c r="J45" s="1406"/>
      <c r="K45" s="598"/>
    </row>
    <row r="46" spans="2:11" s="548" customFormat="1" ht="23.25"/>
    <row r="47" spans="2:11" s="548" customFormat="1" ht="25.5">
      <c r="B47" s="596"/>
      <c r="C47" s="598"/>
      <c r="D47" s="596"/>
      <c r="E47" s="598"/>
      <c r="F47" s="1404"/>
      <c r="G47" s="598"/>
      <c r="H47" s="1405"/>
      <c r="I47" s="598"/>
      <c r="J47" s="1406"/>
      <c r="K47" s="598"/>
    </row>
    <row r="48" spans="2:11" s="548" customFormat="1" ht="25.5">
      <c r="B48" s="596"/>
      <c r="C48" s="598"/>
      <c r="D48" s="596"/>
      <c r="E48" s="598"/>
      <c r="F48" s="1404"/>
      <c r="G48" s="598"/>
      <c r="H48" s="1405"/>
      <c r="I48" s="598"/>
      <c r="J48" s="1406"/>
      <c r="K48" s="598"/>
    </row>
    <row r="49" spans="2:15" s="548" customFormat="1" ht="23.25"/>
    <row r="50" spans="2:15" s="548" customFormat="1" ht="23.25"/>
    <row r="51" spans="2:15" s="548" customFormat="1" ht="23.25"/>
    <row r="52" spans="2:15" s="708" customFormat="1" ht="22.5"/>
    <row r="57" spans="2:15" s="708" customFormat="1" ht="22.5">
      <c r="B57" s="710"/>
      <c r="C57" s="711"/>
      <c r="D57" s="710"/>
      <c r="E57" s="710"/>
      <c r="F57" s="710"/>
      <c r="G57" s="710"/>
      <c r="H57" s="710"/>
      <c r="I57" s="710"/>
      <c r="J57" s="710"/>
      <c r="K57" s="710"/>
      <c r="L57" s="712"/>
      <c r="M57" s="712"/>
      <c r="N57" s="712"/>
      <c r="O57" s="712"/>
    </row>
    <row r="58" spans="2:15" s="708" customFormat="1" ht="22.5">
      <c r="C58" s="713"/>
    </row>
    <row r="59" spans="2:15" s="708" customFormat="1" ht="22.5"/>
  </sheetData>
  <mergeCells count="21">
    <mergeCell ref="B30:K30"/>
    <mergeCell ref="B35:K35"/>
    <mergeCell ref="B15:K15"/>
    <mergeCell ref="B23:D23"/>
    <mergeCell ref="B19:E19"/>
    <mergeCell ref="B21:C21"/>
    <mergeCell ref="B22:C22"/>
    <mergeCell ref="B20:E20"/>
    <mergeCell ref="B1:K1"/>
    <mergeCell ref="B2:K2"/>
    <mergeCell ref="B3:K3"/>
    <mergeCell ref="B26:K26"/>
    <mergeCell ref="N28:W28"/>
    <mergeCell ref="B9:E9"/>
    <mergeCell ref="B10:E10"/>
    <mergeCell ref="B11:E11"/>
    <mergeCell ref="B12:E12"/>
    <mergeCell ref="B28:K28"/>
    <mergeCell ref="O27:X27"/>
    <mergeCell ref="N26:W26"/>
    <mergeCell ref="B13:D13"/>
  </mergeCells>
  <printOptions horizontalCentered="1"/>
  <pageMargins left="0.19685039370078741" right="0.39370078740157483" top="0.19685039370078741" bottom="0.19685039370078741" header="0.11811023622047245" footer="0.11811023622047245"/>
  <pageSetup scale="5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36"/>
  <sheetViews>
    <sheetView rightToLeft="1" view="pageBreakPreview" topLeftCell="A8" zoomScaleSheetLayoutView="100" workbookViewId="0">
      <selection activeCell="I22" sqref="I22"/>
    </sheetView>
  </sheetViews>
  <sheetFormatPr defaultColWidth="9" defaultRowHeight="18"/>
  <cols>
    <col min="1" max="1" width="4.28515625" style="607" customWidth="1"/>
    <col min="2" max="2" width="46.85546875" style="607" customWidth="1"/>
    <col min="3" max="3" width="13.7109375" style="707" customWidth="1"/>
    <col min="4" max="4" width="1.7109375" style="607" customWidth="1"/>
    <col min="5" max="5" width="21.85546875" style="607" customWidth="1"/>
    <col min="6" max="6" width="2" style="607" customWidth="1"/>
    <col min="7" max="7" width="20.28515625" style="607" customWidth="1"/>
    <col min="8" max="8" width="1.5703125" style="607" customWidth="1"/>
    <col min="9" max="9" width="20" style="607" customWidth="1"/>
    <col min="10" max="10" width="1.5703125" style="607" customWidth="1"/>
    <col min="11" max="11" width="19.42578125" style="607" customWidth="1"/>
    <col min="12" max="12" width="1.28515625" style="607" customWidth="1"/>
    <col min="13" max="13" width="9" style="607"/>
    <col min="14" max="14" width="19.140625" style="698" bestFit="1" customWidth="1"/>
    <col min="15" max="15" width="7" style="698" bestFit="1" customWidth="1"/>
    <col min="16" max="16" width="10" style="698" bestFit="1" customWidth="1"/>
    <col min="17" max="17" width="7" style="698" bestFit="1" customWidth="1"/>
    <col min="18" max="18" width="10" style="698" bestFit="1" customWidth="1"/>
    <col min="19" max="19" width="4.85546875" style="698" bestFit="1" customWidth="1"/>
    <col min="20" max="20" width="10" style="698" bestFit="1" customWidth="1"/>
    <col min="21" max="22" width="7" style="698" bestFit="1" customWidth="1"/>
    <col min="23" max="23" width="9" style="698"/>
    <col min="24" max="16384" width="9" style="607"/>
  </cols>
  <sheetData>
    <row r="1" spans="2:23" s="695" customFormat="1" ht="24" customHeight="1">
      <c r="B1" s="2004" t="s">
        <v>0</v>
      </c>
      <c r="C1" s="2004"/>
      <c r="D1" s="2004"/>
      <c r="E1" s="2004"/>
      <c r="F1" s="2004"/>
      <c r="G1" s="2004"/>
      <c r="H1" s="2004"/>
      <c r="I1" s="2004"/>
      <c r="J1" s="2004"/>
      <c r="K1" s="2004"/>
      <c r="N1" s="696"/>
      <c r="O1" s="696"/>
      <c r="P1" s="696"/>
      <c r="Q1" s="696"/>
      <c r="R1" s="696"/>
      <c r="S1" s="696"/>
      <c r="T1" s="696"/>
      <c r="U1" s="696"/>
      <c r="V1" s="696"/>
      <c r="W1" s="696"/>
    </row>
    <row r="2" spans="2:23" s="695" customFormat="1" ht="24" customHeight="1">
      <c r="B2" s="2004" t="s">
        <v>573</v>
      </c>
      <c r="C2" s="2004"/>
      <c r="D2" s="2004"/>
      <c r="E2" s="2004"/>
      <c r="F2" s="2004"/>
      <c r="G2" s="2004"/>
      <c r="H2" s="2004"/>
      <c r="I2" s="2004"/>
      <c r="J2" s="2004"/>
      <c r="K2" s="2004"/>
      <c r="N2" s="696"/>
      <c r="O2" s="696"/>
      <c r="P2" s="696"/>
      <c r="Q2" s="696"/>
      <c r="R2" s="696"/>
      <c r="S2" s="696"/>
      <c r="T2" s="696"/>
      <c r="U2" s="696"/>
      <c r="V2" s="696"/>
      <c r="W2" s="696"/>
    </row>
    <row r="3" spans="2:23" s="695" customFormat="1" ht="24" customHeight="1">
      <c r="B3" s="2004" t="s">
        <v>929</v>
      </c>
      <c r="C3" s="2004"/>
      <c r="D3" s="2004"/>
      <c r="E3" s="2004"/>
      <c r="F3" s="2004"/>
      <c r="G3" s="2004"/>
      <c r="H3" s="2004"/>
      <c r="I3" s="2004"/>
      <c r="J3" s="2004"/>
      <c r="K3" s="2004"/>
      <c r="N3" s="696"/>
      <c r="O3" s="696"/>
      <c r="P3" s="696">
        <f>E21+I21</f>
        <v>0</v>
      </c>
      <c r="Q3" s="696"/>
      <c r="R3" s="696"/>
      <c r="S3" s="696"/>
      <c r="T3" s="696"/>
      <c r="U3" s="696"/>
      <c r="V3" s="696"/>
      <c r="W3" s="696"/>
    </row>
    <row r="4" spans="2:23" ht="15.75" customHeight="1">
      <c r="B4" s="697"/>
      <c r="C4" s="697"/>
      <c r="D4" s="697"/>
      <c r="E4" s="697"/>
      <c r="F4" s="697"/>
      <c r="G4" s="697"/>
      <c r="H4" s="697"/>
      <c r="I4" s="697"/>
      <c r="J4" s="697"/>
      <c r="K4" s="697"/>
    </row>
    <row r="5" spans="2:23" s="553" customFormat="1" ht="25.5" customHeight="1">
      <c r="B5" s="1898" t="s">
        <v>1288</v>
      </c>
      <c r="C5" s="673"/>
      <c r="D5" s="671"/>
      <c r="E5" s="673"/>
      <c r="F5" s="673"/>
      <c r="G5" s="673"/>
      <c r="H5" s="673"/>
      <c r="I5" s="673"/>
      <c r="J5" s="673"/>
      <c r="K5" s="673"/>
      <c r="N5" s="699">
        <f>E18+I18</f>
        <v>285662</v>
      </c>
      <c r="O5" s="699"/>
      <c r="P5" s="699">
        <f>K10+G10</f>
        <v>89155.948999999993</v>
      </c>
      <c r="Q5" s="699"/>
      <c r="R5" s="699"/>
      <c r="S5" s="699"/>
      <c r="T5" s="699"/>
      <c r="U5" s="699"/>
      <c r="V5" s="699"/>
      <c r="W5" s="699"/>
    </row>
    <row r="6" spans="2:23" s="553" customFormat="1" ht="11.25" customHeight="1">
      <c r="B6" s="671"/>
      <c r="C6" s="673"/>
      <c r="D6" s="671"/>
      <c r="E6" s="673"/>
      <c r="F6" s="673"/>
      <c r="G6" s="673"/>
      <c r="H6" s="673"/>
      <c r="I6" s="673"/>
      <c r="J6" s="673"/>
      <c r="K6" s="673"/>
      <c r="N6" s="699">
        <f>E20+I20</f>
        <v>-92336</v>
      </c>
      <c r="O6" s="699"/>
      <c r="P6" s="699">
        <f>I10+E10</f>
        <v>85017</v>
      </c>
      <c r="Q6" s="699"/>
      <c r="R6" s="699"/>
      <c r="S6" s="699"/>
      <c r="T6" s="699"/>
      <c r="U6" s="699"/>
      <c r="V6" s="699"/>
      <c r="W6" s="699"/>
    </row>
    <row r="7" spans="2:23" s="553" customFormat="1" ht="22.5" customHeight="1">
      <c r="B7" s="700"/>
      <c r="C7" s="899" t="s">
        <v>4</v>
      </c>
      <c r="D7" s="609"/>
      <c r="E7" s="2109" t="s">
        <v>26</v>
      </c>
      <c r="F7" s="2109"/>
      <c r="G7" s="2109"/>
      <c r="H7" s="609"/>
      <c r="I7" s="2109" t="s">
        <v>27</v>
      </c>
      <c r="J7" s="2109"/>
      <c r="K7" s="2109"/>
      <c r="N7" s="699">
        <f>E21+I21</f>
        <v>0</v>
      </c>
      <c r="O7" s="699"/>
      <c r="P7" s="787">
        <f>P6-P5</f>
        <v>-4138.9489999999932</v>
      </c>
      <c r="Q7" s="699"/>
      <c r="R7" s="699"/>
      <c r="S7" s="699"/>
      <c r="T7" s="699"/>
      <c r="U7" s="699"/>
      <c r="V7" s="699"/>
      <c r="W7" s="699"/>
    </row>
    <row r="8" spans="2:23" s="553" customFormat="1" ht="22.5" customHeight="1">
      <c r="B8" s="700"/>
      <c r="C8" s="701"/>
      <c r="D8" s="700"/>
      <c r="E8" s="702" t="s">
        <v>938</v>
      </c>
      <c r="F8" s="608"/>
      <c r="G8" s="702" t="s">
        <v>746</v>
      </c>
      <c r="H8" s="703"/>
      <c r="I8" s="702" t="s">
        <v>938</v>
      </c>
      <c r="J8" s="608"/>
      <c r="K8" s="702" t="s">
        <v>746</v>
      </c>
      <c r="N8" s="699">
        <f>E22+I22</f>
        <v>193326</v>
      </c>
      <c r="O8" s="699"/>
      <c r="P8" s="699"/>
      <c r="Q8" s="699"/>
      <c r="R8" s="699"/>
      <c r="S8" s="699"/>
      <c r="T8" s="699"/>
      <c r="U8" s="699"/>
      <c r="V8" s="699"/>
      <c r="W8" s="699"/>
    </row>
    <row r="9" spans="2:23" s="553" customFormat="1" ht="25.5" customHeight="1">
      <c r="B9" s="700"/>
      <c r="C9" s="701"/>
      <c r="D9" s="700"/>
      <c r="E9" s="771" t="s">
        <v>856</v>
      </c>
      <c r="F9" s="771"/>
      <c r="G9" s="771" t="s">
        <v>856</v>
      </c>
      <c r="H9" s="771"/>
      <c r="I9" s="771" t="s">
        <v>856</v>
      </c>
      <c r="J9" s="771"/>
      <c r="K9" s="771" t="s">
        <v>856</v>
      </c>
      <c r="O9" s="699"/>
      <c r="P9" s="699"/>
      <c r="Q9" s="699"/>
      <c r="R9" s="699"/>
      <c r="S9" s="699"/>
      <c r="T9" s="699"/>
      <c r="U9" s="699"/>
      <c r="V9" s="699"/>
      <c r="W9" s="699"/>
    </row>
    <row r="10" spans="2:23" s="672" customFormat="1" ht="25.5" customHeight="1">
      <c r="B10" s="666" t="s">
        <v>500</v>
      </c>
      <c r="C10" s="679" t="s">
        <v>1290</v>
      </c>
      <c r="D10" s="790"/>
      <c r="E10" s="821">
        <v>3220</v>
      </c>
      <c r="F10" s="821"/>
      <c r="G10" s="796">
        <f>6621.452509-0.5</f>
        <v>6620.9525089999997</v>
      </c>
      <c r="H10" s="782">
        <v>0</v>
      </c>
      <c r="I10" s="796">
        <v>81797</v>
      </c>
      <c r="J10" s="782">
        <v>0</v>
      </c>
      <c r="K10" s="796">
        <f>82535.996491-1</f>
        <v>82534.996490999998</v>
      </c>
      <c r="N10" s="797">
        <f t="shared" ref="N10:N22" si="0">E10/1000000</f>
        <v>3.2200000000000002E-3</v>
      </c>
      <c r="O10" s="797">
        <f t="shared" ref="O10:O22" si="1">F10/1000000</f>
        <v>0</v>
      </c>
      <c r="P10" s="797">
        <f t="shared" ref="P10:P22" si="2">G10/1000000</f>
        <v>6.6209525089999995E-3</v>
      </c>
      <c r="Q10" s="797">
        <f t="shared" ref="Q10:Q22" si="3">H10/1000000</f>
        <v>0</v>
      </c>
      <c r="R10" s="797">
        <f t="shared" ref="R10:R22" si="4">I10/1000000</f>
        <v>8.1796999999999995E-2</v>
      </c>
      <c r="S10" s="797">
        <f t="shared" ref="S10:S22" si="5">J10/1000000</f>
        <v>0</v>
      </c>
      <c r="T10" s="797">
        <f t="shared" ref="T10:T22" si="6">K10/1000000</f>
        <v>8.2534996491000004E-2</v>
      </c>
      <c r="U10" s="797">
        <f t="shared" ref="U10:U22" si="7">L10/1000000</f>
        <v>0</v>
      </c>
      <c r="V10" s="797"/>
      <c r="W10" s="797"/>
    </row>
    <row r="11" spans="2:23" s="672" customFormat="1" ht="25.5" customHeight="1">
      <c r="B11" s="666" t="s">
        <v>646</v>
      </c>
      <c r="C11" s="679" t="s">
        <v>821</v>
      </c>
      <c r="D11" s="790"/>
      <c r="E11" s="821">
        <v>38880</v>
      </c>
      <c r="F11" s="821"/>
      <c r="G11" s="821">
        <v>0</v>
      </c>
      <c r="H11" s="782">
        <v>0</v>
      </c>
      <c r="I11" s="796">
        <v>0</v>
      </c>
      <c r="J11" s="782">
        <v>0</v>
      </c>
      <c r="K11" s="796">
        <v>38880</v>
      </c>
      <c r="N11" s="797">
        <f t="shared" si="0"/>
        <v>3.8879999999999998E-2</v>
      </c>
      <c r="O11" s="797">
        <f t="shared" si="1"/>
        <v>0</v>
      </c>
      <c r="P11" s="797">
        <f t="shared" si="2"/>
        <v>0</v>
      </c>
      <c r="Q11" s="797">
        <f t="shared" si="3"/>
        <v>0</v>
      </c>
      <c r="R11" s="797">
        <f t="shared" si="4"/>
        <v>0</v>
      </c>
      <c r="S11" s="797">
        <f t="shared" si="5"/>
        <v>0</v>
      </c>
      <c r="T11" s="797">
        <f t="shared" si="6"/>
        <v>3.8879999999999998E-2</v>
      </c>
      <c r="U11" s="797">
        <f t="shared" si="7"/>
        <v>0</v>
      </c>
      <c r="V11" s="797"/>
      <c r="W11" s="797"/>
    </row>
    <row r="12" spans="2:23" s="672" customFormat="1" ht="25.5" customHeight="1">
      <c r="B12" s="666" t="s">
        <v>1289</v>
      </c>
      <c r="C12" s="679" t="s">
        <v>1292</v>
      </c>
      <c r="D12" s="790"/>
      <c r="E12" s="821">
        <v>24375</v>
      </c>
      <c r="F12" s="821"/>
      <c r="G12" s="796">
        <v>5466.4891669999997</v>
      </c>
      <c r="H12" s="782">
        <v>0</v>
      </c>
      <c r="I12" s="796">
        <v>0</v>
      </c>
      <c r="J12" s="796">
        <v>0</v>
      </c>
      <c r="K12" s="796">
        <v>0</v>
      </c>
      <c r="N12" s="797">
        <f t="shared" si="0"/>
        <v>2.4375000000000001E-2</v>
      </c>
      <c r="O12" s="797">
        <f t="shared" si="1"/>
        <v>0</v>
      </c>
      <c r="P12" s="797">
        <f t="shared" si="2"/>
        <v>5.4664891669999995E-3</v>
      </c>
      <c r="Q12" s="797">
        <f t="shared" si="3"/>
        <v>0</v>
      </c>
      <c r="R12" s="797">
        <f t="shared" si="4"/>
        <v>0</v>
      </c>
      <c r="S12" s="797">
        <f t="shared" si="5"/>
        <v>0</v>
      </c>
      <c r="T12" s="797">
        <f t="shared" si="6"/>
        <v>0</v>
      </c>
      <c r="U12" s="797">
        <f t="shared" si="7"/>
        <v>0</v>
      </c>
      <c r="V12" s="797"/>
      <c r="W12" s="797"/>
    </row>
    <row r="13" spans="2:23" s="672" customFormat="1" ht="25.5" customHeight="1">
      <c r="B13" s="666" t="s">
        <v>611</v>
      </c>
      <c r="C13" s="679" t="s">
        <v>1291</v>
      </c>
      <c r="D13" s="790"/>
      <c r="E13" s="821">
        <v>333</v>
      </c>
      <c r="F13" s="821"/>
      <c r="G13" s="796">
        <v>4333.3333329999996</v>
      </c>
      <c r="H13" s="782">
        <v>0</v>
      </c>
      <c r="I13" s="796">
        <v>0</v>
      </c>
      <c r="J13" s="796">
        <v>0</v>
      </c>
      <c r="K13" s="796">
        <v>0</v>
      </c>
      <c r="N13" s="797">
        <f t="shared" si="0"/>
        <v>3.3300000000000002E-4</v>
      </c>
      <c r="O13" s="797">
        <f t="shared" si="1"/>
        <v>0</v>
      </c>
      <c r="P13" s="797">
        <f t="shared" si="2"/>
        <v>4.3333333329999999E-3</v>
      </c>
      <c r="Q13" s="797">
        <f t="shared" si="3"/>
        <v>0</v>
      </c>
      <c r="R13" s="797">
        <f t="shared" si="4"/>
        <v>0</v>
      </c>
      <c r="S13" s="797">
        <f t="shared" si="5"/>
        <v>0</v>
      </c>
      <c r="T13" s="797">
        <f t="shared" si="6"/>
        <v>0</v>
      </c>
      <c r="U13" s="797">
        <f t="shared" si="7"/>
        <v>0</v>
      </c>
      <c r="V13" s="797"/>
      <c r="W13" s="797"/>
    </row>
    <row r="14" spans="2:23" s="672" customFormat="1" ht="25.5" customHeight="1">
      <c r="B14" s="666" t="s">
        <v>945</v>
      </c>
      <c r="C14" s="679"/>
      <c r="D14" s="790"/>
      <c r="E14" s="821">
        <v>18512</v>
      </c>
      <c r="F14" s="821"/>
      <c r="G14" s="796">
        <v>0</v>
      </c>
      <c r="H14" s="782">
        <v>0</v>
      </c>
      <c r="I14" s="796">
        <v>0</v>
      </c>
      <c r="J14" s="796">
        <v>0</v>
      </c>
      <c r="K14" s="796">
        <v>0</v>
      </c>
      <c r="N14" s="797">
        <f t="shared" ref="N14" si="8">E14/1000000</f>
        <v>1.8512000000000001E-2</v>
      </c>
      <c r="O14" s="797">
        <f t="shared" ref="O14" si="9">F14/1000000</f>
        <v>0</v>
      </c>
      <c r="P14" s="797">
        <f t="shared" ref="P14" si="10">G14/1000000</f>
        <v>0</v>
      </c>
      <c r="Q14" s="797">
        <f t="shared" ref="Q14" si="11">H14/1000000</f>
        <v>0</v>
      </c>
      <c r="R14" s="797">
        <f t="shared" ref="R14" si="12">I14/1000000</f>
        <v>0</v>
      </c>
      <c r="S14" s="797">
        <f t="shared" ref="S14" si="13">J14/1000000</f>
        <v>0</v>
      </c>
      <c r="T14" s="797">
        <f t="shared" ref="T14" si="14">K14/1000000</f>
        <v>0</v>
      </c>
      <c r="U14" s="797">
        <f t="shared" ref="U14" si="15">L14/1000000</f>
        <v>0</v>
      </c>
      <c r="V14" s="797"/>
      <c r="W14" s="797"/>
    </row>
    <row r="15" spans="2:23" s="672" customFormat="1" ht="25.5" customHeight="1">
      <c r="B15" s="666" t="s">
        <v>499</v>
      </c>
      <c r="C15" s="679"/>
      <c r="D15" s="790"/>
      <c r="E15" s="821">
        <v>36786</v>
      </c>
      <c r="F15" s="821"/>
      <c r="G15" s="796">
        <v>1941.3116669999999</v>
      </c>
      <c r="H15" s="782">
        <v>0</v>
      </c>
      <c r="I15" s="796">
        <v>0</v>
      </c>
      <c r="J15" s="796">
        <v>0</v>
      </c>
      <c r="K15" s="796">
        <v>0</v>
      </c>
      <c r="N15" s="797">
        <f t="shared" si="0"/>
        <v>3.6785999999999999E-2</v>
      </c>
      <c r="O15" s="797">
        <f t="shared" si="1"/>
        <v>0</v>
      </c>
      <c r="P15" s="797">
        <f t="shared" si="2"/>
        <v>1.941311667E-3</v>
      </c>
      <c r="Q15" s="797">
        <f t="shared" si="3"/>
        <v>0</v>
      </c>
      <c r="R15" s="797">
        <f t="shared" si="4"/>
        <v>0</v>
      </c>
      <c r="S15" s="797">
        <f t="shared" si="5"/>
        <v>0</v>
      </c>
      <c r="T15" s="797">
        <f t="shared" si="6"/>
        <v>0</v>
      </c>
      <c r="U15" s="797">
        <f t="shared" si="7"/>
        <v>0</v>
      </c>
      <c r="V15" s="797"/>
      <c r="W15" s="797"/>
    </row>
    <row r="16" spans="2:23" s="672" customFormat="1" ht="25.5" customHeight="1">
      <c r="B16" s="666" t="s">
        <v>776</v>
      </c>
      <c r="C16" s="679"/>
      <c r="D16" s="790"/>
      <c r="E16" s="821">
        <v>4167</v>
      </c>
      <c r="F16" s="821"/>
      <c r="G16" s="796">
        <v>4166.6666670000004</v>
      </c>
      <c r="H16" s="782">
        <v>0</v>
      </c>
      <c r="I16" s="796">
        <v>0</v>
      </c>
      <c r="J16" s="796">
        <v>0</v>
      </c>
      <c r="K16" s="796">
        <v>0</v>
      </c>
      <c r="N16" s="797">
        <f t="shared" ref="N16" si="16">E16/1000000</f>
        <v>4.1669999999999997E-3</v>
      </c>
      <c r="O16" s="797">
        <f t="shared" ref="O16" si="17">F16/1000000</f>
        <v>0</v>
      </c>
      <c r="P16" s="797">
        <f t="shared" ref="P16" si="18">G16/1000000</f>
        <v>4.1666666670000007E-3</v>
      </c>
      <c r="Q16" s="797">
        <f t="shared" ref="Q16" si="19">H16/1000000</f>
        <v>0</v>
      </c>
      <c r="R16" s="797">
        <f t="shared" ref="R16" si="20">I16/1000000</f>
        <v>0</v>
      </c>
      <c r="S16" s="797">
        <f t="shared" ref="S16" si="21">J16/1000000</f>
        <v>0</v>
      </c>
      <c r="T16" s="797">
        <f t="shared" ref="T16" si="22">K16/1000000</f>
        <v>0</v>
      </c>
      <c r="U16" s="797">
        <f t="shared" ref="U16" si="23">L16/1000000</f>
        <v>0</v>
      </c>
      <c r="V16" s="797"/>
      <c r="W16" s="797"/>
    </row>
    <row r="17" spans="2:23" s="672" customFormat="1" ht="25.5" customHeight="1">
      <c r="B17" s="666" t="s">
        <v>716</v>
      </c>
      <c r="C17" s="791"/>
      <c r="D17" s="790"/>
      <c r="E17" s="874">
        <v>52693</v>
      </c>
      <c r="F17" s="821"/>
      <c r="G17" s="875">
        <v>3150.5463169999998</v>
      </c>
      <c r="H17" s="782">
        <v>0</v>
      </c>
      <c r="I17" s="874">
        <v>24899</v>
      </c>
      <c r="J17" s="821">
        <v>0</v>
      </c>
      <c r="K17" s="875">
        <v>37486.910284999998</v>
      </c>
      <c r="N17" s="797">
        <f t="shared" si="0"/>
        <v>5.2692999999999997E-2</v>
      </c>
      <c r="O17" s="797">
        <f t="shared" si="1"/>
        <v>0</v>
      </c>
      <c r="P17" s="797">
        <f t="shared" si="2"/>
        <v>3.1505463169999998E-3</v>
      </c>
      <c r="Q17" s="797">
        <f t="shared" si="3"/>
        <v>0</v>
      </c>
      <c r="R17" s="797">
        <f t="shared" si="4"/>
        <v>2.4899000000000001E-2</v>
      </c>
      <c r="S17" s="797">
        <f t="shared" si="5"/>
        <v>0</v>
      </c>
      <c r="T17" s="797">
        <f t="shared" si="6"/>
        <v>3.7486910285000001E-2</v>
      </c>
      <c r="U17" s="797">
        <f t="shared" si="7"/>
        <v>0</v>
      </c>
      <c r="V17" s="797"/>
      <c r="W17" s="797"/>
    </row>
    <row r="18" spans="2:23" s="672" customFormat="1" ht="25.5" customHeight="1">
      <c r="B18" s="666"/>
      <c r="C18" s="791"/>
      <c r="D18" s="790"/>
      <c r="E18" s="796">
        <f>SUM(E10:E17)</f>
        <v>178966</v>
      </c>
      <c r="F18" s="796"/>
      <c r="G18" s="796">
        <f>SUM(G10:G17)</f>
        <v>25679.299660000001</v>
      </c>
      <c r="H18" s="796"/>
      <c r="I18" s="796">
        <f>SUM(I10:I17)</f>
        <v>106696</v>
      </c>
      <c r="J18" s="796"/>
      <c r="K18" s="796">
        <f>SUM(K10:K17)</f>
        <v>158901.90677599999</v>
      </c>
      <c r="N18" s="797">
        <f t="shared" si="0"/>
        <v>0.17896599999999999</v>
      </c>
      <c r="O18" s="797">
        <f t="shared" si="1"/>
        <v>0</v>
      </c>
      <c r="P18" s="797">
        <f t="shared" si="2"/>
        <v>2.5679299660000002E-2</v>
      </c>
      <c r="Q18" s="797">
        <f t="shared" si="3"/>
        <v>0</v>
      </c>
      <c r="R18" s="797">
        <f t="shared" si="4"/>
        <v>0.106696</v>
      </c>
      <c r="S18" s="797">
        <f t="shared" si="5"/>
        <v>0</v>
      </c>
      <c r="T18" s="797">
        <f t="shared" si="6"/>
        <v>0.158901906776</v>
      </c>
      <c r="U18" s="797">
        <f t="shared" si="7"/>
        <v>0</v>
      </c>
      <c r="V18" s="797"/>
      <c r="W18" s="797"/>
    </row>
    <row r="19" spans="2:23" s="672" customFormat="1" ht="25.5" customHeight="1">
      <c r="B19" s="666" t="s">
        <v>11</v>
      </c>
      <c r="D19" s="790"/>
      <c r="E19" s="798"/>
      <c r="F19" s="799"/>
      <c r="G19" s="798"/>
      <c r="H19" s="799"/>
      <c r="I19" s="772"/>
      <c r="J19" s="783"/>
      <c r="K19" s="772"/>
      <c r="N19" s="797">
        <f t="shared" si="0"/>
        <v>0</v>
      </c>
      <c r="O19" s="797">
        <f t="shared" si="1"/>
        <v>0</v>
      </c>
      <c r="P19" s="797">
        <f t="shared" si="2"/>
        <v>0</v>
      </c>
      <c r="Q19" s="797">
        <f t="shared" si="3"/>
        <v>0</v>
      </c>
      <c r="R19" s="797">
        <f t="shared" si="4"/>
        <v>0</v>
      </c>
      <c r="S19" s="797">
        <f t="shared" si="5"/>
        <v>0</v>
      </c>
      <c r="T19" s="797">
        <f t="shared" si="6"/>
        <v>0</v>
      </c>
      <c r="U19" s="797">
        <f t="shared" si="7"/>
        <v>0</v>
      </c>
      <c r="V19" s="797"/>
      <c r="W19" s="797"/>
    </row>
    <row r="20" spans="2:23" s="672" customFormat="1" ht="25.5" customHeight="1">
      <c r="B20" s="666" t="s">
        <v>472</v>
      </c>
      <c r="C20" s="679" t="s">
        <v>1293</v>
      </c>
      <c r="D20" s="790"/>
      <c r="E20" s="760">
        <v>-84588</v>
      </c>
      <c r="F20" s="760"/>
      <c r="G20" s="760">
        <v>-19654.496126999999</v>
      </c>
      <c r="H20" s="760">
        <v>0</v>
      </c>
      <c r="I20" s="787">
        <v>-7748</v>
      </c>
      <c r="J20" s="760">
        <v>0</v>
      </c>
      <c r="K20" s="787">
        <v>-180</v>
      </c>
      <c r="N20" s="797">
        <f t="shared" si="0"/>
        <v>-8.4587999999999997E-2</v>
      </c>
      <c r="O20" s="797">
        <f t="shared" si="1"/>
        <v>0</v>
      </c>
      <c r="P20" s="797">
        <f t="shared" si="2"/>
        <v>-1.9654496126999998E-2</v>
      </c>
      <c r="Q20" s="797">
        <f t="shared" si="3"/>
        <v>0</v>
      </c>
      <c r="R20" s="797">
        <f t="shared" si="4"/>
        <v>-7.7479999999999997E-3</v>
      </c>
      <c r="S20" s="797">
        <f t="shared" si="5"/>
        <v>0</v>
      </c>
      <c r="T20" s="797">
        <f t="shared" si="6"/>
        <v>-1.8000000000000001E-4</v>
      </c>
      <c r="U20" s="797">
        <f t="shared" si="7"/>
        <v>0</v>
      </c>
      <c r="V20" s="797"/>
      <c r="W20" s="797"/>
    </row>
    <row r="21" spans="2:23" s="672" customFormat="1" ht="25.5" customHeight="1">
      <c r="B21" s="666" t="s">
        <v>1172</v>
      </c>
      <c r="C21" s="679"/>
      <c r="D21" s="790"/>
      <c r="E21" s="760">
        <v>0</v>
      </c>
      <c r="F21" s="760"/>
      <c r="G21" s="760">
        <v>0</v>
      </c>
      <c r="H21" s="760"/>
      <c r="I21" s="787">
        <v>0</v>
      </c>
      <c r="J21" s="760"/>
      <c r="K21" s="760">
        <v>0</v>
      </c>
      <c r="N21" s="797"/>
      <c r="O21" s="797"/>
      <c r="P21" s="797"/>
      <c r="Q21" s="797"/>
      <c r="R21" s="797"/>
      <c r="S21" s="797"/>
      <c r="T21" s="797"/>
      <c r="U21" s="797"/>
      <c r="V21" s="797"/>
      <c r="W21" s="797"/>
    </row>
    <row r="22" spans="2:23" s="672" customFormat="1" ht="25.5" customHeight="1" thickBot="1">
      <c r="B22" s="790"/>
      <c r="C22" s="791"/>
      <c r="D22" s="790"/>
      <c r="E22" s="795">
        <f>SUM(E18:E21)</f>
        <v>94378</v>
      </c>
      <c r="F22" s="773"/>
      <c r="G22" s="795">
        <f>SUM(G18:G21)</f>
        <v>6024.8035330000021</v>
      </c>
      <c r="H22" s="799"/>
      <c r="I22" s="795">
        <f>SUM(I18:I21)</f>
        <v>98948</v>
      </c>
      <c r="J22" s="783"/>
      <c r="K22" s="795">
        <f>SUM(K18:K21)</f>
        <v>158721.90677599999</v>
      </c>
      <c r="N22" s="797">
        <f t="shared" si="0"/>
        <v>9.4378000000000004E-2</v>
      </c>
      <c r="O22" s="797">
        <f t="shared" si="1"/>
        <v>0</v>
      </c>
      <c r="P22" s="797">
        <f t="shared" si="2"/>
        <v>6.0248035330000022E-3</v>
      </c>
      <c r="Q22" s="797">
        <f t="shared" si="3"/>
        <v>0</v>
      </c>
      <c r="R22" s="797">
        <f t="shared" si="4"/>
        <v>9.8947999999999994E-2</v>
      </c>
      <c r="S22" s="797">
        <f t="shared" si="5"/>
        <v>0</v>
      </c>
      <c r="T22" s="797">
        <f t="shared" si="6"/>
        <v>0.15872190677599998</v>
      </c>
      <c r="U22" s="797">
        <f t="shared" si="7"/>
        <v>0</v>
      </c>
      <c r="V22" s="797"/>
      <c r="W22" s="797"/>
    </row>
    <row r="23" spans="2:23" s="553" customFormat="1" ht="48" customHeight="1" thickTop="1">
      <c r="B23" s="378"/>
      <c r="C23" s="674"/>
      <c r="D23" s="378"/>
      <c r="E23" s="395"/>
      <c r="F23" s="675"/>
      <c r="G23" s="395"/>
      <c r="H23" s="701"/>
      <c r="I23" s="395"/>
      <c r="J23" s="704"/>
      <c r="K23" s="395"/>
      <c r="N23" s="699"/>
      <c r="O23" s="699"/>
      <c r="P23" s="699"/>
      <c r="Q23" s="699"/>
      <c r="R23" s="699"/>
      <c r="S23" s="699"/>
      <c r="T23" s="699"/>
      <c r="U23" s="699"/>
      <c r="V23" s="699"/>
      <c r="W23" s="699"/>
    </row>
    <row r="24" spans="2:23" s="553" customFormat="1" ht="186.75" customHeight="1">
      <c r="B24" s="2163" t="s">
        <v>1360</v>
      </c>
      <c r="C24" s="2163"/>
      <c r="D24" s="2163"/>
      <c r="E24" s="2163"/>
      <c r="F24" s="2163"/>
      <c r="G24" s="2163"/>
      <c r="H24" s="2163"/>
      <c r="I24" s="2163"/>
      <c r="J24" s="2163"/>
      <c r="K24" s="2163"/>
      <c r="L24" s="681"/>
      <c r="M24" s="681"/>
      <c r="N24" s="686">
        <f>E20+I20</f>
        <v>-92336</v>
      </c>
      <c r="O24" s="686"/>
      <c r="P24" s="699"/>
      <c r="Q24" s="699"/>
      <c r="R24" s="699"/>
      <c r="S24" s="699"/>
      <c r="T24" s="699"/>
      <c r="U24" s="699"/>
      <c r="V24" s="699"/>
      <c r="W24" s="699"/>
    </row>
    <row r="25" spans="2:23" s="553" customFormat="1" ht="24" customHeight="1">
      <c r="B25" s="904"/>
      <c r="C25" s="904"/>
      <c r="D25" s="904"/>
      <c r="E25" s="904"/>
      <c r="F25" s="904"/>
      <c r="G25" s="904"/>
      <c r="H25" s="904"/>
      <c r="I25" s="904"/>
      <c r="J25" s="904"/>
      <c r="K25" s="904"/>
      <c r="L25" s="681"/>
      <c r="M25" s="681"/>
      <c r="N25" s="686"/>
      <c r="O25" s="686"/>
      <c r="P25" s="699"/>
      <c r="Q25" s="699"/>
      <c r="R25" s="699"/>
      <c r="S25" s="699"/>
      <c r="T25" s="699"/>
      <c r="U25" s="699"/>
      <c r="V25" s="699"/>
      <c r="W25" s="699"/>
    </row>
    <row r="26" spans="2:23" s="612" customFormat="1" ht="246" customHeight="1">
      <c r="B26" s="2162" t="s">
        <v>1294</v>
      </c>
      <c r="C26" s="2162"/>
      <c r="D26" s="2162"/>
      <c r="E26" s="2162"/>
      <c r="F26" s="2162"/>
      <c r="G26" s="2162"/>
      <c r="H26" s="2162"/>
      <c r="I26" s="2162"/>
      <c r="J26" s="2162"/>
      <c r="K26" s="2162"/>
      <c r="L26" s="901"/>
      <c r="M26" s="705" t="s">
        <v>543</v>
      </c>
      <c r="N26" s="706"/>
      <c r="O26" s="706"/>
      <c r="P26" s="706"/>
      <c r="Q26" s="706"/>
      <c r="R26" s="706"/>
      <c r="S26" s="706"/>
      <c r="T26" s="706"/>
      <c r="U26" s="706"/>
      <c r="V26" s="706"/>
      <c r="W26" s="706"/>
    </row>
    <row r="27" spans="2:23" s="553" customFormat="1" ht="15" customHeight="1">
      <c r="N27" s="699"/>
      <c r="O27" s="699"/>
      <c r="P27" s="699"/>
      <c r="Q27" s="699"/>
      <c r="R27" s="699"/>
      <c r="S27" s="699"/>
      <c r="T27" s="699"/>
      <c r="U27" s="699"/>
      <c r="V27" s="699"/>
      <c r="W27" s="699"/>
    </row>
    <row r="28" spans="2:23" s="788" customFormat="1" ht="26.25">
      <c r="B28" s="2161" t="s">
        <v>1295</v>
      </c>
      <c r="C28" s="2161"/>
      <c r="D28" s="2161"/>
      <c r="E28" s="2161"/>
      <c r="F28" s="2161"/>
      <c r="G28" s="2161"/>
      <c r="H28" s="2161"/>
      <c r="I28" s="2161"/>
      <c r="J28" s="2161"/>
      <c r="K28" s="2161"/>
      <c r="L28" s="2161"/>
      <c r="M28" s="2161"/>
      <c r="N28" s="2161"/>
      <c r="O28" s="2161"/>
      <c r="P28" s="2161"/>
      <c r="Q28" s="2161"/>
      <c r="R28" s="2161"/>
      <c r="S28" s="2161"/>
      <c r="T28" s="2161"/>
      <c r="U28" s="801"/>
      <c r="V28" s="801"/>
      <c r="W28" s="801"/>
    </row>
    <row r="29" spans="2:23" s="788" customFormat="1" ht="9.75" customHeight="1">
      <c r="B29" s="1368"/>
      <c r="C29" s="1368"/>
      <c r="D29" s="1368"/>
      <c r="E29" s="1368"/>
      <c r="F29" s="1368"/>
      <c r="G29" s="1368"/>
      <c r="H29" s="1368"/>
      <c r="I29" s="1368"/>
      <c r="J29" s="1368"/>
      <c r="K29" s="1368"/>
      <c r="L29" s="1368"/>
      <c r="M29" s="1368"/>
      <c r="N29" s="1368"/>
      <c r="O29" s="1368"/>
      <c r="P29" s="1368"/>
      <c r="Q29" s="1368"/>
      <c r="R29" s="1368"/>
      <c r="S29" s="1368"/>
      <c r="T29" s="1368"/>
      <c r="U29" s="801"/>
      <c r="V29" s="801"/>
      <c r="W29" s="801"/>
    </row>
    <row r="30" spans="2:23" s="1499" customFormat="1" ht="26.25">
      <c r="B30" s="2161" t="s">
        <v>1296</v>
      </c>
      <c r="C30" s="2161"/>
      <c r="D30" s="2161"/>
      <c r="E30" s="2161"/>
      <c r="F30" s="2161"/>
      <c r="G30" s="2161"/>
      <c r="H30" s="2161"/>
      <c r="I30" s="2161"/>
      <c r="J30" s="2161"/>
      <c r="K30" s="2161"/>
      <c r="L30" s="1914"/>
      <c r="M30" s="1914"/>
      <c r="N30" s="1914"/>
      <c r="O30" s="1914"/>
      <c r="P30" s="1914"/>
      <c r="Q30" s="1914"/>
      <c r="R30" s="1914"/>
      <c r="S30" s="1914"/>
      <c r="T30" s="1914"/>
      <c r="U30" s="1915"/>
      <c r="V30" s="1915"/>
      <c r="W30" s="1915"/>
    </row>
    <row r="31" spans="2:23" s="1499" customFormat="1" ht="15.75" customHeight="1">
      <c r="B31" s="1368"/>
      <c r="C31" s="1368"/>
      <c r="D31" s="1368"/>
      <c r="E31" s="1368"/>
      <c r="F31" s="1368"/>
      <c r="G31" s="1368"/>
      <c r="H31" s="1368"/>
      <c r="I31" s="1368"/>
      <c r="J31" s="1368"/>
      <c r="K31" s="1368"/>
      <c r="L31" s="1368"/>
      <c r="M31" s="1368"/>
      <c r="N31" s="1368"/>
      <c r="O31" s="1368"/>
      <c r="P31" s="1368"/>
      <c r="Q31" s="1368"/>
      <c r="R31" s="1368"/>
      <c r="S31" s="1368"/>
      <c r="T31" s="1368"/>
      <c r="U31" s="1915"/>
      <c r="V31" s="1915"/>
      <c r="W31" s="1915"/>
    </row>
    <row r="32" spans="2:23" s="1499" customFormat="1" ht="51" customHeight="1">
      <c r="B32" s="2145" t="s">
        <v>1359</v>
      </c>
      <c r="C32" s="2145"/>
      <c r="D32" s="2145"/>
      <c r="E32" s="2145"/>
      <c r="F32" s="2145"/>
      <c r="G32" s="2145"/>
      <c r="H32" s="2145"/>
      <c r="I32" s="2145"/>
      <c r="J32" s="2145"/>
      <c r="K32" s="2145"/>
      <c r="L32" s="1916"/>
      <c r="M32" s="1916"/>
      <c r="N32" s="1916"/>
      <c r="O32" s="1916"/>
      <c r="P32" s="1916"/>
      <c r="Q32" s="1916"/>
      <c r="R32" s="1916"/>
      <c r="S32" s="1916"/>
      <c r="T32" s="1916"/>
      <c r="U32" s="1915"/>
      <c r="V32" s="1915"/>
      <c r="W32" s="1915"/>
    </row>
    <row r="33" spans="2:23" s="1414" customFormat="1" ht="33" customHeight="1">
      <c r="C33" s="1880"/>
      <c r="N33" s="1415"/>
      <c r="O33" s="1415"/>
      <c r="P33" s="1415"/>
      <c r="Q33" s="1415"/>
      <c r="R33" s="1415"/>
      <c r="S33" s="1415"/>
      <c r="T33" s="1415"/>
      <c r="U33" s="1415"/>
      <c r="V33" s="1415"/>
      <c r="W33" s="1415"/>
    </row>
    <row r="34" spans="2:23" s="708" customFormat="1" ht="17.25" customHeight="1">
      <c r="C34" s="713"/>
      <c r="N34" s="709"/>
      <c r="O34" s="709"/>
      <c r="P34" s="709"/>
      <c r="Q34" s="709"/>
      <c r="R34" s="709"/>
      <c r="S34" s="709"/>
      <c r="T34" s="709"/>
      <c r="U34" s="709"/>
      <c r="V34" s="709"/>
      <c r="W34" s="709"/>
    </row>
    <row r="35" spans="2:23" s="708" customFormat="1" ht="18" customHeight="1">
      <c r="C35" s="713"/>
      <c r="N35" s="709"/>
      <c r="O35" s="709"/>
      <c r="P35" s="709"/>
      <c r="Q35" s="709"/>
      <c r="R35" s="709"/>
      <c r="S35" s="709"/>
      <c r="T35" s="709"/>
      <c r="U35" s="709"/>
      <c r="V35" s="709"/>
      <c r="W35" s="709"/>
    </row>
    <row r="36" spans="2:23" s="548" customFormat="1" ht="24.75" customHeight="1">
      <c r="B36" s="2010">
        <v>26</v>
      </c>
      <c r="C36" s="2010"/>
      <c r="D36" s="2010"/>
      <c r="E36" s="2010"/>
      <c r="F36" s="2010"/>
      <c r="G36" s="2010"/>
      <c r="H36" s="2010"/>
      <c r="I36" s="2010"/>
      <c r="J36" s="2010"/>
      <c r="K36" s="2010"/>
      <c r="N36" s="677"/>
      <c r="O36" s="677"/>
      <c r="P36" s="677"/>
      <c r="Q36" s="677"/>
      <c r="R36" s="677"/>
      <c r="S36" s="677"/>
      <c r="T36" s="677"/>
      <c r="U36" s="677"/>
      <c r="V36" s="677"/>
      <c r="W36" s="677"/>
    </row>
  </sheetData>
  <mergeCells count="12">
    <mergeCell ref="B28:K28"/>
    <mergeCell ref="L28:T28"/>
    <mergeCell ref="B36:K36"/>
    <mergeCell ref="B26:K26"/>
    <mergeCell ref="B24:K24"/>
    <mergeCell ref="B32:K32"/>
    <mergeCell ref="B30:K30"/>
    <mergeCell ref="B1:K1"/>
    <mergeCell ref="B2:K2"/>
    <mergeCell ref="B3:K3"/>
    <mergeCell ref="E7:G7"/>
    <mergeCell ref="I7:K7"/>
  </mergeCells>
  <printOptions horizontalCentered="1"/>
  <pageMargins left="0.19685039370078741" right="0.39370078740157483" top="0.19685039370078741" bottom="0.19685039370078741" header="0.19685039370078741" footer="0.19685039370078741"/>
  <pageSetup scale="5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50"/>
  <sheetViews>
    <sheetView rightToLeft="1" view="pageBreakPreview" topLeftCell="A3" zoomScaleSheetLayoutView="100" workbookViewId="0">
      <selection activeCell="Q52" sqref="Q52"/>
    </sheetView>
  </sheetViews>
  <sheetFormatPr defaultColWidth="9" defaultRowHeight="18"/>
  <cols>
    <col min="1" max="1" width="4.5703125" style="607" customWidth="1"/>
    <col min="2" max="2" width="9" style="607" customWidth="1"/>
    <col min="3" max="3" width="2.140625" style="607" customWidth="1"/>
    <col min="4" max="4" width="14.140625" style="607" bestFit="1" customWidth="1"/>
    <col min="5" max="5" width="1" style="607" customWidth="1"/>
    <col min="6" max="6" width="16.7109375" style="607" customWidth="1"/>
    <col min="7" max="7" width="0.42578125" style="607" hidden="1" customWidth="1"/>
    <col min="8" max="8" width="1.140625" style="607" customWidth="1"/>
    <col min="9" max="9" width="7" style="607" customWidth="1"/>
    <col min="10" max="10" width="1.28515625" style="607" customWidth="1"/>
    <col min="11" max="11" width="10" style="607" customWidth="1"/>
    <col min="12" max="12" width="1.140625" style="607" customWidth="1"/>
    <col min="13" max="13" width="7.5703125" style="607" customWidth="1"/>
    <col min="14" max="14" width="1.42578125" style="607" customWidth="1"/>
    <col min="15" max="15" width="8.7109375" style="607" customWidth="1"/>
    <col min="16" max="16" width="1" style="607" customWidth="1"/>
    <col min="17" max="17" width="15.5703125" style="607" customWidth="1"/>
    <col min="18" max="18" width="1.28515625" style="607" customWidth="1"/>
    <col min="19" max="19" width="15.85546875" style="607" customWidth="1"/>
    <col min="20" max="20" width="1.28515625" style="607" customWidth="1"/>
    <col min="21" max="21" width="14.7109375" style="607" customWidth="1"/>
    <col min="22" max="22" width="1.28515625" style="607" customWidth="1"/>
    <col min="23" max="23" width="21.42578125" style="607" bestFit="1" customWidth="1"/>
    <col min="24" max="24" width="14.7109375" style="607" bestFit="1" customWidth="1"/>
    <col min="25" max="25" width="9" style="607"/>
    <col min="26" max="26" width="10.42578125" style="607" bestFit="1" customWidth="1"/>
    <col min="27" max="16384" width="9" style="607"/>
  </cols>
  <sheetData>
    <row r="1" spans="2:28" s="695" customFormat="1" ht="27" customHeight="1">
      <c r="B1" s="1996" t="s">
        <v>0</v>
      </c>
      <c r="C1" s="1996"/>
      <c r="D1" s="1996"/>
      <c r="E1" s="1996"/>
      <c r="F1" s="1996"/>
      <c r="G1" s="1996"/>
      <c r="H1" s="1996"/>
      <c r="I1" s="1996"/>
      <c r="J1" s="1996"/>
      <c r="K1" s="1996"/>
      <c r="L1" s="1996"/>
      <c r="M1" s="1996"/>
      <c r="N1" s="1996"/>
      <c r="O1" s="1996"/>
      <c r="P1" s="1996"/>
      <c r="Q1" s="1996"/>
      <c r="R1" s="1996"/>
      <c r="S1" s="1996"/>
      <c r="T1" s="1996"/>
      <c r="U1" s="1996"/>
    </row>
    <row r="2" spans="2:28" s="695" customFormat="1" ht="27" customHeight="1">
      <c r="B2" s="1996" t="s">
        <v>573</v>
      </c>
      <c r="C2" s="1996"/>
      <c r="D2" s="1996"/>
      <c r="E2" s="1996"/>
      <c r="F2" s="1996"/>
      <c r="G2" s="1996"/>
      <c r="H2" s="1996"/>
      <c r="I2" s="1996"/>
      <c r="J2" s="1996"/>
      <c r="K2" s="1996"/>
      <c r="L2" s="1996"/>
      <c r="M2" s="1996"/>
      <c r="N2" s="1996"/>
      <c r="O2" s="1996"/>
      <c r="P2" s="1996"/>
      <c r="Q2" s="1996"/>
      <c r="R2" s="1996"/>
      <c r="S2" s="1996"/>
      <c r="T2" s="1996"/>
      <c r="U2" s="1996"/>
      <c r="X2" s="1324"/>
      <c r="Y2" s="1325"/>
      <c r="Z2" s="1326">
        <f>AB6</f>
        <v>195865.46414500001</v>
      </c>
      <c r="AA2" s="1327"/>
      <c r="AB2" s="1328">
        <f>91158+53759</f>
        <v>144917</v>
      </c>
    </row>
    <row r="3" spans="2:28" s="695" customFormat="1" ht="27" customHeight="1">
      <c r="B3" s="1996" t="s">
        <v>929</v>
      </c>
      <c r="C3" s="1996"/>
      <c r="D3" s="1996"/>
      <c r="E3" s="1996"/>
      <c r="F3" s="1996"/>
      <c r="G3" s="1996"/>
      <c r="H3" s="1996"/>
      <c r="I3" s="1996"/>
      <c r="J3" s="1996"/>
      <c r="K3" s="1996"/>
      <c r="L3" s="1996"/>
      <c r="M3" s="1996"/>
      <c r="N3" s="1996"/>
      <c r="O3" s="1996"/>
      <c r="P3" s="1996"/>
      <c r="Q3" s="1996"/>
      <c r="R3" s="1996"/>
      <c r="S3" s="1996"/>
      <c r="T3" s="1996"/>
      <c r="U3" s="1996"/>
      <c r="X3" s="1324" t="s">
        <v>786</v>
      </c>
      <c r="Y3" s="1325"/>
      <c r="Z3" s="1330">
        <f>27808.738103+7568.575218+1</f>
        <v>35378.313321000001</v>
      </c>
      <c r="AA3" s="1327"/>
      <c r="AB3" s="1330">
        <v>61640.464144999998</v>
      </c>
    </row>
    <row r="4" spans="2:28" s="498" customFormat="1" ht="27">
      <c r="B4" s="1316"/>
      <c r="C4" s="1316"/>
      <c r="D4" s="1316"/>
      <c r="E4" s="1316"/>
      <c r="F4" s="1316"/>
      <c r="G4" s="1316"/>
      <c r="H4" s="1316"/>
      <c r="I4" s="1316"/>
      <c r="J4" s="1316"/>
      <c r="K4" s="1316"/>
      <c r="L4" s="1316"/>
      <c r="M4" s="1316"/>
      <c r="X4" s="1913"/>
      <c r="Y4" s="1913"/>
      <c r="Z4" s="1929">
        <v>8241</v>
      </c>
      <c r="AA4" s="1913"/>
      <c r="AB4" s="1929">
        <v>23311</v>
      </c>
    </row>
    <row r="5" spans="2:28" s="498" customFormat="1" ht="30">
      <c r="B5" s="2083" t="s">
        <v>1297</v>
      </c>
      <c r="C5" s="2083"/>
      <c r="D5" s="2083"/>
      <c r="E5" s="2083"/>
      <c r="F5" s="2083"/>
      <c r="G5" s="1317"/>
      <c r="H5" s="1317"/>
      <c r="I5" s="1317"/>
      <c r="J5" s="611"/>
      <c r="K5" s="1318"/>
      <c r="L5" s="1319"/>
      <c r="M5" s="1318"/>
      <c r="W5" s="498">
        <v>0</v>
      </c>
      <c r="X5" s="1324" t="s">
        <v>895</v>
      </c>
      <c r="Y5" s="1325"/>
      <c r="Z5" s="1332">
        <f>-21317.569268-7568.575218</f>
        <v>-28886.144485999997</v>
      </c>
      <c r="AA5" s="1333"/>
      <c r="AB5" s="1332">
        <f>-22767-11235</f>
        <v>-34002</v>
      </c>
    </row>
    <row r="6" spans="2:28" s="725" customFormat="1" ht="8.25" customHeight="1" thickBot="1">
      <c r="B6" s="1320"/>
      <c r="C6" s="1321"/>
      <c r="D6" s="1321"/>
      <c r="E6" s="1321"/>
      <c r="I6" s="497"/>
      <c r="J6" s="1306"/>
      <c r="K6" s="1322"/>
      <c r="L6" s="1282"/>
      <c r="M6" s="684"/>
      <c r="X6" s="1324"/>
      <c r="Y6" s="1325"/>
      <c r="Z6" s="1334">
        <f>SUM(Z2:Z5)</f>
        <v>210598.63297999999</v>
      </c>
      <c r="AA6" s="1335"/>
      <c r="AB6" s="1334">
        <f>SUM(AB2:AB5)-1</f>
        <v>195865.46414500001</v>
      </c>
    </row>
    <row r="7" spans="2:28" s="725" customFormat="1" ht="27" thickTop="1">
      <c r="B7" s="887"/>
      <c r="C7" s="1321"/>
      <c r="D7" s="1321"/>
      <c r="E7" s="1321"/>
      <c r="Q7" s="1291" t="s">
        <v>141</v>
      </c>
      <c r="R7" s="611"/>
      <c r="S7" s="1291" t="str">
        <f>'24'!E8</f>
        <v>1399</v>
      </c>
      <c r="T7" s="783"/>
      <c r="U7" s="1291" t="str">
        <f>'24'!G8</f>
        <v>1398</v>
      </c>
    </row>
    <row r="8" spans="2:28" s="725" customFormat="1" ht="26.25">
      <c r="B8" s="887"/>
      <c r="C8" s="1321"/>
      <c r="D8" s="1321"/>
      <c r="E8" s="1321"/>
      <c r="Q8" s="611"/>
      <c r="R8" s="611"/>
      <c r="S8" s="1282" t="s">
        <v>856</v>
      </c>
      <c r="T8" s="1319"/>
      <c r="U8" s="1282" t="s">
        <v>856</v>
      </c>
    </row>
    <row r="9" spans="2:28" s="1323" customFormat="1" ht="27">
      <c r="B9" s="2092" t="s">
        <v>29</v>
      </c>
      <c r="C9" s="2092"/>
      <c r="D9" s="2092"/>
      <c r="E9" s="2092"/>
      <c r="F9" s="2092"/>
      <c r="Q9" s="1324"/>
      <c r="R9" s="1325"/>
      <c r="S9" s="1326">
        <f>U12</f>
        <v>130031.46414500001</v>
      </c>
      <c r="T9" s="1327"/>
      <c r="U9" s="1328">
        <f>91158</f>
        <v>91158</v>
      </c>
      <c r="W9" s="1328">
        <v>130031940929</v>
      </c>
      <c r="X9" s="1329">
        <f>S9/1000000</f>
        <v>0.130031464145</v>
      </c>
      <c r="Z9" s="1329">
        <f>U9/1000000</f>
        <v>9.1158000000000003E-2</v>
      </c>
    </row>
    <row r="10" spans="2:28" s="1323" customFormat="1" ht="27">
      <c r="B10" s="2092" t="s">
        <v>30</v>
      </c>
      <c r="C10" s="2092"/>
      <c r="D10" s="2092"/>
      <c r="E10" s="2092"/>
      <c r="F10" s="2092"/>
      <c r="Q10" s="1324" t="s">
        <v>786</v>
      </c>
      <c r="R10" s="1325"/>
      <c r="S10" s="1330">
        <v>35377</v>
      </c>
      <c r="T10" s="1327"/>
      <c r="U10" s="1330">
        <v>61640.464144999998</v>
      </c>
      <c r="W10" s="1330">
        <f>27808738103+7568575218</f>
        <v>35377313321</v>
      </c>
      <c r="X10" s="1329">
        <f t="shared" ref="X10:X11" si="0">S10/1000000</f>
        <v>3.5376999999999999E-2</v>
      </c>
      <c r="Z10" s="1329">
        <f t="shared" ref="Z10:Z11" si="1">U10/1000000</f>
        <v>6.1640464144999997E-2</v>
      </c>
    </row>
    <row r="11" spans="2:28" s="1331" customFormat="1" ht="27">
      <c r="B11" s="2092" t="s">
        <v>31</v>
      </c>
      <c r="C11" s="2092"/>
      <c r="D11" s="2092"/>
      <c r="E11" s="2092"/>
      <c r="F11" s="2092"/>
      <c r="G11" s="1323"/>
      <c r="H11" s="1323"/>
      <c r="N11" s="1323"/>
      <c r="O11" s="1323"/>
      <c r="P11" s="1323"/>
      <c r="Q11" s="1324" t="s">
        <v>895</v>
      </c>
      <c r="R11" s="1325"/>
      <c r="S11" s="1332">
        <f>-21317.569268-7568.575218</f>
        <v>-28886.144485999997</v>
      </c>
      <c r="T11" s="1333"/>
      <c r="U11" s="1332">
        <f>-22767</f>
        <v>-22767</v>
      </c>
      <c r="W11" s="1332">
        <f>-21317569268-7568575218</f>
        <v>-28886144486</v>
      </c>
      <c r="X11" s="1329">
        <f t="shared" si="0"/>
        <v>-2.8886144485999996E-2</v>
      </c>
      <c r="Z11" s="1329">
        <f t="shared" si="1"/>
        <v>-2.2766999999999999E-2</v>
      </c>
    </row>
    <row r="12" spans="2:28" s="1331" customFormat="1" ht="27.75" thickBot="1">
      <c r="B12" s="2092"/>
      <c r="C12" s="2092"/>
      <c r="D12" s="2092"/>
      <c r="F12" s="1323"/>
      <c r="G12" s="1323"/>
      <c r="H12" s="1323"/>
      <c r="N12" s="1323"/>
      <c r="O12" s="1323"/>
      <c r="P12" s="1323"/>
      <c r="Q12" s="1324"/>
      <c r="R12" s="1325"/>
      <c r="S12" s="1334">
        <f>SUM(S9:S11)</f>
        <v>136522.319659</v>
      </c>
      <c r="T12" s="1335"/>
      <c r="U12" s="1334">
        <f>SUM(U9:U11)</f>
        <v>130031.46414500001</v>
      </c>
      <c r="W12" s="1334">
        <f>SUM(W9:W11)</f>
        <v>136523109764</v>
      </c>
    </row>
    <row r="13" spans="2:28" s="498" customFormat="1" ht="25.5" thickTop="1">
      <c r="B13" s="725"/>
      <c r="F13" s="725"/>
      <c r="G13" s="725"/>
      <c r="H13" s="725"/>
      <c r="I13" s="497"/>
      <c r="J13" s="1306"/>
      <c r="K13" s="486"/>
      <c r="L13" s="1282"/>
      <c r="M13" s="486"/>
      <c r="N13" s="725"/>
      <c r="O13" s="725"/>
      <c r="P13" s="725"/>
      <c r="U13" s="1336"/>
      <c r="W13" s="1337">
        <v>7568575218</v>
      </c>
    </row>
    <row r="14" spans="2:28" s="498" customFormat="1" ht="57" customHeight="1">
      <c r="B14" s="2167" t="s">
        <v>1323</v>
      </c>
      <c r="C14" s="2167"/>
      <c r="D14" s="2167"/>
      <c r="E14" s="2167"/>
      <c r="F14" s="2167"/>
      <c r="G14" s="2167"/>
      <c r="H14" s="2167"/>
      <c r="I14" s="2167"/>
      <c r="J14" s="2167"/>
      <c r="K14" s="2167"/>
      <c r="L14" s="2167"/>
      <c r="M14" s="2167"/>
      <c r="N14" s="2167"/>
      <c r="O14" s="2167"/>
      <c r="P14" s="2167"/>
      <c r="Q14" s="2167"/>
      <c r="R14" s="2167"/>
      <c r="S14" s="2167"/>
      <c r="T14" s="2167"/>
      <c r="U14" s="2167"/>
      <c r="V14" s="716"/>
    </row>
    <row r="15" spans="2:28" s="498" customFormat="1" ht="30.75" customHeight="1">
      <c r="B15" s="2166" t="s">
        <v>1322</v>
      </c>
      <c r="C15" s="2166"/>
      <c r="D15" s="2166"/>
      <c r="E15" s="2166"/>
      <c r="F15" s="2166"/>
      <c r="G15" s="2166"/>
      <c r="H15" s="2166"/>
      <c r="I15" s="2166"/>
      <c r="J15" s="2166"/>
      <c r="K15" s="2166"/>
      <c r="L15" s="2166"/>
      <c r="M15" s="2166"/>
      <c r="N15" s="2166"/>
      <c r="O15" s="2166"/>
      <c r="P15" s="2166"/>
      <c r="Q15" s="2166"/>
      <c r="R15" s="2166"/>
      <c r="S15" s="2166"/>
      <c r="T15" s="2166"/>
      <c r="U15" s="2166"/>
      <c r="V15" s="1897"/>
    </row>
    <row r="16" spans="2:28" ht="8.25" customHeight="1"/>
    <row r="17" spans="2:35" s="1339" customFormat="1" ht="38.25" customHeight="1">
      <c r="B17" s="2169" t="s">
        <v>1298</v>
      </c>
      <c r="C17" s="2169"/>
      <c r="D17" s="2169"/>
      <c r="E17" s="2169"/>
      <c r="F17" s="2169"/>
      <c r="R17" s="1340"/>
      <c r="U17" s="1341"/>
      <c r="W17" s="1337"/>
    </row>
    <row r="18" spans="2:35" s="1339" customFormat="1" ht="30.75" customHeight="1">
      <c r="B18" s="1342"/>
      <c r="C18" s="1342"/>
      <c r="D18" s="1342"/>
      <c r="E18" s="1342"/>
      <c r="F18" s="1343"/>
      <c r="G18" s="1342"/>
      <c r="H18" s="1342"/>
      <c r="I18" s="1342"/>
      <c r="J18" s="1342"/>
      <c r="K18" s="1342"/>
      <c r="L18" s="1342"/>
      <c r="M18" s="1342"/>
      <c r="N18" s="1342"/>
      <c r="O18" s="1342"/>
      <c r="P18" s="1342"/>
      <c r="Q18" s="1342"/>
      <c r="R18" s="1344"/>
      <c r="S18" s="2165" t="s">
        <v>794</v>
      </c>
      <c r="T18" s="2165"/>
      <c r="U18" s="2165"/>
      <c r="W18" s="1345"/>
    </row>
    <row r="19" spans="2:35" s="1339" customFormat="1" ht="30.75" customHeight="1">
      <c r="B19" s="1342"/>
      <c r="C19" s="1342"/>
      <c r="D19" s="2168">
        <v>1399</v>
      </c>
      <c r="E19" s="2168"/>
      <c r="F19" s="2168"/>
      <c r="G19" s="2168"/>
      <c r="H19" s="2168"/>
      <c r="I19" s="2168"/>
      <c r="J19" s="2168"/>
      <c r="K19" s="2168"/>
      <c r="L19" s="2168"/>
      <c r="M19" s="2168"/>
      <c r="N19" s="2168"/>
      <c r="O19" s="2168"/>
      <c r="P19" s="2168"/>
      <c r="Q19" s="2168"/>
      <c r="R19" s="1346"/>
      <c r="S19" s="1347">
        <v>1398</v>
      </c>
      <c r="T19" s="1342"/>
    </row>
    <row r="20" spans="2:35" s="1339" customFormat="1" ht="36.75" customHeight="1">
      <c r="B20" s="1348" t="s">
        <v>135</v>
      </c>
      <c r="C20" s="1349"/>
      <c r="D20" s="1349" t="s">
        <v>136</v>
      </c>
      <c r="E20" s="1349"/>
      <c r="F20" s="2173" t="s">
        <v>1237</v>
      </c>
      <c r="G20" s="1349"/>
      <c r="H20" s="1349"/>
      <c r="I20" s="2171" t="s">
        <v>137</v>
      </c>
      <c r="J20" s="2171"/>
      <c r="K20" s="2171"/>
      <c r="L20" s="2171"/>
      <c r="M20" s="2171"/>
      <c r="N20" s="2171"/>
      <c r="O20" s="2171"/>
      <c r="P20" s="2171"/>
      <c r="Q20" s="2171"/>
      <c r="R20" s="1348"/>
      <c r="S20" s="2173" t="s">
        <v>969</v>
      </c>
      <c r="T20" s="1349"/>
      <c r="U20" s="2172" t="s">
        <v>134</v>
      </c>
    </row>
    <row r="21" spans="2:35" s="1339" customFormat="1" ht="36.75" customHeight="1">
      <c r="B21" s="1350"/>
      <c r="C21" s="1351"/>
      <c r="D21" s="1352" t="s">
        <v>138</v>
      </c>
      <c r="E21" s="1351"/>
      <c r="F21" s="2174"/>
      <c r="G21" s="1351"/>
      <c r="H21" s="1353"/>
      <c r="I21" s="1352" t="s">
        <v>138</v>
      </c>
      <c r="J21" s="1351"/>
      <c r="K21" s="1352" t="s">
        <v>139</v>
      </c>
      <c r="L21" s="1351"/>
      <c r="M21" s="1352" t="s">
        <v>140</v>
      </c>
      <c r="N21" s="1351"/>
      <c r="O21" s="1352" t="s">
        <v>317</v>
      </c>
      <c r="P21" s="1351"/>
      <c r="Q21" s="1352" t="s">
        <v>318</v>
      </c>
      <c r="R21" s="1353"/>
      <c r="S21" s="2174"/>
      <c r="T21" s="1351"/>
      <c r="U21" s="2168"/>
    </row>
    <row r="22" spans="2:35" s="1339" customFormat="1" ht="36.75" hidden="1" customHeight="1">
      <c r="B22" s="1348"/>
      <c r="C22" s="1351"/>
      <c r="R22" s="1353"/>
      <c r="T22" s="1351"/>
      <c r="U22" s="1349"/>
      <c r="W22" s="1354" t="s">
        <v>856</v>
      </c>
      <c r="X22" s="1351"/>
      <c r="Y22" s="1354" t="s">
        <v>856</v>
      </c>
      <c r="Z22" s="1351"/>
      <c r="AA22" s="1354" t="s">
        <v>856</v>
      </c>
      <c r="AB22" s="1351"/>
      <c r="AC22" s="1354" t="s">
        <v>856</v>
      </c>
      <c r="AD22" s="1351"/>
      <c r="AE22" s="1354" t="s">
        <v>856</v>
      </c>
      <c r="AF22" s="1351"/>
      <c r="AG22" s="1354" t="s">
        <v>856</v>
      </c>
      <c r="AH22" s="1351"/>
      <c r="AI22" s="1354" t="s">
        <v>856</v>
      </c>
    </row>
    <row r="23" spans="2:35" s="1339" customFormat="1" ht="9.75" customHeight="1">
      <c r="B23" s="1348"/>
      <c r="C23" s="1956"/>
      <c r="R23" s="1353"/>
      <c r="T23" s="1956"/>
      <c r="U23" s="1349"/>
      <c r="W23" s="1354"/>
      <c r="X23" s="1956"/>
      <c r="Y23" s="1354"/>
      <c r="Z23" s="1956"/>
      <c r="AA23" s="1354"/>
      <c r="AB23" s="1956"/>
      <c r="AC23" s="1354"/>
      <c r="AD23" s="1956"/>
      <c r="AE23" s="1354"/>
      <c r="AF23" s="1956"/>
      <c r="AG23" s="1354"/>
      <c r="AH23" s="1956"/>
      <c r="AI23" s="1354"/>
    </row>
    <row r="24" spans="2:35" s="1364" customFormat="1" ht="36.75" customHeight="1">
      <c r="B24" s="1360">
        <v>1397</v>
      </c>
      <c r="C24" s="876"/>
      <c r="D24" s="876">
        <v>-102816.48684100001</v>
      </c>
      <c r="E24" s="876">
        <v>0</v>
      </c>
      <c r="F24" s="876">
        <f>64186.092242</f>
        <v>64186.092241999999</v>
      </c>
      <c r="G24" s="876"/>
      <c r="H24" s="876"/>
      <c r="I24" s="1365" t="s">
        <v>33</v>
      </c>
      <c r="J24" s="876"/>
      <c r="K24" s="876">
        <f>16047+3209</f>
        <v>19256</v>
      </c>
      <c r="L24" s="876"/>
      <c r="M24" s="1365" t="s">
        <v>53</v>
      </c>
      <c r="N24" s="876"/>
      <c r="O24" s="1365" t="s">
        <v>33</v>
      </c>
      <c r="P24" s="876"/>
      <c r="Q24" s="1298">
        <v>0</v>
      </c>
      <c r="R24" s="1366"/>
      <c r="S24" s="1298">
        <v>0</v>
      </c>
      <c r="T24" s="876"/>
      <c r="U24" s="1358" t="s">
        <v>168</v>
      </c>
      <c r="X24" s="1359">
        <f t="shared" ref="X24" si="2">D24/1000000</f>
        <v>-0.102816486841</v>
      </c>
      <c r="Y24" s="1359">
        <f t="shared" ref="Y24" si="3">E24/1000000</f>
        <v>0</v>
      </c>
      <c r="Z24" s="1359">
        <f t="shared" ref="Z24" si="4">F24/1000000</f>
        <v>6.4186092242000004E-2</v>
      </c>
    </row>
    <row r="25" spans="2:35" s="1364" customFormat="1" ht="36.75" customHeight="1">
      <c r="B25" s="1360">
        <v>1398</v>
      </c>
      <c r="C25" s="876"/>
      <c r="D25" s="876">
        <f>'صورت تغییرات در حقوق مالکانه'!N14</f>
        <v>-46320</v>
      </c>
      <c r="E25" s="876"/>
      <c r="F25" s="876"/>
      <c r="G25" s="876"/>
      <c r="H25" s="876"/>
      <c r="I25" s="1365" t="s">
        <v>33</v>
      </c>
      <c r="J25" s="876"/>
      <c r="K25" s="1365" t="s">
        <v>53</v>
      </c>
      <c r="L25" s="876"/>
      <c r="M25" s="1365" t="s">
        <v>53</v>
      </c>
      <c r="N25" s="876"/>
      <c r="O25" s="1365" t="s">
        <v>33</v>
      </c>
      <c r="P25" s="876"/>
      <c r="Q25" s="1298">
        <v>0</v>
      </c>
      <c r="R25" s="1366"/>
      <c r="S25" s="1298">
        <v>0</v>
      </c>
      <c r="T25" s="876"/>
      <c r="U25" s="1367" t="s">
        <v>559</v>
      </c>
    </row>
    <row r="26" spans="2:35" s="1364" customFormat="1" ht="36.75" customHeight="1">
      <c r="B26" s="1360">
        <v>1399</v>
      </c>
      <c r="C26" s="876"/>
      <c r="D26" s="876">
        <f>'صورت سود و زيان'!E17</f>
        <v>-145491.39390399971</v>
      </c>
      <c r="E26" s="876"/>
      <c r="F26" s="876"/>
      <c r="G26" s="876"/>
      <c r="H26" s="876"/>
      <c r="I26" s="1365" t="s">
        <v>33</v>
      </c>
      <c r="J26" s="876"/>
      <c r="K26" s="1365" t="s">
        <v>53</v>
      </c>
      <c r="L26" s="876"/>
      <c r="M26" s="1365" t="s">
        <v>53</v>
      </c>
      <c r="N26" s="876"/>
      <c r="O26" s="1365" t="s">
        <v>33</v>
      </c>
      <c r="P26" s="876"/>
      <c r="Q26" s="1298">
        <v>0</v>
      </c>
      <c r="R26" s="1366"/>
      <c r="S26" s="1298">
        <v>0</v>
      </c>
      <c r="T26" s="876"/>
      <c r="U26" s="1367" t="s">
        <v>559</v>
      </c>
    </row>
    <row r="27" spans="2:35" s="1371" customFormat="1" ht="25.5" customHeight="1" thickBot="1">
      <c r="B27" s="1368"/>
      <c r="C27" s="1368"/>
      <c r="D27" s="1369"/>
      <c r="E27" s="1369"/>
      <c r="F27" s="1369"/>
      <c r="G27" s="1369"/>
      <c r="H27" s="1369"/>
      <c r="I27" s="1369"/>
      <c r="J27" s="1369"/>
      <c r="K27" s="1369"/>
      <c r="L27" s="1369"/>
      <c r="M27" s="1369"/>
      <c r="N27" s="1369"/>
      <c r="O27" s="1369"/>
      <c r="P27" s="1369"/>
      <c r="Q27" s="1304">
        <f>SUM(Q24:Q26)</f>
        <v>0</v>
      </c>
      <c r="R27" s="1370"/>
      <c r="S27" s="1304">
        <f>SUM(S24:S26)</f>
        <v>0</v>
      </c>
      <c r="T27" s="1369"/>
      <c r="U27" s="1369"/>
      <c r="V27" s="1369"/>
      <c r="W27" s="1369"/>
      <c r="X27" s="1369"/>
    </row>
    <row r="28" spans="2:35" s="1372" customFormat="1" ht="56.25" customHeight="1" thickTop="1"/>
    <row r="29" spans="2:35" s="1372" customFormat="1" ht="76.5" customHeight="1">
      <c r="B29" s="2164" t="s">
        <v>1361</v>
      </c>
      <c r="C29" s="2164"/>
      <c r="D29" s="2164"/>
      <c r="E29" s="2164"/>
      <c r="F29" s="2164"/>
      <c r="G29" s="2164"/>
      <c r="H29" s="2164"/>
      <c r="I29" s="2164"/>
      <c r="J29" s="2164"/>
      <c r="K29" s="2164"/>
      <c r="L29" s="2164"/>
      <c r="M29" s="2164"/>
      <c r="N29" s="2164"/>
      <c r="O29" s="2164"/>
      <c r="P29" s="2164"/>
      <c r="Q29" s="2164"/>
      <c r="R29" s="2164"/>
      <c r="S29" s="2164"/>
      <c r="T29" s="2164"/>
      <c r="U29" s="2164"/>
      <c r="V29" s="1140"/>
      <c r="W29" s="1315"/>
    </row>
    <row r="30" spans="2:35" s="1372" customFormat="1" ht="9.75" customHeight="1">
      <c r="B30" s="1373"/>
      <c r="C30" s="1373"/>
      <c r="D30" s="1373"/>
      <c r="E30" s="1373"/>
      <c r="F30" s="1373"/>
      <c r="G30" s="1373"/>
      <c r="H30" s="1373"/>
      <c r="I30" s="1373"/>
      <c r="J30" s="1373"/>
      <c r="K30" s="1373"/>
      <c r="L30" s="1373"/>
      <c r="M30" s="1373"/>
      <c r="N30" s="1373"/>
      <c r="O30" s="1373"/>
      <c r="P30" s="1373"/>
      <c r="Q30" s="1373"/>
      <c r="R30" s="1373"/>
      <c r="S30" s="1373"/>
      <c r="T30" s="1373"/>
      <c r="U30" s="1373"/>
      <c r="V30" s="1315"/>
      <c r="W30" s="1315"/>
    </row>
    <row r="31" spans="2:35" s="1372" customFormat="1" ht="82.5" customHeight="1">
      <c r="B31" s="2164" t="s">
        <v>1299</v>
      </c>
      <c r="C31" s="2164"/>
      <c r="D31" s="2164"/>
      <c r="E31" s="2164"/>
      <c r="F31" s="2164"/>
      <c r="G31" s="2164"/>
      <c r="H31" s="2164"/>
      <c r="I31" s="2164"/>
      <c r="J31" s="2164"/>
      <c r="K31" s="2164"/>
      <c r="L31" s="2164"/>
      <c r="M31" s="2164"/>
      <c r="N31" s="2164"/>
      <c r="O31" s="2164"/>
      <c r="P31" s="2164"/>
      <c r="Q31" s="2164"/>
      <c r="R31" s="2164"/>
      <c r="S31" s="2164"/>
      <c r="T31" s="2164"/>
      <c r="U31" s="2164"/>
      <c r="V31" s="1315"/>
      <c r="W31" s="1374"/>
    </row>
    <row r="32" spans="2:35" s="1372" customFormat="1" ht="9.75" customHeight="1">
      <c r="B32" s="1375"/>
      <c r="C32" s="1373"/>
      <c r="D32" s="1373"/>
      <c r="E32" s="1373"/>
      <c r="F32" s="1373"/>
      <c r="G32" s="1373"/>
      <c r="H32" s="1373"/>
      <c r="I32" s="1373"/>
      <c r="J32" s="1373"/>
      <c r="K32" s="1373"/>
      <c r="L32" s="1373"/>
      <c r="M32" s="1373"/>
      <c r="N32" s="1373"/>
      <c r="O32" s="1373"/>
      <c r="P32" s="1373"/>
      <c r="Q32" s="1373"/>
      <c r="R32" s="1373"/>
      <c r="S32" s="1373"/>
      <c r="T32" s="1373"/>
      <c r="U32" s="829"/>
      <c r="V32" s="692"/>
      <c r="W32" s="1315"/>
    </row>
    <row r="33" spans="2:26" s="1372" customFormat="1" ht="27.75" customHeight="1">
      <c r="B33" s="2164" t="s">
        <v>1300</v>
      </c>
      <c r="C33" s="2164"/>
      <c r="D33" s="2164"/>
      <c r="E33" s="2164"/>
      <c r="F33" s="2164"/>
      <c r="G33" s="2164"/>
      <c r="H33" s="2164"/>
      <c r="I33" s="2164"/>
      <c r="J33" s="2164"/>
      <c r="K33" s="2164"/>
      <c r="L33" s="2164"/>
      <c r="M33" s="2164"/>
      <c r="N33" s="2164"/>
      <c r="O33" s="2164"/>
      <c r="P33" s="2164"/>
      <c r="Q33" s="2164"/>
      <c r="R33" s="2164"/>
      <c r="S33" s="2164"/>
      <c r="T33" s="2164"/>
      <c r="U33" s="2164"/>
      <c r="V33" s="1315"/>
      <c r="W33" s="1374"/>
    </row>
    <row r="34" spans="2:26" s="1372" customFormat="1" ht="19.5" customHeight="1">
      <c r="V34" s="1315"/>
      <c r="W34" s="1374"/>
    </row>
    <row r="35" spans="2:26" s="548" customFormat="1" ht="23.25"/>
    <row r="36" spans="2:26" ht="23.25" customHeight="1">
      <c r="B36" s="2170">
        <v>27</v>
      </c>
      <c r="C36" s="2170"/>
      <c r="D36" s="2170"/>
      <c r="E36" s="2170"/>
      <c r="F36" s="2170"/>
      <c r="G36" s="2170"/>
      <c r="H36" s="2170"/>
      <c r="I36" s="2170"/>
      <c r="J36" s="2170"/>
      <c r="K36" s="2170"/>
      <c r="L36" s="2170"/>
      <c r="M36" s="2170"/>
      <c r="N36" s="2170"/>
      <c r="O36" s="2170"/>
      <c r="P36" s="2170"/>
      <c r="Q36" s="2170"/>
      <c r="R36" s="2170"/>
      <c r="S36" s="2170"/>
      <c r="T36" s="2170"/>
      <c r="U36" s="2170"/>
      <c r="V36" s="714"/>
    </row>
    <row r="37" spans="2:26" s="548" customFormat="1" ht="23.25"/>
    <row r="38" spans="2:26" s="548" customFormat="1" ht="23.25">
      <c r="B38" s="652"/>
      <c r="C38" s="652"/>
      <c r="D38" s="652"/>
      <c r="E38" s="652"/>
      <c r="F38" s="652"/>
      <c r="G38" s="652"/>
      <c r="H38" s="1439"/>
      <c r="I38" s="652"/>
      <c r="J38" s="652"/>
      <c r="K38" s="652"/>
      <c r="L38" s="652"/>
      <c r="M38" s="652"/>
    </row>
    <row r="39" spans="2:26" s="548" customFormat="1" ht="27">
      <c r="B39" s="2164" t="s">
        <v>896</v>
      </c>
      <c r="C39" s="2164"/>
      <c r="D39" s="2164"/>
      <c r="E39" s="2164"/>
      <c r="F39" s="2164"/>
      <c r="G39" s="2164"/>
      <c r="H39" s="2164"/>
      <c r="I39" s="2164"/>
      <c r="J39" s="2164"/>
      <c r="K39" s="2164"/>
      <c r="L39" s="2164"/>
      <c r="M39" s="2164"/>
      <c r="N39" s="2164"/>
      <c r="O39" s="2164"/>
      <c r="P39" s="2164"/>
      <c r="Q39" s="2164"/>
      <c r="R39" s="2164"/>
      <c r="S39" s="2164"/>
      <c r="T39" s="2164"/>
      <c r="U39" s="2164"/>
    </row>
    <row r="40" spans="2:26" s="548" customFormat="1" ht="24.75">
      <c r="B40" s="1315"/>
      <c r="C40" s="1315"/>
      <c r="D40" s="1315"/>
      <c r="E40" s="1315"/>
      <c r="F40" s="1315"/>
      <c r="G40" s="1315"/>
      <c r="H40" s="1315"/>
      <c r="I40" s="1315"/>
      <c r="J40" s="1315"/>
      <c r="K40" s="1315"/>
      <c r="L40" s="1315"/>
      <c r="M40" s="1315"/>
      <c r="N40" s="1315"/>
      <c r="O40" s="1315"/>
      <c r="P40" s="1315"/>
      <c r="Q40" s="1315"/>
      <c r="R40" s="1315"/>
      <c r="S40" s="1315"/>
      <c r="T40" s="1315"/>
      <c r="U40" s="1315"/>
    </row>
    <row r="41" spans="2:26" ht="27">
      <c r="B41" s="2164" t="s">
        <v>897</v>
      </c>
      <c r="C41" s="2164"/>
      <c r="D41" s="2164"/>
      <c r="E41" s="2164"/>
      <c r="F41" s="2164"/>
      <c r="G41" s="2164"/>
      <c r="H41" s="2164"/>
      <c r="I41" s="2164"/>
      <c r="J41" s="2164"/>
      <c r="K41" s="2164"/>
      <c r="L41" s="2164"/>
      <c r="M41" s="2164"/>
      <c r="N41" s="2164"/>
      <c r="O41" s="2164"/>
      <c r="P41" s="2164"/>
      <c r="Q41" s="2164"/>
      <c r="R41" s="2164"/>
      <c r="S41" s="2164"/>
      <c r="T41" s="2164"/>
      <c r="U41" s="2164"/>
    </row>
    <row r="42" spans="2:26" s="708" customFormat="1" ht="24.75">
      <c r="B42" s="1315"/>
      <c r="C42" s="1315"/>
      <c r="D42" s="1315"/>
      <c r="E42" s="1315"/>
      <c r="F42" s="1315"/>
      <c r="G42" s="1315"/>
      <c r="H42" s="1315"/>
      <c r="I42" s="1315"/>
      <c r="J42" s="1315"/>
      <c r="K42" s="1315"/>
      <c r="L42" s="1315"/>
      <c r="M42" s="1315"/>
      <c r="N42" s="1315"/>
      <c r="O42" s="1315"/>
      <c r="P42" s="1315"/>
      <c r="Q42" s="1315"/>
      <c r="R42" s="1315"/>
      <c r="S42" s="1315"/>
      <c r="T42" s="1315"/>
      <c r="U42" s="1315"/>
    </row>
    <row r="43" spans="2:26" s="708" customFormat="1" ht="27">
      <c r="B43" s="2167" t="s">
        <v>1226</v>
      </c>
      <c r="C43" s="2167"/>
      <c r="D43" s="2167"/>
      <c r="E43" s="2167"/>
      <c r="F43" s="2167"/>
      <c r="G43" s="2167"/>
      <c r="H43" s="2167"/>
      <c r="I43" s="2167"/>
      <c r="J43" s="2167"/>
      <c r="K43" s="2167"/>
      <c r="L43" s="2167"/>
      <c r="M43" s="2167"/>
      <c r="N43" s="2167"/>
      <c r="O43" s="2167"/>
      <c r="P43" s="2167"/>
      <c r="Q43" s="2167"/>
      <c r="R43" s="2167"/>
      <c r="S43" s="2167"/>
      <c r="T43" s="2167"/>
      <c r="U43" s="2167"/>
    </row>
    <row r="48" spans="2:26" s="905" customFormat="1" ht="36.75" customHeight="1">
      <c r="B48" s="1355">
        <v>1389</v>
      </c>
      <c r="C48" s="785"/>
      <c r="D48" s="876">
        <v>-156987.03191600001</v>
      </c>
      <c r="E48" s="876">
        <v>0</v>
      </c>
      <c r="F48" s="876">
        <v>-83048.189954999994</v>
      </c>
      <c r="G48" s="785"/>
      <c r="H48" s="785"/>
      <c r="I48" s="1356" t="s">
        <v>33</v>
      </c>
      <c r="J48" s="785"/>
      <c r="K48" s="1356" t="s">
        <v>53</v>
      </c>
      <c r="L48" s="785"/>
      <c r="M48" s="1356" t="s">
        <v>53</v>
      </c>
      <c r="N48" s="785"/>
      <c r="O48" s="1356" t="s">
        <v>33</v>
      </c>
      <c r="P48" s="785"/>
      <c r="Q48" s="1298">
        <v>0</v>
      </c>
      <c r="R48" s="1357"/>
      <c r="S48" s="1298">
        <v>0</v>
      </c>
      <c r="T48" s="785"/>
      <c r="U48" s="1358" t="s">
        <v>168</v>
      </c>
      <c r="X48" s="1359">
        <f t="shared" ref="X48:Z50" si="5">D48/1000000</f>
        <v>-0.156987031916</v>
      </c>
      <c r="Y48" s="1359">
        <f t="shared" si="5"/>
        <v>0</v>
      </c>
      <c r="Z48" s="1359">
        <f t="shared" si="5"/>
        <v>-8.304818995499999E-2</v>
      </c>
    </row>
    <row r="49" spans="2:26" s="1364" customFormat="1" ht="36.75" customHeight="1">
      <c r="B49" s="1360">
        <v>1395</v>
      </c>
      <c r="C49" s="876"/>
      <c r="D49" s="876">
        <v>-564383.65171400004</v>
      </c>
      <c r="E49" s="876">
        <v>0</v>
      </c>
      <c r="F49" s="876">
        <v>-74822.585774000006</v>
      </c>
      <c r="G49" s="1361"/>
      <c r="H49" s="1361"/>
      <c r="I49" s="1362" t="s">
        <v>33</v>
      </c>
      <c r="J49" s="1361"/>
      <c r="K49" s="1362" t="s">
        <v>53</v>
      </c>
      <c r="L49" s="1361"/>
      <c r="M49" s="1362" t="s">
        <v>53</v>
      </c>
      <c r="N49" s="1361"/>
      <c r="O49" s="1362" t="s">
        <v>33</v>
      </c>
      <c r="P49" s="1361"/>
      <c r="Q49" s="1298">
        <v>0</v>
      </c>
      <c r="R49" s="1363"/>
      <c r="S49" s="1298">
        <v>0</v>
      </c>
      <c r="T49" s="1361"/>
      <c r="U49" s="1358" t="s">
        <v>168</v>
      </c>
      <c r="X49" s="1359">
        <f t="shared" si="5"/>
        <v>-0.56438365171400007</v>
      </c>
      <c r="Y49" s="1359">
        <f t="shared" si="5"/>
        <v>0</v>
      </c>
      <c r="Z49" s="1359">
        <f t="shared" si="5"/>
        <v>-7.4822585774E-2</v>
      </c>
    </row>
    <row r="50" spans="2:26" s="1364" customFormat="1" ht="36.75" customHeight="1">
      <c r="B50" s="1360">
        <v>1396</v>
      </c>
      <c r="C50" s="876"/>
      <c r="D50" s="876">
        <v>-427880.886551</v>
      </c>
      <c r="E50" s="876">
        <v>0</v>
      </c>
      <c r="F50" s="876">
        <v>-5521.3331509999998</v>
      </c>
      <c r="G50" s="876"/>
      <c r="H50" s="876"/>
      <c r="I50" s="1365" t="s">
        <v>33</v>
      </c>
      <c r="J50" s="876"/>
      <c r="K50" s="1365" t="s">
        <v>53</v>
      </c>
      <c r="L50" s="876"/>
      <c r="M50" s="1365" t="s">
        <v>53</v>
      </c>
      <c r="N50" s="876"/>
      <c r="O50" s="1365" t="s">
        <v>33</v>
      </c>
      <c r="P50" s="876"/>
      <c r="Q50" s="1298">
        <v>0</v>
      </c>
      <c r="R50" s="1366"/>
      <c r="S50" s="1298">
        <v>0</v>
      </c>
      <c r="T50" s="876"/>
      <c r="U50" s="1358" t="s">
        <v>168</v>
      </c>
      <c r="X50" s="1359">
        <f t="shared" si="5"/>
        <v>-0.42788088655099998</v>
      </c>
      <c r="Y50" s="1359">
        <f t="shared" si="5"/>
        <v>0</v>
      </c>
      <c r="Z50" s="1359">
        <f t="shared" si="5"/>
        <v>-5.5213331509999996E-3</v>
      </c>
    </row>
  </sheetData>
  <mergeCells count="24">
    <mergeCell ref="B43:U43"/>
    <mergeCell ref="B14:U14"/>
    <mergeCell ref="D19:Q19"/>
    <mergeCell ref="B12:D12"/>
    <mergeCell ref="B17:F17"/>
    <mergeCell ref="B36:U36"/>
    <mergeCell ref="I20:Q20"/>
    <mergeCell ref="B33:U33"/>
    <mergeCell ref="B31:U31"/>
    <mergeCell ref="U20:U21"/>
    <mergeCell ref="B29:U29"/>
    <mergeCell ref="F20:F21"/>
    <mergeCell ref="S20:S21"/>
    <mergeCell ref="B1:U1"/>
    <mergeCell ref="B2:U2"/>
    <mergeCell ref="B3:U3"/>
    <mergeCell ref="B39:U39"/>
    <mergeCell ref="B41:U41"/>
    <mergeCell ref="B5:F5"/>
    <mergeCell ref="B9:F9"/>
    <mergeCell ref="B10:F10"/>
    <mergeCell ref="B11:F11"/>
    <mergeCell ref="S18:U18"/>
    <mergeCell ref="B15:U15"/>
  </mergeCells>
  <printOptions horizontalCentered="1"/>
  <pageMargins left="0.19685039370078741" right="0.39370078740157483" top="0" bottom="0" header="0.11811023622047245" footer="0.11811023622047245"/>
  <pageSetup scale="67"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4"/>
  <sheetViews>
    <sheetView rightToLeft="1" view="pageBreakPreview" topLeftCell="A51" zoomScale="85" zoomScaleSheetLayoutView="85" workbookViewId="0">
      <selection activeCell="Q52" sqref="Q52"/>
    </sheetView>
  </sheetViews>
  <sheetFormatPr defaultColWidth="9" defaultRowHeight="22.5"/>
  <cols>
    <col min="1" max="1" width="5" style="1312" customWidth="1"/>
    <col min="2" max="2" width="36.7109375" style="1312" customWidth="1"/>
    <col min="3" max="3" width="0.85546875" style="1312" customWidth="1"/>
    <col min="4" max="4" width="0.42578125" style="1312" customWidth="1"/>
    <col min="5" max="5" width="10.42578125" style="1312" customWidth="1"/>
    <col min="6" max="6" width="2.140625" style="1312" customWidth="1"/>
    <col min="7" max="7" width="18.7109375" style="1312" bestFit="1" customWidth="1"/>
    <col min="8" max="8" width="1.7109375" style="1312" customWidth="1"/>
    <col min="9" max="9" width="18" style="1312" bestFit="1" customWidth="1"/>
    <col min="10" max="10" width="1.85546875" style="1312" customWidth="1"/>
    <col min="11" max="11" width="18" style="1312" bestFit="1" customWidth="1"/>
    <col min="12" max="12" width="2" style="1312" customWidth="1"/>
    <col min="13" max="13" width="18" style="1312" bestFit="1" customWidth="1"/>
    <col min="14" max="14" width="2" style="1312" customWidth="1"/>
    <col min="15" max="15" width="17.140625" style="1312" customWidth="1"/>
    <col min="16" max="16" width="2" style="1312" customWidth="1"/>
    <col min="17" max="17" width="18" style="1312" bestFit="1" customWidth="1"/>
    <col min="18" max="18" width="2.42578125" style="1313" customWidth="1"/>
    <col min="19" max="19" width="15" style="1313" bestFit="1" customWidth="1"/>
    <col min="20" max="20" width="1" style="1313" customWidth="1"/>
    <col min="21" max="21" width="30.7109375" style="1313" bestFit="1" customWidth="1"/>
    <col min="22" max="22" width="1.42578125" style="1313" customWidth="1"/>
    <col min="23" max="23" width="14" style="1313" bestFit="1" customWidth="1"/>
    <col min="24" max="24" width="2.42578125" style="1313" customWidth="1"/>
    <col min="25" max="16384" width="9" style="1312"/>
  </cols>
  <sheetData>
    <row r="1" spans="1:24" s="1266" customFormat="1" ht="26.25">
      <c r="A1" s="2176" t="s">
        <v>0</v>
      </c>
      <c r="B1" s="2176"/>
      <c r="C1" s="2176"/>
      <c r="D1" s="2176"/>
      <c r="E1" s="2176"/>
      <c r="F1" s="2176"/>
      <c r="G1" s="2176"/>
      <c r="H1" s="2176"/>
      <c r="I1" s="2176"/>
      <c r="J1" s="2176"/>
      <c r="K1" s="2176"/>
      <c r="L1" s="2176"/>
      <c r="M1" s="2176"/>
      <c r="N1" s="2176"/>
      <c r="O1" s="2176"/>
      <c r="P1" s="2176"/>
      <c r="Q1" s="2176"/>
      <c r="R1" s="1264"/>
      <c r="S1" s="1264"/>
      <c r="T1" s="1264"/>
      <c r="U1" s="1264"/>
      <c r="V1" s="1264"/>
      <c r="W1" s="1264"/>
      <c r="X1" s="1265"/>
    </row>
    <row r="2" spans="1:24" s="1266" customFormat="1" ht="26.25">
      <c r="A2" s="2176" t="s">
        <v>573</v>
      </c>
      <c r="B2" s="2176"/>
      <c r="C2" s="2176"/>
      <c r="D2" s="2176"/>
      <c r="E2" s="2176"/>
      <c r="F2" s="2176"/>
      <c r="G2" s="2176"/>
      <c r="H2" s="2176"/>
      <c r="I2" s="2176"/>
      <c r="J2" s="2176"/>
      <c r="K2" s="2176"/>
      <c r="L2" s="2176"/>
      <c r="M2" s="2176"/>
      <c r="N2" s="2176"/>
      <c r="O2" s="2176"/>
      <c r="P2" s="2176"/>
      <c r="Q2" s="2176"/>
      <c r="R2" s="2175"/>
      <c r="S2" s="2175"/>
      <c r="T2" s="2175"/>
      <c r="U2" s="2175"/>
      <c r="V2" s="2175"/>
      <c r="W2" s="2175"/>
      <c r="X2" s="1265"/>
    </row>
    <row r="3" spans="1:24" s="1266" customFormat="1" ht="26.25">
      <c r="A3" s="2176" t="s">
        <v>929</v>
      </c>
      <c r="B3" s="2176"/>
      <c r="C3" s="2176"/>
      <c r="D3" s="2176"/>
      <c r="E3" s="2176"/>
      <c r="F3" s="2176"/>
      <c r="G3" s="2176"/>
      <c r="H3" s="2176"/>
      <c r="I3" s="2176"/>
      <c r="J3" s="2176"/>
      <c r="K3" s="2176"/>
      <c r="L3" s="2176"/>
      <c r="M3" s="2176"/>
      <c r="N3" s="2176"/>
      <c r="O3" s="2176"/>
      <c r="P3" s="2176"/>
      <c r="Q3" s="2176"/>
      <c r="R3" s="2175"/>
      <c r="S3" s="2175"/>
      <c r="T3" s="2175"/>
      <c r="U3" s="2175"/>
      <c r="V3" s="2175"/>
      <c r="W3" s="2175"/>
      <c r="X3" s="1265"/>
    </row>
    <row r="4" spans="1:24" s="1266" customFormat="1" ht="9" customHeight="1">
      <c r="A4" s="1267"/>
      <c r="B4" s="1267"/>
      <c r="C4" s="1267"/>
      <c r="D4" s="1267"/>
      <c r="E4" s="1267"/>
      <c r="F4" s="1267"/>
      <c r="G4" s="1267"/>
      <c r="H4" s="1267"/>
      <c r="I4" s="1267"/>
      <c r="J4" s="1267"/>
      <c r="K4" s="1267"/>
      <c r="L4" s="1267"/>
      <c r="M4" s="1936"/>
      <c r="N4" s="1936"/>
      <c r="O4" s="1936"/>
      <c r="P4" s="1936"/>
      <c r="Q4" s="1267"/>
      <c r="R4" s="782"/>
      <c r="S4" s="782"/>
      <c r="T4" s="782"/>
      <c r="U4" s="782"/>
      <c r="V4" s="782"/>
      <c r="W4" s="782"/>
      <c r="X4" s="1265"/>
    </row>
    <row r="5" spans="1:24" s="719" customFormat="1" ht="30">
      <c r="B5" s="720" t="s">
        <v>1259</v>
      </c>
      <c r="C5" s="726"/>
      <c r="D5" s="726"/>
      <c r="E5" s="726"/>
      <c r="F5" s="726"/>
      <c r="G5" s="718"/>
      <c r="H5" s="718"/>
      <c r="I5" s="718"/>
      <c r="J5" s="718"/>
      <c r="K5" s="718"/>
      <c r="L5" s="718"/>
      <c r="M5" s="718"/>
      <c r="N5" s="718"/>
      <c r="O5" s="718"/>
      <c r="P5" s="718"/>
      <c r="Q5" s="718"/>
      <c r="R5" s="551"/>
      <c r="S5" s="551"/>
      <c r="T5" s="551"/>
      <c r="U5" s="551"/>
      <c r="V5" s="551"/>
      <c r="W5" s="551"/>
      <c r="X5" s="551"/>
    </row>
    <row r="6" spans="1:24" s="719" customFormat="1" ht="21" customHeight="1">
      <c r="B6" s="721"/>
      <c r="C6" s="721"/>
      <c r="D6" s="721"/>
      <c r="E6" s="721"/>
      <c r="F6" s="721"/>
      <c r="J6" s="721"/>
      <c r="K6" s="721"/>
      <c r="L6" s="721"/>
      <c r="M6" s="721"/>
      <c r="N6" s="721"/>
      <c r="O6" s="721"/>
      <c r="P6" s="721"/>
      <c r="Q6" s="1268" t="s">
        <v>961</v>
      </c>
      <c r="R6" s="551"/>
      <c r="S6" s="551"/>
      <c r="T6" s="551"/>
      <c r="U6" s="551"/>
      <c r="V6" s="551"/>
      <c r="W6" s="551"/>
      <c r="X6" s="551"/>
    </row>
    <row r="7" spans="1:24" s="719" customFormat="1" ht="19.5" customHeight="1">
      <c r="B7" s="721"/>
      <c r="C7" s="722"/>
      <c r="D7" s="722"/>
      <c r="E7" s="723"/>
      <c r="F7" s="722"/>
      <c r="L7" s="725"/>
      <c r="M7" s="725"/>
      <c r="N7" s="725"/>
      <c r="O7" s="724" t="s">
        <v>938</v>
      </c>
      <c r="P7" s="725"/>
      <c r="Q7" s="724" t="s">
        <v>746</v>
      </c>
      <c r="R7" s="742"/>
      <c r="S7" s="742"/>
      <c r="T7" s="742"/>
      <c r="U7" s="551"/>
      <c r="V7" s="551"/>
      <c r="W7" s="551"/>
      <c r="X7" s="551"/>
    </row>
    <row r="8" spans="1:24" s="719" customFormat="1" ht="24.75">
      <c r="C8" s="722"/>
      <c r="D8" s="722"/>
      <c r="E8" s="611"/>
      <c r="F8" s="722"/>
      <c r="L8" s="800"/>
      <c r="M8" s="800"/>
      <c r="N8" s="800"/>
      <c r="O8" s="800" t="s">
        <v>959</v>
      </c>
      <c r="P8" s="800"/>
      <c r="Q8" s="800" t="s">
        <v>959</v>
      </c>
      <c r="R8" s="742"/>
      <c r="S8" s="742"/>
      <c r="T8" s="742"/>
      <c r="U8" s="551"/>
      <c r="V8" s="551"/>
      <c r="W8" s="551"/>
      <c r="X8" s="551"/>
    </row>
    <row r="9" spans="1:24" s="719" customFormat="1" ht="24.75" hidden="1">
      <c r="B9" s="719" t="s">
        <v>898</v>
      </c>
      <c r="D9" s="722"/>
      <c r="E9" s="611"/>
      <c r="F9" s="722"/>
      <c r="L9" s="486"/>
      <c r="M9" s="486"/>
      <c r="N9" s="486"/>
      <c r="O9" s="486">
        <v>0</v>
      </c>
      <c r="P9" s="486"/>
      <c r="Q9" s="486">
        <v>0</v>
      </c>
      <c r="R9" s="742"/>
      <c r="S9" s="742"/>
      <c r="T9" s="742"/>
      <c r="U9" s="551"/>
      <c r="V9" s="551"/>
      <c r="W9" s="551"/>
      <c r="X9" s="551"/>
    </row>
    <row r="10" spans="1:24" s="719" customFormat="1" ht="26.25">
      <c r="B10" s="2177" t="s">
        <v>1372</v>
      </c>
      <c r="C10" s="2177"/>
      <c r="D10" s="2177"/>
      <c r="E10" s="2177"/>
      <c r="F10" s="2177"/>
      <c r="G10" s="2177"/>
      <c r="L10" s="486"/>
      <c r="M10" s="486"/>
      <c r="N10" s="486"/>
      <c r="O10" s="1286">
        <v>0</v>
      </c>
      <c r="P10" s="1269"/>
      <c r="Q10" s="1269">
        <v>275000</v>
      </c>
      <c r="R10" s="742"/>
      <c r="S10" s="742"/>
      <c r="T10" s="742"/>
      <c r="U10" s="551"/>
      <c r="V10" s="551"/>
      <c r="W10" s="551"/>
      <c r="X10" s="551"/>
    </row>
    <row r="11" spans="1:24" s="727" customFormat="1" ht="27" customHeight="1">
      <c r="B11" s="2177" t="s">
        <v>1371</v>
      </c>
      <c r="C11" s="2177"/>
      <c r="D11" s="2177"/>
      <c r="E11" s="2177"/>
      <c r="F11" s="2177"/>
      <c r="G11" s="2177"/>
      <c r="L11" s="1269"/>
      <c r="M11" s="1269"/>
      <c r="N11" s="1269"/>
      <c r="O11" s="1269">
        <v>24202</v>
      </c>
      <c r="Q11" s="1269">
        <f>153459.544975+24202</f>
        <v>177661.544975</v>
      </c>
      <c r="R11" s="802"/>
      <c r="S11" s="802"/>
      <c r="T11" s="802"/>
      <c r="U11" s="801">
        <f>O11/1000000</f>
        <v>2.4202000000000001E-2</v>
      </c>
      <c r="V11" s="801"/>
      <c r="W11" s="801">
        <f>Q10/1000000</f>
        <v>0.27500000000000002</v>
      </c>
      <c r="X11" s="801"/>
    </row>
    <row r="12" spans="1:24" s="727" customFormat="1" ht="27" customHeight="1">
      <c r="B12" s="2177" t="s">
        <v>1370</v>
      </c>
      <c r="C12" s="2177"/>
      <c r="D12" s="2177"/>
      <c r="E12" s="2177"/>
      <c r="F12" s="2177"/>
      <c r="G12" s="2177"/>
      <c r="L12" s="1269"/>
      <c r="M12" s="1269"/>
      <c r="N12" s="1269"/>
      <c r="O12" s="1270">
        <v>25069</v>
      </c>
      <c r="P12" s="1269"/>
      <c r="Q12" s="1270">
        <v>0</v>
      </c>
      <c r="R12" s="802"/>
      <c r="S12" s="802"/>
      <c r="T12" s="802"/>
      <c r="U12" s="801">
        <f>O12/1000000</f>
        <v>2.5069000000000001E-2</v>
      </c>
      <c r="V12" s="801"/>
      <c r="W12" s="801">
        <f>Q11/1000000</f>
        <v>0.177661544975</v>
      </c>
      <c r="X12" s="801"/>
    </row>
    <row r="13" spans="1:24" s="727" customFormat="1" ht="27" customHeight="1" thickBot="1">
      <c r="B13" s="2177"/>
      <c r="C13" s="2177"/>
      <c r="D13" s="2177"/>
      <c r="E13" s="2177"/>
      <c r="F13" s="2177"/>
      <c r="G13" s="2177"/>
      <c r="L13" s="863"/>
      <c r="M13" s="863"/>
      <c r="N13" s="863"/>
      <c r="O13" s="862">
        <f>SUM(O11:O12)</f>
        <v>49271</v>
      </c>
      <c r="P13" s="863"/>
      <c r="Q13" s="862">
        <f>SUM(Q10:Q11)</f>
        <v>452661.54497499997</v>
      </c>
      <c r="R13" s="803"/>
      <c r="S13" s="803"/>
      <c r="T13" s="803"/>
      <c r="U13" s="801"/>
      <c r="V13" s="801"/>
      <c r="W13" s="801"/>
      <c r="X13" s="801"/>
    </row>
    <row r="14" spans="1:24" s="719" customFormat="1" ht="10.5" customHeight="1" thickTop="1">
      <c r="R14" s="551"/>
      <c r="S14" s="551"/>
      <c r="T14" s="551"/>
      <c r="U14" s="551"/>
      <c r="V14" s="551"/>
      <c r="W14" s="551"/>
      <c r="X14" s="551"/>
    </row>
    <row r="15" spans="1:24" s="719" customFormat="1" ht="58.5" customHeight="1">
      <c r="B15" s="2178" t="s">
        <v>1260</v>
      </c>
      <c r="C15" s="2178"/>
      <c r="D15" s="2178"/>
      <c r="E15" s="2178"/>
      <c r="F15" s="2178"/>
      <c r="G15" s="2178"/>
      <c r="H15" s="2178"/>
      <c r="I15" s="2178"/>
      <c r="J15" s="2178"/>
      <c r="K15" s="2178"/>
      <c r="L15" s="2178"/>
      <c r="M15" s="2178"/>
      <c r="N15" s="2178"/>
      <c r="O15" s="2178"/>
      <c r="P15" s="2178"/>
      <c r="Q15" s="2178"/>
      <c r="R15" s="743"/>
      <c r="S15" s="743"/>
      <c r="T15" s="551"/>
      <c r="U15" s="551">
        <f>O11-O12</f>
        <v>-867</v>
      </c>
      <c r="V15" s="551"/>
      <c r="W15" s="551"/>
      <c r="X15" s="551"/>
    </row>
    <row r="16" spans="1:24" s="719" customFormat="1" ht="11.25" customHeight="1">
      <c r="A16" s="716"/>
      <c r="B16" s="716"/>
      <c r="C16" s="716"/>
      <c r="D16" s="716"/>
      <c r="E16" s="716"/>
      <c r="F16" s="716"/>
      <c r="G16" s="716"/>
      <c r="H16" s="716"/>
      <c r="I16" s="716"/>
      <c r="J16" s="716"/>
      <c r="K16" s="1271"/>
      <c r="L16" s="1271"/>
      <c r="M16" s="1271"/>
      <c r="N16" s="1271"/>
      <c r="O16" s="1271"/>
      <c r="P16" s="1271"/>
      <c r="Q16" s="1271"/>
      <c r="R16" s="743"/>
      <c r="S16" s="551"/>
      <c r="T16" s="551"/>
      <c r="U16" s="551"/>
      <c r="V16" s="551"/>
      <c r="W16" s="551"/>
      <c r="X16" s="551"/>
    </row>
    <row r="17" spans="1:25" s="719" customFormat="1" ht="25.5">
      <c r="B17" s="2178" t="s">
        <v>1301</v>
      </c>
      <c r="C17" s="2178"/>
      <c r="D17" s="2178"/>
      <c r="E17" s="2178"/>
      <c r="F17" s="2178"/>
      <c r="G17" s="2178"/>
      <c r="H17" s="2178"/>
      <c r="I17" s="2178"/>
      <c r="J17" s="2178"/>
      <c r="K17" s="2178"/>
      <c r="L17" s="2178"/>
      <c r="M17" s="2178"/>
      <c r="N17" s="2178"/>
      <c r="O17" s="2178"/>
      <c r="P17" s="2178"/>
      <c r="Q17" s="2178"/>
      <c r="R17" s="743"/>
      <c r="S17" s="743"/>
      <c r="T17" s="551"/>
      <c r="U17" s="551"/>
      <c r="V17" s="551"/>
      <c r="W17" s="551"/>
      <c r="X17" s="551"/>
    </row>
    <row r="18" spans="1:25" s="719" customFormat="1" ht="6" customHeight="1">
      <c r="B18" s="1937"/>
      <c r="C18" s="1937"/>
      <c r="D18" s="1937"/>
      <c r="E18" s="1937"/>
      <c r="F18" s="1937"/>
      <c r="G18" s="1937"/>
      <c r="H18" s="1937"/>
      <c r="I18" s="1937"/>
      <c r="J18" s="1937"/>
      <c r="K18" s="1937"/>
      <c r="L18" s="1937"/>
      <c r="M18" s="1937"/>
      <c r="N18" s="1937"/>
      <c r="O18" s="1937"/>
      <c r="P18" s="1937"/>
      <c r="Q18" s="1937"/>
      <c r="R18" s="743"/>
      <c r="S18" s="743"/>
      <c r="T18" s="551"/>
      <c r="U18" s="551"/>
      <c r="V18" s="551"/>
      <c r="W18" s="551"/>
      <c r="X18" s="551"/>
    </row>
    <row r="19" spans="1:25" s="719" customFormat="1" ht="30" customHeight="1">
      <c r="A19" s="716"/>
      <c r="B19" s="716"/>
      <c r="C19" s="716"/>
      <c r="D19" s="716"/>
      <c r="E19" s="2179" t="s">
        <v>4</v>
      </c>
      <c r="F19" s="716"/>
      <c r="G19" s="1941" t="s">
        <v>1130</v>
      </c>
      <c r="H19" s="716"/>
      <c r="I19" s="2182" t="s">
        <v>1131</v>
      </c>
      <c r="J19" s="2182"/>
      <c r="K19" s="2182"/>
      <c r="L19" s="1271"/>
      <c r="M19" s="2182" t="s">
        <v>1350</v>
      </c>
      <c r="N19" s="2182"/>
      <c r="O19" s="2182"/>
      <c r="P19" s="1271"/>
      <c r="Q19" s="1268" t="s">
        <v>961</v>
      </c>
      <c r="R19" s="743"/>
      <c r="S19" s="551"/>
      <c r="T19" s="551"/>
      <c r="U19" s="551"/>
      <c r="V19" s="551"/>
      <c r="W19" s="551"/>
      <c r="X19" s="551"/>
    </row>
    <row r="20" spans="1:25" s="727" customFormat="1" ht="27" customHeight="1">
      <c r="C20" s="728"/>
      <c r="E20" s="2180"/>
      <c r="F20" s="728"/>
      <c r="G20" s="1277" t="s">
        <v>751</v>
      </c>
      <c r="H20" s="1274"/>
      <c r="I20" s="1275" t="s">
        <v>201</v>
      </c>
      <c r="J20" s="1276"/>
      <c r="K20" s="1275" t="s">
        <v>346</v>
      </c>
      <c r="L20" s="1274"/>
      <c r="M20" s="1275" t="s">
        <v>201</v>
      </c>
      <c r="N20" s="1276"/>
      <c r="O20" s="1275" t="s">
        <v>346</v>
      </c>
      <c r="P20" s="1274"/>
      <c r="Q20" s="1277" t="s">
        <v>1132</v>
      </c>
      <c r="R20" s="801"/>
      <c r="S20" s="1281">
        <f>63076-13805</f>
        <v>49271</v>
      </c>
      <c r="T20" s="801"/>
      <c r="U20" s="801"/>
      <c r="V20" s="801"/>
      <c r="W20" s="801"/>
      <c r="X20" s="801"/>
    </row>
    <row r="21" spans="1:25" s="727" customFormat="1" ht="4.5" customHeight="1">
      <c r="C21" s="728"/>
      <c r="E21" s="728"/>
      <c r="F21" s="728"/>
      <c r="G21" s="1273"/>
      <c r="H21" s="1274"/>
      <c r="I21" s="1278"/>
      <c r="J21" s="1276"/>
      <c r="K21" s="1278"/>
      <c r="L21" s="1274"/>
      <c r="M21" s="1278"/>
      <c r="N21" s="1276"/>
      <c r="O21" s="1278"/>
      <c r="P21" s="1274"/>
      <c r="Q21" s="1273"/>
      <c r="R21" s="801"/>
      <c r="S21" s="801"/>
      <c r="T21" s="801"/>
      <c r="U21" s="801"/>
      <c r="V21" s="801"/>
      <c r="W21" s="801"/>
      <c r="X21" s="801"/>
    </row>
    <row r="22" spans="1:25" s="727" customFormat="1" ht="23.25" customHeight="1">
      <c r="C22" s="723"/>
      <c r="E22" s="723"/>
      <c r="F22" s="723"/>
      <c r="G22" s="1279" t="s">
        <v>856</v>
      </c>
      <c r="H22" s="1274"/>
      <c r="I22" s="1279" t="s">
        <v>856</v>
      </c>
      <c r="J22" s="1280"/>
      <c r="K22" s="1279" t="s">
        <v>856</v>
      </c>
      <c r="L22" s="1280"/>
      <c r="M22" s="1279" t="s">
        <v>856</v>
      </c>
      <c r="N22" s="1280"/>
      <c r="O22" s="1279" t="s">
        <v>856</v>
      </c>
      <c r="P22" s="1280"/>
      <c r="Q22" s="1279" t="s">
        <v>856</v>
      </c>
      <c r="R22" s="801"/>
      <c r="S22" s="801"/>
      <c r="T22" s="801"/>
      <c r="U22" s="801"/>
      <c r="V22" s="801"/>
      <c r="W22" s="801"/>
      <c r="X22" s="801"/>
    </row>
    <row r="23" spans="1:25" s="719" customFormat="1" ht="33" customHeight="1">
      <c r="B23" s="804" t="s">
        <v>785</v>
      </c>
      <c r="G23" s="729"/>
      <c r="H23" s="729"/>
      <c r="I23" s="729"/>
      <c r="J23" s="729"/>
      <c r="K23" s="729"/>
      <c r="L23" s="729"/>
      <c r="M23" s="729"/>
      <c r="N23" s="729"/>
      <c r="O23" s="729"/>
      <c r="P23" s="729"/>
      <c r="Q23" s="729"/>
      <c r="R23" s="551"/>
      <c r="S23" s="551"/>
      <c r="T23" s="551"/>
      <c r="U23" s="801">
        <f t="shared" ref="U23:Y24" si="0">G23/1000000</f>
        <v>0</v>
      </c>
      <c r="V23" s="801">
        <f t="shared" si="0"/>
        <v>0</v>
      </c>
      <c r="W23" s="801">
        <f t="shared" si="0"/>
        <v>0</v>
      </c>
      <c r="X23" s="801">
        <f t="shared" si="0"/>
        <v>0</v>
      </c>
      <c r="Y23" s="801">
        <f t="shared" si="0"/>
        <v>0</v>
      </c>
    </row>
    <row r="24" spans="1:25" s="727" customFormat="1" ht="33" customHeight="1">
      <c r="B24" s="727" t="s">
        <v>280</v>
      </c>
      <c r="E24" s="684">
        <v>5</v>
      </c>
      <c r="G24" s="1281">
        <v>866209</v>
      </c>
      <c r="H24" s="1281"/>
      <c r="I24" s="1281">
        <v>0</v>
      </c>
      <c r="J24" s="1281"/>
      <c r="K24" s="1281">
        <f>25069</f>
        <v>25069</v>
      </c>
      <c r="L24" s="1281"/>
      <c r="M24" s="1281">
        <v>0</v>
      </c>
      <c r="N24" s="1281"/>
      <c r="O24" s="1281">
        <v>0</v>
      </c>
      <c r="P24" s="1281"/>
      <c r="Q24" s="1281">
        <f>G24-I24+K24-M24+O24</f>
        <v>891278</v>
      </c>
      <c r="R24" s="801"/>
      <c r="S24" s="801">
        <f>K24-I24</f>
        <v>25069</v>
      </c>
      <c r="T24" s="801"/>
      <c r="U24" s="801">
        <f t="shared" si="0"/>
        <v>0.86620900000000001</v>
      </c>
      <c r="V24" s="801">
        <f t="shared" si="0"/>
        <v>0</v>
      </c>
      <c r="W24" s="801">
        <f t="shared" si="0"/>
        <v>0</v>
      </c>
      <c r="X24" s="801">
        <f t="shared" si="0"/>
        <v>0</v>
      </c>
      <c r="Y24" s="801">
        <f t="shared" si="0"/>
        <v>2.5069000000000001E-2</v>
      </c>
    </row>
    <row r="25" spans="1:25" s="727" customFormat="1" ht="33" customHeight="1">
      <c r="B25" s="804" t="s">
        <v>784</v>
      </c>
      <c r="C25" s="723"/>
      <c r="E25" s="723"/>
      <c r="F25" s="723"/>
      <c r="G25" s="1282"/>
      <c r="H25" s="1283"/>
      <c r="I25" s="1282"/>
      <c r="J25" s="1283"/>
      <c r="K25" s="1282"/>
      <c r="L25" s="1283"/>
      <c r="M25" s="1282"/>
      <c r="N25" s="1283"/>
      <c r="O25" s="1282"/>
      <c r="P25" s="1283"/>
      <c r="Q25" s="1282"/>
      <c r="R25" s="801"/>
      <c r="S25" s="801">
        <f t="shared" ref="S25:S29" si="1">K25-I25</f>
        <v>0</v>
      </c>
      <c r="T25" s="801"/>
      <c r="U25" s="801"/>
      <c r="V25" s="801"/>
      <c r="W25" s="801"/>
      <c r="X25" s="801"/>
    </row>
    <row r="26" spans="1:25" s="727" customFormat="1" ht="33" customHeight="1">
      <c r="B26" s="805" t="s">
        <v>899</v>
      </c>
      <c r="C26" s="723"/>
      <c r="E26" s="684">
        <v>14</v>
      </c>
      <c r="F26" s="684"/>
      <c r="G26" s="1281">
        <f>2030395+24202</f>
        <v>2054597</v>
      </c>
      <c r="H26" s="1281"/>
      <c r="I26" s="1281">
        <v>29504</v>
      </c>
      <c r="J26" s="1281"/>
      <c r="K26" s="1281">
        <v>0</v>
      </c>
      <c r="L26" s="1281"/>
      <c r="M26" s="1281">
        <v>0</v>
      </c>
      <c r="N26" s="1281"/>
      <c r="O26" s="1281">
        <v>0</v>
      </c>
      <c r="P26" s="1281"/>
      <c r="Q26" s="1281">
        <f>G26+I26-K26+M26-O26</f>
        <v>2084101</v>
      </c>
      <c r="R26" s="801"/>
      <c r="S26" s="801">
        <f t="shared" si="1"/>
        <v>-29504</v>
      </c>
      <c r="T26" s="801"/>
      <c r="U26" s="801">
        <f>G26/1000000</f>
        <v>2.0545969999999998</v>
      </c>
      <c r="V26" s="801">
        <f t="shared" ref="V26:V27" si="2">H26/1000000</f>
        <v>0</v>
      </c>
      <c r="W26" s="801">
        <f t="shared" ref="W26:W29" si="3">I26/1000000</f>
        <v>2.9503999999999999E-2</v>
      </c>
      <c r="X26" s="801">
        <f t="shared" ref="X26:X27" si="4">J26/1000000</f>
        <v>0</v>
      </c>
      <c r="Y26" s="801">
        <f t="shared" ref="Y26:Y29" si="5">K26/1000000</f>
        <v>0</v>
      </c>
    </row>
    <row r="27" spans="1:25" s="727" customFormat="1" ht="33" customHeight="1">
      <c r="B27" s="805" t="s">
        <v>993</v>
      </c>
      <c r="C27" s="723"/>
      <c r="E27" s="684">
        <v>23</v>
      </c>
      <c r="F27" s="684"/>
      <c r="G27" s="1281">
        <f>1477297</f>
        <v>1477297</v>
      </c>
      <c r="H27" s="1281"/>
      <c r="I27" s="1281">
        <v>0</v>
      </c>
      <c r="J27" s="1281"/>
      <c r="K27" s="1281">
        <f>5677-1242</f>
        <v>4435</v>
      </c>
      <c r="L27" s="1281"/>
      <c r="M27" s="1281">
        <v>0</v>
      </c>
      <c r="N27" s="1281"/>
      <c r="O27" s="1281">
        <v>0</v>
      </c>
      <c r="P27" s="1281"/>
      <c r="Q27" s="1281">
        <f>G27+K27-I27+O27-M27</f>
        <v>1481732</v>
      </c>
      <c r="R27" s="801"/>
      <c r="S27" s="801">
        <f t="shared" si="1"/>
        <v>4435</v>
      </c>
      <c r="T27" s="801"/>
      <c r="U27" s="801">
        <f t="shared" ref="U27" si="6">G27/1000000</f>
        <v>1.4772970000000001</v>
      </c>
      <c r="V27" s="801">
        <f t="shared" si="2"/>
        <v>0</v>
      </c>
      <c r="W27" s="801">
        <f t="shared" si="3"/>
        <v>0</v>
      </c>
      <c r="X27" s="801">
        <f t="shared" si="4"/>
        <v>0</v>
      </c>
      <c r="Y27" s="801">
        <f t="shared" si="5"/>
        <v>4.4349999999999997E-3</v>
      </c>
    </row>
    <row r="28" spans="1:25" s="727" customFormat="1" ht="33" hidden="1" customHeight="1">
      <c r="B28" s="727" t="s">
        <v>756</v>
      </c>
      <c r="E28" s="684">
        <v>21</v>
      </c>
      <c r="G28" s="1281">
        <f>1933957+932+96600</f>
        <v>2031489</v>
      </c>
      <c r="H28" s="1281"/>
      <c r="I28" s="1281">
        <v>0</v>
      </c>
      <c r="J28" s="1281"/>
      <c r="K28" s="1281">
        <v>0</v>
      </c>
      <c r="L28" s="1281"/>
      <c r="M28" s="1281">
        <v>0</v>
      </c>
      <c r="N28" s="1281"/>
      <c r="O28" s="1281">
        <v>0</v>
      </c>
      <c r="P28" s="1281"/>
      <c r="Q28" s="1281">
        <f t="shared" ref="Q28:Q29" si="7">G28+K28-I28+O28-M28</f>
        <v>2031489</v>
      </c>
      <c r="R28" s="801"/>
      <c r="S28" s="801">
        <f t="shared" si="1"/>
        <v>0</v>
      </c>
      <c r="T28" s="801"/>
      <c r="U28" s="801">
        <f>G29/1000000</f>
        <v>4.3636220000000003</v>
      </c>
      <c r="V28" s="801"/>
      <c r="W28" s="801">
        <f t="shared" si="3"/>
        <v>0</v>
      </c>
      <c r="X28" s="801"/>
      <c r="Y28" s="801">
        <f t="shared" si="5"/>
        <v>0</v>
      </c>
    </row>
    <row r="29" spans="1:25" s="727" customFormat="1" ht="33" hidden="1" customHeight="1">
      <c r="B29" s="805" t="s">
        <v>1380</v>
      </c>
      <c r="C29" s="723"/>
      <c r="E29" s="1810" t="s">
        <v>457</v>
      </c>
      <c r="F29" s="684"/>
      <c r="G29" s="1281">
        <f>4460222-96600</f>
        <v>4363622</v>
      </c>
      <c r="H29" s="1281"/>
      <c r="I29" s="1281">
        <v>0</v>
      </c>
      <c r="J29" s="1281"/>
      <c r="K29" s="1281">
        <v>0</v>
      </c>
      <c r="L29" s="1281"/>
      <c r="M29" s="1281">
        <v>0</v>
      </c>
      <c r="N29" s="1281"/>
      <c r="O29" s="1281">
        <v>0</v>
      </c>
      <c r="P29" s="1281"/>
      <c r="Q29" s="1281">
        <f t="shared" si="7"/>
        <v>4363622</v>
      </c>
      <c r="R29" s="801"/>
      <c r="S29" s="801">
        <f t="shared" si="1"/>
        <v>0</v>
      </c>
      <c r="T29" s="801"/>
      <c r="U29" s="801"/>
      <c r="V29" s="801"/>
      <c r="W29" s="801">
        <f t="shared" si="3"/>
        <v>0</v>
      </c>
      <c r="X29" s="801"/>
      <c r="Y29" s="801">
        <f t="shared" si="5"/>
        <v>0</v>
      </c>
    </row>
    <row r="30" spans="1:25" s="1966" customFormat="1" ht="33" hidden="1" customHeight="1">
      <c r="B30" s="805" t="s">
        <v>1412</v>
      </c>
      <c r="C30" s="1958"/>
      <c r="E30" s="1679"/>
      <c r="F30" s="684"/>
      <c r="G30" s="1269">
        <f>-3340122+24202</f>
        <v>-3315920</v>
      </c>
      <c r="H30" s="1967"/>
      <c r="I30" s="1967">
        <v>0</v>
      </c>
      <c r="J30" s="1967"/>
      <c r="K30" s="1967">
        <v>0</v>
      </c>
      <c r="L30" s="1967"/>
      <c r="M30" s="1967">
        <v>0</v>
      </c>
      <c r="N30" s="1967"/>
      <c r="O30" s="1967">
        <v>0</v>
      </c>
      <c r="P30" s="1967"/>
      <c r="Q30" s="1269">
        <f t="shared" ref="Q30" si="8">G30+K30-I30+O30-M30</f>
        <v>-3315920</v>
      </c>
      <c r="R30" s="1359"/>
      <c r="S30" s="1359">
        <f t="shared" ref="S30" si="9">K30-I30</f>
        <v>0</v>
      </c>
      <c r="T30" s="1359"/>
      <c r="U30" s="1359"/>
      <c r="V30" s="1359"/>
      <c r="W30" s="1359">
        <f t="shared" ref="W30" si="10">I30/1000000</f>
        <v>0</v>
      </c>
      <c r="X30" s="1359"/>
      <c r="Y30" s="1359">
        <f t="shared" ref="Y30" si="11">K30/1000000</f>
        <v>0</v>
      </c>
    </row>
    <row r="31" spans="1:25" s="727" customFormat="1" ht="21.75" customHeight="1" thickBot="1">
      <c r="G31" s="1284"/>
      <c r="I31" s="1285">
        <f>SUM(I24:I30)</f>
        <v>29504</v>
      </c>
      <c r="J31" s="1286"/>
      <c r="K31" s="1285">
        <f>SUM(K24:K30)</f>
        <v>29504</v>
      </c>
      <c r="M31" s="1285">
        <f>SUM(M24:M30)</f>
        <v>0</v>
      </c>
      <c r="N31" s="1286"/>
      <c r="O31" s="1285">
        <f>SUM(O24:O30)</f>
        <v>0</v>
      </c>
      <c r="R31" s="801"/>
      <c r="S31" s="801"/>
      <c r="T31" s="801"/>
      <c r="U31" s="801"/>
      <c r="V31" s="801"/>
      <c r="W31" s="801"/>
      <c r="X31" s="801"/>
    </row>
    <row r="32" spans="1:25" s="719" customFormat="1" ht="24.75" customHeight="1" thickTop="1">
      <c r="C32" s="497"/>
      <c r="K32" s="729"/>
      <c r="L32" s="729"/>
      <c r="M32" s="729"/>
      <c r="N32" s="729"/>
      <c r="O32" s="729"/>
      <c r="P32" s="729"/>
      <c r="Q32" s="729"/>
      <c r="R32" s="551"/>
      <c r="S32" s="551"/>
      <c r="T32" s="551"/>
      <c r="U32" s="551"/>
      <c r="V32" s="551"/>
      <c r="W32" s="551"/>
      <c r="X32" s="551"/>
    </row>
    <row r="33" spans="1:25" s="719" customFormat="1" ht="25.5">
      <c r="B33" s="2178" t="s">
        <v>1304</v>
      </c>
      <c r="C33" s="2178"/>
      <c r="D33" s="2178"/>
      <c r="E33" s="2178"/>
      <c r="F33" s="2178"/>
      <c r="G33" s="2178"/>
      <c r="H33" s="2178"/>
      <c r="I33" s="2178"/>
      <c r="J33" s="2178"/>
      <c r="K33" s="2178"/>
      <c r="L33" s="2178"/>
      <c r="M33" s="2178"/>
      <c r="N33" s="2178"/>
      <c r="O33" s="2178"/>
      <c r="P33" s="2178"/>
      <c r="Q33" s="2178"/>
      <c r="R33" s="743"/>
      <c r="S33" s="743"/>
      <c r="T33" s="551"/>
      <c r="U33" s="551"/>
      <c r="V33" s="551"/>
      <c r="W33" s="551"/>
      <c r="X33" s="551"/>
    </row>
    <row r="34" spans="1:25" s="719" customFormat="1" ht="30" customHeight="1">
      <c r="A34" s="1897"/>
      <c r="B34" s="1897"/>
      <c r="C34" s="1897"/>
      <c r="D34" s="1897"/>
      <c r="E34" s="2179" t="s">
        <v>4</v>
      </c>
      <c r="F34" s="1897"/>
      <c r="G34" s="1272" t="s">
        <v>1130</v>
      </c>
      <c r="H34" s="1897"/>
      <c r="I34" s="2182" t="s">
        <v>1131</v>
      </c>
      <c r="J34" s="2182"/>
      <c r="K34" s="2182"/>
      <c r="L34" s="1271"/>
      <c r="M34" s="2182" t="s">
        <v>1350</v>
      </c>
      <c r="N34" s="2182"/>
      <c r="O34" s="2182"/>
      <c r="P34" s="1271"/>
      <c r="Q34" s="1268" t="s">
        <v>961</v>
      </c>
      <c r="R34" s="743"/>
      <c r="S34" s="551"/>
      <c r="T34" s="551"/>
      <c r="U34" s="551"/>
      <c r="V34" s="551"/>
      <c r="W34" s="551"/>
      <c r="X34" s="551"/>
    </row>
    <row r="35" spans="1:25" s="727" customFormat="1" ht="27" customHeight="1">
      <c r="C35" s="1901"/>
      <c r="E35" s="2180"/>
      <c r="F35" s="1901"/>
      <c r="G35" s="1277" t="s">
        <v>556</v>
      </c>
      <c r="H35" s="1274"/>
      <c r="I35" s="1275" t="s">
        <v>201</v>
      </c>
      <c r="J35" s="1276"/>
      <c r="K35" s="1275" t="s">
        <v>346</v>
      </c>
      <c r="L35" s="1274"/>
      <c r="M35" s="1275" t="s">
        <v>201</v>
      </c>
      <c r="N35" s="1276"/>
      <c r="O35" s="1275" t="s">
        <v>346</v>
      </c>
      <c r="P35" s="1274"/>
      <c r="Q35" s="1277" t="s">
        <v>1303</v>
      </c>
      <c r="R35" s="801"/>
      <c r="S35" s="801"/>
      <c r="T35" s="801"/>
      <c r="U35" s="801"/>
      <c r="V35" s="801"/>
      <c r="W35" s="801"/>
      <c r="X35" s="801"/>
    </row>
    <row r="36" spans="1:25" s="727" customFormat="1" ht="4.5" customHeight="1">
      <c r="C36" s="1901"/>
      <c r="E36" s="1901"/>
      <c r="F36" s="1901"/>
      <c r="G36" s="1273"/>
      <c r="H36" s="1274"/>
      <c r="I36" s="1278"/>
      <c r="J36" s="1276"/>
      <c r="K36" s="1278"/>
      <c r="L36" s="1274"/>
      <c r="M36" s="1278"/>
      <c r="N36" s="1276"/>
      <c r="O36" s="1278"/>
      <c r="P36" s="1274"/>
      <c r="Q36" s="1273"/>
      <c r="R36" s="801"/>
      <c r="S36" s="801"/>
      <c r="T36" s="801"/>
      <c r="U36" s="801"/>
      <c r="V36" s="801"/>
      <c r="W36" s="801"/>
      <c r="X36" s="801"/>
    </row>
    <row r="37" spans="1:25" s="727" customFormat="1" ht="23.25" customHeight="1">
      <c r="C37" s="723"/>
      <c r="E37" s="723"/>
      <c r="F37" s="723"/>
      <c r="G37" s="1279" t="s">
        <v>856</v>
      </c>
      <c r="H37" s="1274"/>
      <c r="I37" s="1279" t="s">
        <v>856</v>
      </c>
      <c r="J37" s="1280"/>
      <c r="K37" s="1279" t="s">
        <v>856</v>
      </c>
      <c r="L37" s="1280"/>
      <c r="M37" s="1279" t="s">
        <v>856</v>
      </c>
      <c r="N37" s="1280"/>
      <c r="O37" s="1279" t="s">
        <v>856</v>
      </c>
      <c r="P37" s="1280"/>
      <c r="Q37" s="1279" t="s">
        <v>856</v>
      </c>
      <c r="R37" s="801"/>
      <c r="S37" s="801"/>
      <c r="T37" s="801"/>
      <c r="U37" s="801"/>
      <c r="V37" s="801"/>
      <c r="W37" s="801"/>
      <c r="X37" s="801"/>
    </row>
    <row r="38" spans="1:25" s="719" customFormat="1" ht="33" customHeight="1">
      <c r="B38" s="804" t="s">
        <v>785</v>
      </c>
      <c r="G38" s="729"/>
      <c r="H38" s="729"/>
      <c r="I38" s="729"/>
      <c r="J38" s="729"/>
      <c r="K38" s="729"/>
      <c r="L38" s="729"/>
      <c r="M38" s="729"/>
      <c r="N38" s="729"/>
      <c r="O38" s="729"/>
      <c r="P38" s="729"/>
      <c r="Q38" s="729"/>
      <c r="R38" s="551"/>
      <c r="S38" s="551"/>
      <c r="T38" s="551"/>
      <c r="U38" s="801">
        <f t="shared" ref="U38:U39" si="12">G38/1000000</f>
        <v>0</v>
      </c>
      <c r="V38" s="801">
        <f t="shared" ref="V38:V39" si="13">H38/1000000</f>
        <v>0</v>
      </c>
      <c r="W38" s="801">
        <f t="shared" ref="W38:W39" si="14">I38/1000000</f>
        <v>0</v>
      </c>
      <c r="X38" s="801">
        <f t="shared" ref="X38:X39" si="15">J38/1000000</f>
        <v>0</v>
      </c>
      <c r="Y38" s="801">
        <f t="shared" ref="Y38:Y39" si="16">K38/1000000</f>
        <v>0</v>
      </c>
    </row>
    <row r="39" spans="1:25" s="727" customFormat="1" ht="33" customHeight="1">
      <c r="B39" s="727" t="s">
        <v>280</v>
      </c>
      <c r="E39" s="684">
        <v>5</v>
      </c>
      <c r="G39" s="1281">
        <v>658704</v>
      </c>
      <c r="H39" s="1281"/>
      <c r="I39" s="1281">
        <v>0</v>
      </c>
      <c r="J39" s="1281"/>
      <c r="K39" s="1281">
        <f>153460+24202</f>
        <v>177662</v>
      </c>
      <c r="L39" s="1281"/>
      <c r="M39" s="1281">
        <v>0</v>
      </c>
      <c r="N39" s="1281"/>
      <c r="O39" s="1281">
        <v>0</v>
      </c>
      <c r="P39" s="1281"/>
      <c r="Q39" s="1281">
        <f>G39-I39+K39</f>
        <v>836366</v>
      </c>
      <c r="R39" s="801"/>
      <c r="S39" s="801"/>
      <c r="T39" s="801"/>
      <c r="U39" s="801">
        <f t="shared" si="12"/>
        <v>0.65870399999999996</v>
      </c>
      <c r="V39" s="801">
        <f t="shared" si="13"/>
        <v>0</v>
      </c>
      <c r="W39" s="801">
        <f t="shared" si="14"/>
        <v>0</v>
      </c>
      <c r="X39" s="801">
        <f t="shared" si="15"/>
        <v>0</v>
      </c>
      <c r="Y39" s="801">
        <f t="shared" si="16"/>
        <v>0.17766199999999999</v>
      </c>
    </row>
    <row r="40" spans="1:25" s="727" customFormat="1" ht="33" customHeight="1">
      <c r="B40" s="727" t="s">
        <v>818</v>
      </c>
      <c r="E40" s="684"/>
      <c r="G40" s="1281">
        <v>290308</v>
      </c>
      <c r="H40" s="1281"/>
      <c r="I40" s="1281">
        <v>0</v>
      </c>
      <c r="J40" s="1281"/>
      <c r="K40" s="1281">
        <v>275000</v>
      </c>
      <c r="L40" s="1281"/>
      <c r="M40" s="1281">
        <v>0</v>
      </c>
      <c r="N40" s="1281"/>
      <c r="O40" s="1281">
        <v>0</v>
      </c>
      <c r="P40" s="1281"/>
      <c r="Q40" s="1281">
        <f>G40-I40+K40</f>
        <v>565308</v>
      </c>
      <c r="R40" s="801"/>
      <c r="S40" s="801"/>
      <c r="T40" s="801"/>
      <c r="U40" s="801">
        <f t="shared" ref="U40" si="17">G40/1000000</f>
        <v>0.29030800000000001</v>
      </c>
      <c r="V40" s="801">
        <f t="shared" ref="V40" si="18">H40/1000000</f>
        <v>0</v>
      </c>
      <c r="W40" s="801">
        <f t="shared" ref="W40" si="19">I40/1000000</f>
        <v>0</v>
      </c>
      <c r="X40" s="801">
        <f t="shared" ref="X40" si="20">J40/1000000</f>
        <v>0</v>
      </c>
      <c r="Y40" s="801">
        <f t="shared" ref="Y40" si="21">K40/1000000</f>
        <v>0.27500000000000002</v>
      </c>
    </row>
    <row r="41" spans="1:25" s="727" customFormat="1" ht="33" customHeight="1">
      <c r="B41" s="804" t="s">
        <v>784</v>
      </c>
      <c r="C41" s="723"/>
      <c r="E41" s="723"/>
      <c r="F41" s="723"/>
      <c r="G41" s="1282"/>
      <c r="H41" s="1283"/>
      <c r="I41" s="1282"/>
      <c r="J41" s="1283"/>
      <c r="K41" s="1282"/>
      <c r="L41" s="1283"/>
      <c r="M41" s="1283"/>
      <c r="N41" s="1283"/>
      <c r="O41" s="1283"/>
      <c r="P41" s="1283"/>
      <c r="Q41" s="1282"/>
      <c r="R41" s="801"/>
      <c r="S41" s="801"/>
      <c r="T41" s="801"/>
      <c r="U41" s="801"/>
      <c r="V41" s="801"/>
      <c r="W41" s="801"/>
      <c r="X41" s="801"/>
    </row>
    <row r="42" spans="1:25" s="727" customFormat="1" ht="33" customHeight="1">
      <c r="B42" s="805" t="s">
        <v>899</v>
      </c>
      <c r="C42" s="723"/>
      <c r="E42" s="684">
        <v>14</v>
      </c>
      <c r="F42" s="684"/>
      <c r="G42" s="1281">
        <f>1298550+2402</f>
        <v>1300952</v>
      </c>
      <c r="H42" s="1281"/>
      <c r="I42" s="1281">
        <f>467021+24202</f>
        <v>491223</v>
      </c>
      <c r="J42" s="1281"/>
      <c r="K42" s="1281">
        <v>0</v>
      </c>
      <c r="L42" s="1281"/>
      <c r="M42" s="1281">
        <v>0</v>
      </c>
      <c r="N42" s="1281"/>
      <c r="O42" s="1281">
        <v>0</v>
      </c>
      <c r="P42" s="1281"/>
      <c r="Q42" s="1281">
        <f>G42+I42-K42</f>
        <v>1792175</v>
      </c>
      <c r="R42" s="801"/>
      <c r="S42" s="801"/>
      <c r="T42" s="801"/>
      <c r="U42" s="801">
        <f>G42/1000000</f>
        <v>1.3009520000000001</v>
      </c>
      <c r="V42" s="801">
        <f t="shared" ref="V42" si="22">H42/1000000</f>
        <v>0</v>
      </c>
      <c r="W42" s="801">
        <f t="shared" ref="W42:W43" si="23">I42/1000000</f>
        <v>0.49122300000000002</v>
      </c>
      <c r="X42" s="801">
        <f t="shared" ref="X42" si="24">J42/1000000</f>
        <v>0</v>
      </c>
      <c r="Y42" s="801">
        <f t="shared" ref="Y42:Y43" si="25">K42/1000000</f>
        <v>0</v>
      </c>
    </row>
    <row r="43" spans="1:25" s="727" customFormat="1" ht="33" customHeight="1">
      <c r="B43" s="727" t="s">
        <v>756</v>
      </c>
      <c r="E43" s="684">
        <v>21</v>
      </c>
      <c r="G43" s="1281">
        <f>1698563+932</f>
        <v>1699495</v>
      </c>
      <c r="H43" s="1281"/>
      <c r="I43" s="1281">
        <v>0</v>
      </c>
      <c r="J43" s="1281"/>
      <c r="K43" s="1281">
        <v>0</v>
      </c>
      <c r="L43" s="1281"/>
      <c r="M43" s="1281">
        <v>0</v>
      </c>
      <c r="N43" s="1281"/>
      <c r="O43" s="1281">
        <v>96600</v>
      </c>
      <c r="P43" s="1281"/>
      <c r="Q43" s="1281">
        <f t="shared" ref="Q43" si="26">G43+K43-I43+O43-M43</f>
        <v>1796095</v>
      </c>
      <c r="R43" s="801"/>
      <c r="S43" s="801">
        <f t="shared" ref="S43" si="27">K43-I43</f>
        <v>0</v>
      </c>
      <c r="T43" s="801"/>
      <c r="U43" s="801">
        <f>G44/1000000</f>
        <v>1.3970689999999999</v>
      </c>
      <c r="V43" s="801"/>
      <c r="W43" s="801">
        <f t="shared" si="23"/>
        <v>0</v>
      </c>
      <c r="X43" s="801"/>
      <c r="Y43" s="801">
        <f t="shared" si="25"/>
        <v>0</v>
      </c>
    </row>
    <row r="44" spans="1:25" s="727" customFormat="1" ht="33" customHeight="1">
      <c r="B44" s="805" t="s">
        <v>993</v>
      </c>
      <c r="C44" s="723"/>
      <c r="E44" s="684">
        <v>23</v>
      </c>
      <c r="F44" s="684"/>
      <c r="G44" s="1281">
        <v>1397069</v>
      </c>
      <c r="H44" s="1281"/>
      <c r="I44" s="1281">
        <v>0</v>
      </c>
      <c r="J44" s="1281"/>
      <c r="K44" s="1281">
        <v>38561</v>
      </c>
      <c r="L44" s="1281"/>
      <c r="M44" s="1281">
        <v>0</v>
      </c>
      <c r="N44" s="1281"/>
      <c r="O44" s="1281">
        <v>0</v>
      </c>
      <c r="P44" s="1281"/>
      <c r="Q44" s="1281">
        <f>G44+K44-I44+O44-M44</f>
        <v>1435630</v>
      </c>
      <c r="R44" s="801"/>
      <c r="S44" s="801"/>
      <c r="T44" s="801"/>
      <c r="U44" s="801">
        <f t="shared" ref="U44" si="28">G44/1000000</f>
        <v>1.3970689999999999</v>
      </c>
      <c r="V44" s="801">
        <f t="shared" ref="V44:Y45" si="29">H44/1000000</f>
        <v>0</v>
      </c>
      <c r="W44" s="801">
        <f t="shared" si="29"/>
        <v>0</v>
      </c>
      <c r="X44" s="801">
        <f t="shared" si="29"/>
        <v>0</v>
      </c>
      <c r="Y44" s="801">
        <f t="shared" si="29"/>
        <v>3.8560999999999998E-2</v>
      </c>
    </row>
    <row r="45" spans="1:25" s="727" customFormat="1" ht="33" customHeight="1">
      <c r="B45" s="805" t="s">
        <v>1413</v>
      </c>
      <c r="C45" s="723"/>
      <c r="E45" s="1810" t="s">
        <v>457</v>
      </c>
      <c r="F45" s="684"/>
      <c r="G45" s="1281">
        <v>3793630</v>
      </c>
      <c r="H45" s="1281"/>
      <c r="I45" s="1281">
        <v>0</v>
      </c>
      <c r="J45" s="1281"/>
      <c r="K45" s="1281">
        <v>0</v>
      </c>
      <c r="L45" s="1281"/>
      <c r="M45" s="1281">
        <v>96600</v>
      </c>
      <c r="N45" s="1281"/>
      <c r="O45" s="1281">
        <v>0</v>
      </c>
      <c r="P45" s="1281"/>
      <c r="Q45" s="1281">
        <f>G45+K45-I45+O45-M45</f>
        <v>3697030</v>
      </c>
      <c r="R45" s="801"/>
      <c r="S45" s="801"/>
      <c r="T45" s="801"/>
      <c r="U45" s="801">
        <f t="shared" ref="U45" si="30">G45/1000000</f>
        <v>3.7936299999999998</v>
      </c>
      <c r="V45" s="801">
        <f t="shared" si="29"/>
        <v>0</v>
      </c>
      <c r="W45" s="801">
        <f t="shared" si="29"/>
        <v>0</v>
      </c>
      <c r="X45" s="801">
        <f t="shared" si="29"/>
        <v>0</v>
      </c>
      <c r="Y45" s="801">
        <f t="shared" si="29"/>
        <v>0</v>
      </c>
    </row>
    <row r="46" spans="1:25" s="727" customFormat="1" ht="21.75" customHeight="1" thickBot="1">
      <c r="G46" s="1284"/>
      <c r="I46" s="1285">
        <f>SUM(I39:I45)</f>
        <v>491223</v>
      </c>
      <c r="J46" s="1286"/>
      <c r="K46" s="1285">
        <f>SUM(K39:K45)</f>
        <v>491223</v>
      </c>
      <c r="M46" s="1285">
        <f>SUM(M39:M45)</f>
        <v>96600</v>
      </c>
      <c r="N46" s="1286"/>
      <c r="O46" s="1285">
        <f>SUM(O39:O45)</f>
        <v>96600</v>
      </c>
      <c r="R46" s="801"/>
      <c r="S46" s="801"/>
      <c r="T46" s="801"/>
      <c r="U46" s="801"/>
      <c r="V46" s="801"/>
      <c r="W46" s="801"/>
      <c r="X46" s="801"/>
    </row>
    <row r="47" spans="1:25" s="719" customFormat="1" ht="14.25" customHeight="1" thickTop="1">
      <c r="C47" s="497"/>
      <c r="K47" s="729"/>
      <c r="L47" s="729"/>
      <c r="M47" s="729"/>
      <c r="N47" s="729"/>
      <c r="O47" s="729"/>
      <c r="P47" s="729"/>
      <c r="Q47" s="729"/>
      <c r="R47" s="551"/>
      <c r="S47" s="551"/>
      <c r="T47" s="551"/>
      <c r="U47" s="551"/>
      <c r="V47" s="551"/>
      <c r="W47" s="551"/>
      <c r="X47" s="551"/>
    </row>
    <row r="48" spans="1:25" s="608" customFormat="1" ht="27.75" customHeight="1">
      <c r="B48" s="2083" t="s">
        <v>1302</v>
      </c>
      <c r="C48" s="2083"/>
      <c r="D48" s="2083"/>
      <c r="E48" s="2083"/>
      <c r="F48" s="2083"/>
      <c r="G48" s="2083"/>
      <c r="H48" s="892"/>
      <c r="R48" s="1287"/>
      <c r="S48" s="1287"/>
      <c r="T48" s="1287"/>
      <c r="U48" s="1287"/>
      <c r="V48" s="1287"/>
      <c r="W48" s="1287"/>
      <c r="X48" s="1287"/>
    </row>
    <row r="49" spans="1:28" s="608" customFormat="1" ht="7.5" customHeight="1">
      <c r="P49" s="1288"/>
      <c r="Q49" s="1268" t="s">
        <v>961</v>
      </c>
      <c r="R49" s="1287"/>
      <c r="S49" s="1287"/>
      <c r="T49" s="1287"/>
      <c r="U49" s="1287"/>
      <c r="V49" s="1287"/>
      <c r="W49" s="1287"/>
      <c r="X49" s="1287"/>
    </row>
    <row r="50" spans="1:28" s="553" customFormat="1" ht="22.5" customHeight="1">
      <c r="A50" s="1289"/>
      <c r="B50" s="1290"/>
      <c r="C50" s="673"/>
      <c r="D50" s="791"/>
      <c r="M50" s="1291" t="s">
        <v>141</v>
      </c>
      <c r="O50" s="1291" t="str">
        <f>O7</f>
        <v>1399</v>
      </c>
      <c r="P50" s="783"/>
      <c r="Q50" s="1291" t="str">
        <f>Q7</f>
        <v>1398</v>
      </c>
      <c r="R50" s="699"/>
      <c r="S50" s="715" t="s">
        <v>900</v>
      </c>
      <c r="T50" s="715"/>
      <c r="U50" s="715"/>
      <c r="V50" s="715"/>
      <c r="W50" s="715"/>
      <c r="X50" s="715"/>
      <c r="Y50" s="892"/>
      <c r="Z50" s="892"/>
    </row>
    <row r="51" spans="1:28" s="553" customFormat="1" ht="19.5" customHeight="1">
      <c r="A51" s="1289"/>
      <c r="B51" s="1290"/>
      <c r="C51" s="701"/>
      <c r="D51" s="791"/>
      <c r="O51" s="1292" t="s">
        <v>856</v>
      </c>
      <c r="P51" s="1293"/>
      <c r="Q51" s="1292" t="s">
        <v>856</v>
      </c>
      <c r="R51" s="699"/>
      <c r="S51" s="699"/>
      <c r="T51" s="699"/>
      <c r="U51" s="699"/>
      <c r="V51" s="699"/>
      <c r="W51" s="699"/>
      <c r="X51" s="699"/>
    </row>
    <row r="52" spans="1:28" s="498" customFormat="1" ht="30.75" customHeight="1">
      <c r="B52" s="1294" t="s">
        <v>901</v>
      </c>
      <c r="C52" s="1295"/>
      <c r="D52" s="1296"/>
      <c r="M52" s="1297"/>
      <c r="O52" s="1298">
        <f>'صورت سود و زيان'!E17</f>
        <v>-145491.39390399971</v>
      </c>
      <c r="P52" s="1299"/>
      <c r="Q52" s="1298">
        <f>'صورت سود و زيان'!G17</f>
        <v>-21251.381088000198</v>
      </c>
      <c r="R52" s="551"/>
      <c r="S52" s="551"/>
      <c r="T52" s="551"/>
      <c r="U52" s="551"/>
      <c r="V52" s="551"/>
      <c r="W52" s="551"/>
      <c r="X52" s="551"/>
    </row>
    <row r="53" spans="1:28" s="498" customFormat="1" ht="30.75" customHeight="1">
      <c r="B53" s="1294" t="s">
        <v>1003</v>
      </c>
      <c r="C53" s="1295"/>
      <c r="D53" s="1296"/>
      <c r="M53" s="1297"/>
      <c r="O53" s="1298"/>
      <c r="P53" s="1293"/>
      <c r="Q53" s="1298"/>
      <c r="R53" s="551"/>
      <c r="S53" s="551"/>
      <c r="T53" s="551"/>
      <c r="U53" s="551"/>
      <c r="V53" s="551"/>
      <c r="W53" s="551"/>
      <c r="X53" s="551"/>
    </row>
    <row r="54" spans="1:28" s="498" customFormat="1" ht="30.75" customHeight="1">
      <c r="B54" s="2181" t="s">
        <v>1008</v>
      </c>
      <c r="C54" s="2181"/>
      <c r="D54" s="2181"/>
      <c r="E54" s="2181"/>
      <c r="F54" s="2181"/>
      <c r="G54" s="2181"/>
      <c r="H54" s="788"/>
      <c r="M54" s="1297">
        <v>12</v>
      </c>
      <c r="O54" s="1298">
        <f>'دارایی ثابت 1'!W28</f>
        <v>379701</v>
      </c>
      <c r="P54" s="1293"/>
      <c r="Q54" s="1298">
        <v>321954.97355</v>
      </c>
      <c r="R54" s="551"/>
      <c r="S54" s="551">
        <f t="shared" ref="S54:U55" si="31">O54/1000000</f>
        <v>0.37970100000000001</v>
      </c>
      <c r="T54" s="551">
        <f t="shared" si="31"/>
        <v>0</v>
      </c>
      <c r="U54" s="551">
        <f t="shared" si="31"/>
        <v>0.32195497354999997</v>
      </c>
      <c r="V54" s="551"/>
      <c r="W54" s="2151" t="s">
        <v>1007</v>
      </c>
      <c r="X54" s="2151"/>
      <c r="Y54" s="2151"/>
      <c r="Z54" s="2151"/>
      <c r="AA54" s="2151"/>
      <c r="AB54" s="2151"/>
    </row>
    <row r="55" spans="1:28" s="498" customFormat="1" ht="30.75" customHeight="1">
      <c r="B55" s="2181" t="s">
        <v>1006</v>
      </c>
      <c r="C55" s="2181"/>
      <c r="D55" s="2181"/>
      <c r="E55" s="2181"/>
      <c r="F55" s="2181"/>
      <c r="G55" s="2181"/>
      <c r="H55" s="788"/>
      <c r="M55" s="1297"/>
      <c r="O55" s="1298">
        <v>6492</v>
      </c>
      <c r="P55" s="1293"/>
      <c r="Q55" s="1298">
        <v>38873</v>
      </c>
      <c r="R55" s="551"/>
      <c r="S55" s="551">
        <f t="shared" si="31"/>
        <v>6.4920000000000004E-3</v>
      </c>
      <c r="T55" s="551">
        <f t="shared" si="31"/>
        <v>0</v>
      </c>
      <c r="U55" s="551">
        <f t="shared" si="31"/>
        <v>3.8872999999999998E-2</v>
      </c>
      <c r="V55" s="551"/>
      <c r="W55" s="551"/>
      <c r="X55" s="551"/>
    </row>
    <row r="56" spans="1:28" s="498" customFormat="1" ht="30.75" customHeight="1">
      <c r="B56" s="2181" t="s">
        <v>550</v>
      </c>
      <c r="C56" s="2181"/>
      <c r="D56" s="2181"/>
      <c r="E56" s="2181"/>
      <c r="F56" s="2181"/>
      <c r="G56" s="2181"/>
      <c r="H56" s="788"/>
      <c r="M56" s="1297"/>
      <c r="O56" s="1298">
        <v>-15500</v>
      </c>
      <c r="P56" s="1299"/>
      <c r="Q56" s="1298">
        <v>-13750</v>
      </c>
      <c r="R56" s="551"/>
      <c r="S56" s="551"/>
      <c r="T56" s="551"/>
      <c r="U56" s="551">
        <f>Q56/1000000</f>
        <v>-1.375E-2</v>
      </c>
      <c r="V56" s="551"/>
      <c r="W56" s="551"/>
      <c r="X56" s="551"/>
    </row>
    <row r="57" spans="1:28" s="498" customFormat="1" ht="30.75" customHeight="1">
      <c r="B57" s="2181" t="s">
        <v>902</v>
      </c>
      <c r="C57" s="2181"/>
      <c r="D57" s="2181"/>
      <c r="E57" s="2181"/>
      <c r="F57" s="2181"/>
      <c r="G57" s="2181"/>
      <c r="H57" s="788"/>
      <c r="M57" s="1297"/>
      <c r="O57" s="1298">
        <f>-'9-11'!G23</f>
        <v>-1753</v>
      </c>
      <c r="P57" s="1299"/>
      <c r="Q57" s="1298">
        <f>-'9-11'!I23</f>
        <v>-2257.7794159999999</v>
      </c>
      <c r="R57" s="551"/>
      <c r="S57" s="551"/>
      <c r="T57" s="551"/>
      <c r="U57" s="551"/>
      <c r="V57" s="551"/>
      <c r="W57" s="551"/>
      <c r="X57" s="551"/>
    </row>
    <row r="58" spans="1:28" s="498" customFormat="1" ht="30.75" customHeight="1">
      <c r="B58" s="2181" t="s">
        <v>955</v>
      </c>
      <c r="C58" s="2181"/>
      <c r="D58" s="2181"/>
      <c r="E58" s="2181"/>
      <c r="F58" s="2181"/>
      <c r="G58" s="2181"/>
      <c r="H58" s="2181"/>
      <c r="M58" s="1297" t="s">
        <v>952</v>
      </c>
      <c r="O58" s="1298">
        <f>-'9-11'!G10</f>
        <v>13347.7325</v>
      </c>
      <c r="P58" s="1293"/>
      <c r="Q58" s="1968">
        <v>0</v>
      </c>
      <c r="R58" s="551"/>
      <c r="S58" s="551"/>
      <c r="T58" s="551"/>
      <c r="U58" s="551"/>
      <c r="V58" s="551"/>
      <c r="W58" s="551"/>
      <c r="X58" s="551"/>
    </row>
    <row r="59" spans="1:28" s="498" customFormat="1" ht="30.75" customHeight="1">
      <c r="B59" s="2181" t="s">
        <v>1229</v>
      </c>
      <c r="C59" s="2181"/>
      <c r="D59" s="2181"/>
      <c r="E59" s="2181"/>
      <c r="F59" s="2181"/>
      <c r="G59" s="2181"/>
      <c r="H59" s="2181"/>
      <c r="M59" s="1297" t="s">
        <v>1021</v>
      </c>
      <c r="O59" s="1298">
        <f>-'9-11'!G22</f>
        <v>253677</v>
      </c>
      <c r="P59" s="1299"/>
      <c r="Q59" s="1968">
        <v>0</v>
      </c>
      <c r="R59" s="551"/>
      <c r="S59" s="551"/>
      <c r="T59" s="551"/>
      <c r="U59" s="551"/>
      <c r="V59" s="551"/>
      <c r="W59" s="551"/>
      <c r="X59" s="551"/>
    </row>
    <row r="60" spans="1:28" s="498" customFormat="1" ht="25.5" customHeight="1">
      <c r="B60" s="684"/>
      <c r="C60" s="892"/>
      <c r="D60" s="892"/>
      <c r="M60" s="1297"/>
      <c r="O60" s="1300">
        <f>SUM(O52:O59)</f>
        <v>490473.33859600034</v>
      </c>
      <c r="P60" s="1293"/>
      <c r="Q60" s="1300">
        <f>SUM(Q52:Q59)</f>
        <v>323568.81304599979</v>
      </c>
      <c r="R60" s="551"/>
      <c r="S60" s="551"/>
      <c r="T60" s="551"/>
      <c r="U60" s="551"/>
      <c r="V60" s="551"/>
      <c r="W60" s="551"/>
      <c r="X60" s="551"/>
    </row>
    <row r="61" spans="1:28" s="498" customFormat="1" ht="25.5" customHeight="1">
      <c r="B61" s="1985" t="s">
        <v>928</v>
      </c>
      <c r="C61" s="1985"/>
      <c r="D61" s="1985"/>
      <c r="E61" s="1985"/>
      <c r="F61" s="1985"/>
      <c r="G61" s="1985"/>
      <c r="M61" s="1297"/>
      <c r="O61" s="1298">
        <v>-8226.905573</v>
      </c>
      <c r="P61" s="1293"/>
      <c r="Q61" s="1298">
        <v>-4284.0215260000004</v>
      </c>
      <c r="R61" s="551"/>
      <c r="S61" s="551">
        <f t="shared" ref="S61:U65" si="32">O61/1000000</f>
        <v>-8.2269055729999995E-3</v>
      </c>
      <c r="T61" s="551">
        <f t="shared" si="32"/>
        <v>0</v>
      </c>
      <c r="U61" s="551">
        <f t="shared" si="32"/>
        <v>-4.2840215260000003E-3</v>
      </c>
      <c r="V61" s="551"/>
      <c r="W61" s="551"/>
      <c r="X61" s="551"/>
    </row>
    <row r="62" spans="1:28" s="498" customFormat="1" ht="25.5" customHeight="1">
      <c r="B62" s="1985" t="s">
        <v>554</v>
      </c>
      <c r="C62" s="1985"/>
      <c r="D62" s="1985"/>
      <c r="E62" s="1985"/>
      <c r="F62" s="1985"/>
      <c r="G62" s="1985"/>
      <c r="M62" s="1297"/>
      <c r="O62" s="1298">
        <v>-5766.2575269999998</v>
      </c>
      <c r="P62" s="1293"/>
      <c r="Q62" s="1298">
        <v>1079.0589729999999</v>
      </c>
      <c r="R62" s="551"/>
      <c r="S62" s="551">
        <f t="shared" si="32"/>
        <v>-5.7662575269999995E-3</v>
      </c>
      <c r="T62" s="551">
        <f t="shared" si="32"/>
        <v>0</v>
      </c>
      <c r="U62" s="551">
        <f t="shared" si="32"/>
        <v>1.0790589729999999E-3</v>
      </c>
      <c r="V62" s="551"/>
      <c r="W62" s="1301" t="s">
        <v>956</v>
      </c>
      <c r="X62" s="551"/>
    </row>
    <row r="63" spans="1:28" s="498" customFormat="1" ht="25.5" customHeight="1">
      <c r="B63" s="1985" t="s">
        <v>1004</v>
      </c>
      <c r="C63" s="1985"/>
      <c r="D63" s="1985"/>
      <c r="E63" s="1985"/>
      <c r="F63" s="1985"/>
      <c r="G63" s="1985"/>
      <c r="M63" s="1297"/>
      <c r="O63" s="1298">
        <v>-676665</v>
      </c>
      <c r="P63" s="1293"/>
      <c r="Q63" s="1298">
        <v>-332012.03261599998</v>
      </c>
      <c r="R63" s="551"/>
      <c r="S63" s="551">
        <f t="shared" si="32"/>
        <v>-0.67666499999999996</v>
      </c>
      <c r="T63" s="551">
        <f t="shared" si="32"/>
        <v>0</v>
      </c>
      <c r="U63" s="551">
        <f t="shared" si="32"/>
        <v>-0.33201203261599999</v>
      </c>
      <c r="V63" s="551"/>
      <c r="W63" s="551"/>
      <c r="X63" s="551"/>
    </row>
    <row r="64" spans="1:28" s="498" customFormat="1" ht="25.5" customHeight="1">
      <c r="B64" s="1985" t="s">
        <v>1005</v>
      </c>
      <c r="C64" s="1985"/>
      <c r="D64" s="1985"/>
      <c r="E64" s="1985"/>
      <c r="F64" s="1985"/>
      <c r="G64" s="1985"/>
      <c r="M64" s="1297"/>
      <c r="O64" s="1298">
        <v>294107</v>
      </c>
      <c r="P64" s="1293"/>
      <c r="Q64" s="1298">
        <v>53073.387720999999</v>
      </c>
      <c r="R64" s="551"/>
      <c r="S64" s="551">
        <f t="shared" si="32"/>
        <v>0.29410700000000001</v>
      </c>
      <c r="T64" s="551">
        <f t="shared" si="32"/>
        <v>0</v>
      </c>
      <c r="U64" s="551">
        <f t="shared" si="32"/>
        <v>5.3073387721000002E-2</v>
      </c>
      <c r="V64" s="551"/>
      <c r="W64" s="551"/>
      <c r="X64" s="551"/>
    </row>
    <row r="65" spans="1:24" s="498" customFormat="1" ht="25.5" customHeight="1">
      <c r="B65" s="1985" t="s">
        <v>903</v>
      </c>
      <c r="C65" s="1985"/>
      <c r="D65" s="1985"/>
      <c r="E65" s="1985"/>
      <c r="F65" s="1985"/>
      <c r="G65" s="1985"/>
      <c r="M65" s="1297"/>
      <c r="O65" s="1298">
        <v>28579</v>
      </c>
      <c r="P65" s="1299"/>
      <c r="Q65" s="1298">
        <v>4862.8474329999999</v>
      </c>
      <c r="R65" s="551"/>
      <c r="S65" s="551">
        <f t="shared" si="32"/>
        <v>2.8579E-2</v>
      </c>
      <c r="T65" s="551">
        <f t="shared" si="32"/>
        <v>0</v>
      </c>
      <c r="U65" s="551">
        <f t="shared" si="32"/>
        <v>4.8628474329999996E-3</v>
      </c>
      <c r="V65" s="551"/>
      <c r="W65" s="551"/>
      <c r="X65" s="551"/>
    </row>
    <row r="66" spans="1:24" s="498" customFormat="1" ht="30.75" customHeight="1" thickBot="1">
      <c r="B66" s="1302" t="s">
        <v>904</v>
      </c>
      <c r="C66" s="1303"/>
      <c r="D66" s="1296"/>
      <c r="O66" s="1304">
        <f>SUM(O60:O65)</f>
        <v>122501.17549600033</v>
      </c>
      <c r="P66" s="1293"/>
      <c r="Q66" s="1304">
        <f>SUM(Q60:Q65)</f>
        <v>46288.053030999792</v>
      </c>
      <c r="R66" s="551"/>
      <c r="S66" s="551"/>
      <c r="T66" s="551"/>
      <c r="U66" s="551"/>
      <c r="V66" s="551"/>
      <c r="W66" s="551"/>
      <c r="X66" s="551"/>
    </row>
    <row r="67" spans="1:24" s="498" customFormat="1" ht="7.5" customHeight="1" thickTop="1">
      <c r="A67" s="725"/>
      <c r="B67" s="1305"/>
      <c r="C67" s="1303"/>
      <c r="D67" s="1296"/>
      <c r="F67" s="486"/>
      <c r="K67" s="486"/>
      <c r="R67" s="551"/>
      <c r="S67" s="551"/>
      <c r="T67" s="551"/>
      <c r="U67" s="551"/>
      <c r="V67" s="551"/>
      <c r="W67" s="551"/>
      <c r="X67" s="551"/>
    </row>
    <row r="68" spans="1:24" s="553" customFormat="1" ht="27" customHeight="1">
      <c r="B68" s="2010">
        <v>28</v>
      </c>
      <c r="C68" s="2010"/>
      <c r="D68" s="2010"/>
      <c r="E68" s="2010"/>
      <c r="F68" s="2010"/>
      <c r="G68" s="2010"/>
      <c r="H68" s="2010"/>
      <c r="I68" s="2010"/>
      <c r="J68" s="2010"/>
      <c r="K68" s="2010"/>
      <c r="L68" s="2010"/>
      <c r="M68" s="2010"/>
      <c r="N68" s="2010"/>
      <c r="O68" s="2010"/>
      <c r="P68" s="2010"/>
      <c r="Q68" s="2010"/>
      <c r="R68" s="551"/>
      <c r="S68" s="699"/>
      <c r="T68" s="699"/>
      <c r="U68" s="699"/>
      <c r="V68" s="699"/>
      <c r="W68" s="699"/>
      <c r="X68" s="699"/>
    </row>
    <row r="70" spans="1:24" s="607" customFormat="1" ht="25.5" customHeight="1">
      <c r="B70" s="1309" t="s">
        <v>905</v>
      </c>
      <c r="C70" s="674"/>
      <c r="D70" s="674"/>
      <c r="E70" s="553"/>
      <c r="F70" s="553"/>
      <c r="G70" s="553"/>
      <c r="K70" s="548"/>
      <c r="L70" s="548"/>
      <c r="M70" s="548"/>
      <c r="N70" s="548"/>
      <c r="O70" s="548"/>
      <c r="P70" s="548"/>
      <c r="R70" s="551"/>
      <c r="S70" s="698"/>
      <c r="T70" s="698"/>
      <c r="U70" s="698"/>
      <c r="V70" s="698"/>
      <c r="W70" s="698"/>
      <c r="X70" s="698"/>
    </row>
    <row r="71" spans="1:24" s="607" customFormat="1" ht="4.5" customHeight="1">
      <c r="B71" s="1309"/>
      <c r="C71" s="674"/>
      <c r="D71" s="674"/>
      <c r="E71" s="553"/>
      <c r="F71" s="553"/>
      <c r="G71" s="553"/>
      <c r="K71" s="548"/>
      <c r="L71" s="548"/>
      <c r="M71" s="548"/>
      <c r="N71" s="548"/>
      <c r="O71" s="548"/>
      <c r="P71" s="548"/>
      <c r="R71" s="551"/>
      <c r="S71" s="698"/>
      <c r="T71" s="698"/>
      <c r="U71" s="698"/>
      <c r="V71" s="698"/>
      <c r="W71" s="698"/>
      <c r="X71" s="698"/>
    </row>
    <row r="72" spans="1:24" s="607" customFormat="1" ht="21" customHeight="1">
      <c r="B72" s="2139" t="s">
        <v>729</v>
      </c>
      <c r="C72" s="2139"/>
      <c r="D72" s="2139"/>
      <c r="E72" s="2139"/>
      <c r="F72" s="2139"/>
      <c r="G72" s="2139"/>
      <c r="K72" s="548"/>
      <c r="L72" s="548"/>
      <c r="M72" s="548"/>
      <c r="N72" s="548"/>
      <c r="O72" s="548"/>
      <c r="P72" s="548"/>
      <c r="R72" s="551"/>
      <c r="S72" s="698"/>
      <c r="T72" s="698"/>
      <c r="U72" s="698"/>
      <c r="V72" s="698"/>
      <c r="W72" s="698"/>
      <c r="X72" s="698"/>
    </row>
    <row r="73" spans="1:24" s="607" customFormat="1" ht="9.75" customHeight="1">
      <c r="B73" s="1310"/>
      <c r="C73" s="1310"/>
      <c r="D73" s="1310"/>
      <c r="E73" s="1310"/>
      <c r="F73" s="1310"/>
      <c r="G73" s="1310"/>
      <c r="K73" s="548"/>
      <c r="L73" s="548"/>
      <c r="M73" s="548"/>
      <c r="N73" s="548"/>
      <c r="O73" s="548"/>
      <c r="P73" s="548"/>
      <c r="R73" s="551"/>
      <c r="S73" s="698"/>
      <c r="T73" s="698"/>
      <c r="U73" s="698"/>
      <c r="V73" s="698"/>
      <c r="W73" s="698"/>
      <c r="X73" s="698"/>
    </row>
    <row r="74" spans="1:24" s="607" customFormat="1" ht="26.25">
      <c r="D74" s="707"/>
      <c r="K74" s="1291" t="str">
        <f>O50</f>
        <v>1399</v>
      </c>
      <c r="L74" s="783"/>
      <c r="M74" s="783"/>
      <c r="N74" s="783"/>
      <c r="O74" s="783"/>
      <c r="P74" s="783"/>
      <c r="Q74" s="1291" t="str">
        <f>Q50</f>
        <v>1398</v>
      </c>
      <c r="R74" s="551"/>
      <c r="S74" s="698"/>
      <c r="T74" s="698"/>
      <c r="U74" s="698"/>
      <c r="V74" s="698"/>
      <c r="W74" s="698"/>
      <c r="X74" s="698"/>
    </row>
    <row r="75" spans="1:24" s="607" customFormat="1" ht="24.75">
      <c r="D75" s="707"/>
      <c r="K75" s="732" t="s">
        <v>856</v>
      </c>
      <c r="L75" s="1293"/>
      <c r="M75" s="1293"/>
      <c r="N75" s="1293"/>
      <c r="O75" s="1293"/>
      <c r="P75" s="1293"/>
      <c r="Q75" s="732" t="s">
        <v>856</v>
      </c>
      <c r="R75" s="551"/>
      <c r="S75" s="698"/>
      <c r="T75" s="698"/>
      <c r="U75" s="698"/>
      <c r="V75" s="698"/>
      <c r="W75" s="698"/>
      <c r="X75" s="698"/>
    </row>
    <row r="76" spans="1:24" s="607" customFormat="1" ht="24.75">
      <c r="D76" s="707"/>
      <c r="K76" s="486">
        <f>'دارایی ثابت 1'!S19</f>
        <v>57232.626973999999</v>
      </c>
      <c r="L76" s="486"/>
      <c r="M76" s="486"/>
      <c r="N76" s="486"/>
      <c r="O76" s="486"/>
      <c r="P76" s="486"/>
      <c r="Q76" s="486">
        <v>901986</v>
      </c>
      <c r="R76" s="551"/>
      <c r="S76" s="698"/>
      <c r="T76" s="698"/>
      <c r="U76" s="698"/>
      <c r="V76" s="698"/>
      <c r="W76" s="698"/>
      <c r="X76" s="698"/>
    </row>
    <row r="77" spans="1:24" s="553" customFormat="1" ht="24.75">
      <c r="B77" s="608" t="s">
        <v>731</v>
      </c>
      <c r="C77" s="608"/>
      <c r="D77" s="608"/>
      <c r="K77" s="395">
        <v>0</v>
      </c>
      <c r="Q77" s="395">
        <v>0</v>
      </c>
      <c r="R77" s="551"/>
      <c r="S77" s="699"/>
      <c r="T77" s="699"/>
      <c r="U77" s="699"/>
      <c r="V77" s="699"/>
      <c r="W77" s="699"/>
      <c r="X77" s="699"/>
    </row>
    <row r="78" spans="1:24" s="607" customFormat="1" ht="27" thickBot="1">
      <c r="B78" s="905" t="s">
        <v>730</v>
      </c>
      <c r="C78" s="905"/>
      <c r="D78" s="905"/>
      <c r="E78" s="905"/>
      <c r="F78" s="905"/>
      <c r="G78" s="905"/>
      <c r="H78" s="905"/>
      <c r="I78" s="788"/>
      <c r="J78" s="788"/>
      <c r="K78" s="1311">
        <f>SUM(K69:K77)</f>
        <v>57232.626973999999</v>
      </c>
      <c r="L78" s="788"/>
      <c r="M78" s="788"/>
      <c r="N78" s="788"/>
      <c r="O78" s="788"/>
      <c r="P78" s="788"/>
      <c r="Q78" s="1311">
        <f>SUM(Q69:Q77)</f>
        <v>901986</v>
      </c>
      <c r="R78" s="698"/>
      <c r="S78" s="698"/>
      <c r="T78" s="698"/>
      <c r="U78" s="698"/>
      <c r="V78" s="698"/>
      <c r="W78" s="698"/>
      <c r="X78" s="698"/>
    </row>
    <row r="79" spans="1:24" s="607" customFormat="1" ht="24" thickTop="1">
      <c r="D79" s="707"/>
      <c r="K79" s="548"/>
      <c r="L79" s="548"/>
      <c r="M79" s="548"/>
      <c r="N79" s="548"/>
      <c r="O79" s="548"/>
      <c r="P79" s="548"/>
      <c r="R79" s="698"/>
      <c r="S79" s="698"/>
      <c r="T79" s="698"/>
      <c r="U79" s="698"/>
      <c r="V79" s="698"/>
      <c r="W79" s="698"/>
      <c r="X79" s="698"/>
    </row>
    <row r="80" spans="1:24" s="607" customFormat="1" ht="23.25">
      <c r="D80" s="707"/>
      <c r="K80" s="548"/>
      <c r="L80" s="548"/>
      <c r="M80" s="548"/>
      <c r="N80" s="548"/>
      <c r="O80" s="548"/>
      <c r="P80" s="548"/>
      <c r="R80" s="698"/>
      <c r="S80" s="698"/>
      <c r="T80" s="698"/>
      <c r="U80" s="698"/>
      <c r="V80" s="698"/>
      <c r="W80" s="698"/>
      <c r="X80" s="698"/>
    </row>
    <row r="81" spans="4:24" s="607" customFormat="1" ht="23.25">
      <c r="D81" s="707"/>
      <c r="K81" s="548"/>
      <c r="L81" s="548"/>
      <c r="M81" s="548"/>
      <c r="N81" s="548"/>
      <c r="O81" s="548"/>
      <c r="P81" s="548"/>
      <c r="R81" s="698"/>
      <c r="S81" s="698"/>
      <c r="T81" s="698"/>
      <c r="U81" s="698"/>
      <c r="V81" s="698"/>
      <c r="W81" s="698"/>
      <c r="X81" s="698"/>
    </row>
    <row r="82" spans="4:24" s="607" customFormat="1" ht="23.25">
      <c r="D82" s="707"/>
      <c r="K82" s="548"/>
      <c r="L82" s="548"/>
      <c r="M82" s="548"/>
      <c r="N82" s="548"/>
      <c r="O82" s="548"/>
      <c r="P82" s="548"/>
      <c r="R82" s="698"/>
      <c r="S82" s="698"/>
      <c r="T82" s="698"/>
      <c r="U82" s="698"/>
      <c r="V82" s="698"/>
      <c r="W82" s="698"/>
      <c r="X82" s="698"/>
    </row>
    <row r="83" spans="4:24" s="607" customFormat="1" ht="23.25">
      <c r="D83" s="707"/>
      <c r="K83" s="548"/>
      <c r="L83" s="548"/>
      <c r="M83" s="548"/>
      <c r="N83" s="548"/>
      <c r="O83" s="548"/>
      <c r="P83" s="548"/>
      <c r="R83" s="698"/>
      <c r="S83" s="698"/>
      <c r="T83" s="698"/>
      <c r="U83" s="698"/>
      <c r="V83" s="698"/>
      <c r="W83" s="698"/>
      <c r="X83" s="698"/>
    </row>
    <row r="84" spans="4:24" s="607" customFormat="1" ht="23.25">
      <c r="D84" s="707"/>
      <c r="K84" s="548"/>
      <c r="L84" s="548"/>
      <c r="M84" s="548"/>
      <c r="N84" s="548"/>
      <c r="O84" s="548"/>
      <c r="P84" s="548"/>
      <c r="R84" s="698"/>
      <c r="S84" s="698"/>
      <c r="T84" s="698"/>
      <c r="U84" s="698"/>
      <c r="V84" s="698"/>
      <c r="W84" s="698"/>
      <c r="X84" s="698"/>
    </row>
  </sheetData>
  <mergeCells count="33">
    <mergeCell ref="B64:G64"/>
    <mergeCell ref="B65:G65"/>
    <mergeCell ref="I34:K34"/>
    <mergeCell ref="B58:H58"/>
    <mergeCell ref="M34:O34"/>
    <mergeCell ref="B72:G72"/>
    <mergeCell ref="B59:H59"/>
    <mergeCell ref="M19:O19"/>
    <mergeCell ref="E19:E20"/>
    <mergeCell ref="A1:Q1"/>
    <mergeCell ref="A2:Q2"/>
    <mergeCell ref="I19:K19"/>
    <mergeCell ref="B48:G48"/>
    <mergeCell ref="B68:Q68"/>
    <mergeCell ref="B54:G54"/>
    <mergeCell ref="B55:G55"/>
    <mergeCell ref="B56:G56"/>
    <mergeCell ref="B57:G57"/>
    <mergeCell ref="B61:G61"/>
    <mergeCell ref="B62:G62"/>
    <mergeCell ref="B63:G63"/>
    <mergeCell ref="W54:AB54"/>
    <mergeCell ref="R2:W2"/>
    <mergeCell ref="A3:Q3"/>
    <mergeCell ref="R3:W3"/>
    <mergeCell ref="B11:G11"/>
    <mergeCell ref="B12:G12"/>
    <mergeCell ref="B13:G13"/>
    <mergeCell ref="B15:Q15"/>
    <mergeCell ref="B10:G10"/>
    <mergeCell ref="B17:Q17"/>
    <mergeCell ref="B33:Q33"/>
    <mergeCell ref="E34:E35"/>
  </mergeCells>
  <printOptions horizontalCentered="1" verticalCentered="1"/>
  <pageMargins left="0.51181102362204722" right="0.51181102362204722" top="0.35433070866141736" bottom="0.35433070866141736" header="0.51181102362204722" footer="0.51181102362204722"/>
  <pageSetup paperSize="9" scale="47"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
  <sheetViews>
    <sheetView rightToLeft="1" view="pageBreakPreview" topLeftCell="A12" zoomScaleNormal="100" zoomScaleSheetLayoutView="100" workbookViewId="0">
      <selection activeCell="B22" sqref="B22:C22"/>
    </sheetView>
  </sheetViews>
  <sheetFormatPr defaultColWidth="9" defaultRowHeight="18"/>
  <cols>
    <col min="1" max="1" width="1.7109375" style="911" customWidth="1"/>
    <col min="2" max="2" width="33.28515625" style="911" customWidth="1"/>
    <col min="3" max="3" width="1.28515625" style="911" customWidth="1"/>
    <col min="4" max="4" width="17.42578125" style="913" customWidth="1"/>
    <col min="5" max="5" width="1.5703125" style="913" customWidth="1"/>
    <col min="6" max="6" width="19.7109375" style="913" bestFit="1" customWidth="1"/>
    <col min="7" max="7" width="1.42578125" style="913" customWidth="1"/>
    <col min="8" max="8" width="7.5703125" style="913" customWidth="1"/>
    <col min="9" max="9" width="1.42578125" style="913" customWidth="1"/>
    <col min="10" max="10" width="19.42578125" style="913" bestFit="1" customWidth="1"/>
    <col min="11" max="11" width="1.7109375" style="913" customWidth="1"/>
    <col min="12" max="12" width="11.42578125" style="913" customWidth="1"/>
    <col min="13" max="13" width="1.7109375" style="913" hidden="1" customWidth="1"/>
    <col min="14" max="14" width="19" style="913" hidden="1" customWidth="1"/>
    <col min="15" max="15" width="1.28515625" style="913" hidden="1" customWidth="1"/>
    <col min="16" max="16" width="16" style="913" hidden="1" customWidth="1"/>
    <col min="17" max="17" width="0.85546875" style="913" customWidth="1"/>
    <col min="18" max="18" width="16" style="913" customWidth="1"/>
    <col min="19" max="19" width="1.42578125" style="913" customWidth="1"/>
    <col min="20" max="20" width="15.42578125" style="913" bestFit="1" customWidth="1"/>
    <col min="21" max="21" width="0.85546875" style="913" customWidth="1"/>
    <col min="22" max="22" width="15.42578125" style="913" bestFit="1" customWidth="1"/>
    <col min="23" max="23" width="1.7109375" style="911" customWidth="1"/>
    <col min="24" max="16384" width="9" style="911"/>
  </cols>
  <sheetData>
    <row r="1" spans="1:16384" ht="12" customHeight="1">
      <c r="D1" s="911"/>
      <c r="E1" s="912"/>
      <c r="F1" s="912"/>
      <c r="G1" s="912"/>
      <c r="H1" s="912"/>
      <c r="I1" s="912"/>
      <c r="J1" s="912"/>
      <c r="K1" s="912"/>
      <c r="L1" s="912"/>
      <c r="M1" s="912"/>
      <c r="N1" s="912"/>
      <c r="O1" s="912"/>
      <c r="P1" s="912"/>
      <c r="Q1" s="912"/>
      <c r="R1" s="912"/>
      <c r="S1" s="912"/>
      <c r="T1" s="912"/>
      <c r="U1" s="912"/>
      <c r="V1" s="912"/>
    </row>
    <row r="2" spans="1:16384" s="1266" customFormat="1" ht="26.25">
      <c r="A2" s="2176" t="s">
        <v>0</v>
      </c>
      <c r="B2" s="2176"/>
      <c r="C2" s="2176"/>
      <c r="D2" s="2176"/>
      <c r="E2" s="2176"/>
      <c r="F2" s="2176"/>
      <c r="G2" s="2176"/>
      <c r="H2" s="2176"/>
      <c r="I2" s="2176"/>
      <c r="J2" s="2176"/>
      <c r="K2" s="2176"/>
      <c r="L2" s="2176"/>
      <c r="M2" s="2176"/>
      <c r="N2" s="2176"/>
      <c r="O2" s="2176"/>
      <c r="P2" s="2176"/>
      <c r="Q2" s="2176"/>
      <c r="R2" s="2176"/>
      <c r="S2" s="2176"/>
      <c r="T2" s="2176"/>
      <c r="U2" s="2176"/>
      <c r="V2" s="2176"/>
      <c r="W2" s="2176"/>
    </row>
    <row r="3" spans="1:16384" s="1266" customFormat="1" ht="26.25">
      <c r="A3" s="2176" t="s">
        <v>573</v>
      </c>
      <c r="B3" s="2176"/>
      <c r="C3" s="2176"/>
      <c r="D3" s="2176"/>
      <c r="E3" s="2176"/>
      <c r="F3" s="2176"/>
      <c r="G3" s="2176"/>
      <c r="H3" s="2176"/>
      <c r="I3" s="2176"/>
      <c r="J3" s="2176"/>
      <c r="K3" s="2176"/>
      <c r="L3" s="2176"/>
      <c r="M3" s="2176"/>
      <c r="N3" s="2176"/>
      <c r="O3" s="2176"/>
      <c r="P3" s="2176"/>
      <c r="Q3" s="2176"/>
      <c r="R3" s="2176"/>
      <c r="S3" s="2176"/>
      <c r="T3" s="2176"/>
      <c r="U3" s="2176"/>
      <c r="V3" s="2176"/>
      <c r="W3" s="2176"/>
    </row>
    <row r="4" spans="1:16384" s="1266" customFormat="1" ht="26.25">
      <c r="A4" s="2176" t="s">
        <v>929</v>
      </c>
      <c r="B4" s="2176"/>
      <c r="C4" s="2176"/>
      <c r="D4" s="2176"/>
      <c r="E4" s="2176"/>
      <c r="F4" s="2176"/>
      <c r="G4" s="2176"/>
      <c r="H4" s="2176"/>
      <c r="I4" s="2176"/>
      <c r="J4" s="2176"/>
      <c r="K4" s="2176"/>
      <c r="L4" s="2176"/>
      <c r="M4" s="2176"/>
      <c r="N4" s="2176"/>
      <c r="O4" s="2176"/>
      <c r="P4" s="2176"/>
      <c r="Q4" s="2176"/>
      <c r="R4" s="2176"/>
      <c r="S4" s="2176"/>
      <c r="T4" s="2176"/>
      <c r="U4" s="2176"/>
      <c r="V4" s="2176"/>
      <c r="W4" s="2176"/>
      <c r="X4" s="2176"/>
      <c r="Y4" s="2176"/>
      <c r="Z4" s="2176"/>
      <c r="AA4" s="2176"/>
      <c r="AB4" s="2176"/>
      <c r="AC4" s="2176"/>
      <c r="AD4" s="2176"/>
      <c r="AE4" s="2176"/>
      <c r="AF4" s="2176"/>
      <c r="AG4" s="2176"/>
      <c r="AH4" s="2176"/>
      <c r="AI4" s="2176"/>
      <c r="AJ4" s="2176"/>
      <c r="AK4" s="2176"/>
      <c r="AL4" s="2176"/>
      <c r="AM4" s="2176"/>
      <c r="AN4" s="2176"/>
      <c r="AO4" s="2176"/>
      <c r="AP4" s="2176"/>
      <c r="AQ4" s="2176"/>
      <c r="AR4" s="2176"/>
      <c r="AS4" s="2176"/>
      <c r="AT4" s="2176"/>
      <c r="AU4" s="2176"/>
      <c r="AV4" s="2176"/>
      <c r="AW4" s="2176"/>
      <c r="AX4" s="2176"/>
      <c r="AY4" s="2176"/>
      <c r="AZ4" s="2176"/>
      <c r="BA4" s="2176"/>
      <c r="BB4" s="2176"/>
      <c r="BC4" s="2176"/>
      <c r="BD4" s="2176"/>
      <c r="BE4" s="2176"/>
      <c r="BF4" s="2176"/>
      <c r="BG4" s="2176"/>
      <c r="BH4" s="2176"/>
      <c r="BI4" s="2176"/>
      <c r="BJ4" s="2176"/>
      <c r="BK4" s="2176"/>
      <c r="BL4" s="2176"/>
      <c r="BM4" s="2176"/>
      <c r="BN4" s="2176"/>
      <c r="BO4" s="2176"/>
      <c r="BP4" s="2176"/>
      <c r="BQ4" s="2176"/>
      <c r="BR4" s="2176"/>
      <c r="BS4" s="2176"/>
      <c r="BT4" s="2176"/>
      <c r="BU4" s="2176"/>
      <c r="BV4" s="2176"/>
      <c r="BW4" s="2176"/>
      <c r="BX4" s="2176"/>
      <c r="BY4" s="2176"/>
      <c r="BZ4" s="2176"/>
      <c r="CA4" s="2176"/>
      <c r="CB4" s="2176"/>
      <c r="CC4" s="2176"/>
      <c r="CD4" s="2176"/>
      <c r="CE4" s="2176"/>
      <c r="CF4" s="2176"/>
      <c r="CG4" s="2176"/>
      <c r="CH4" s="2176"/>
      <c r="CI4" s="2176"/>
      <c r="CJ4" s="2176"/>
      <c r="CK4" s="2176"/>
      <c r="CL4" s="2176"/>
      <c r="CM4" s="2176"/>
      <c r="CN4" s="2176"/>
      <c r="CO4" s="2176"/>
      <c r="CP4" s="2176"/>
      <c r="CQ4" s="2176"/>
      <c r="CR4" s="2176"/>
      <c r="CS4" s="2176"/>
      <c r="CT4" s="2176"/>
      <c r="CU4" s="2176"/>
      <c r="CV4" s="2176"/>
      <c r="CW4" s="2176"/>
      <c r="CX4" s="2176"/>
      <c r="CY4" s="2176"/>
      <c r="CZ4" s="2176"/>
      <c r="DA4" s="2176"/>
      <c r="DB4" s="2176"/>
      <c r="DC4" s="2176"/>
      <c r="DD4" s="2176"/>
      <c r="DE4" s="2176"/>
      <c r="DF4" s="2176"/>
      <c r="DG4" s="2176"/>
      <c r="DH4" s="2176"/>
      <c r="DI4" s="2176"/>
      <c r="DJ4" s="2176"/>
      <c r="DK4" s="2176"/>
      <c r="DL4" s="2176"/>
      <c r="DM4" s="2176"/>
      <c r="DN4" s="2176"/>
      <c r="DO4" s="2176"/>
      <c r="DP4" s="2176"/>
      <c r="DQ4" s="2176"/>
      <c r="DR4" s="2176"/>
      <c r="DS4" s="2176"/>
      <c r="DT4" s="2176"/>
      <c r="DU4" s="2176"/>
      <c r="DV4" s="2176"/>
      <c r="DW4" s="2176"/>
      <c r="DX4" s="2176"/>
      <c r="DY4" s="2176"/>
      <c r="DZ4" s="2176"/>
      <c r="EA4" s="2176"/>
      <c r="EB4" s="2176"/>
      <c r="EC4" s="2176"/>
      <c r="ED4" s="2176"/>
      <c r="EE4" s="2176"/>
      <c r="EF4" s="2176"/>
      <c r="EG4" s="2176"/>
      <c r="EH4" s="2176"/>
      <c r="EI4" s="2176"/>
      <c r="EJ4" s="2176"/>
      <c r="EK4" s="2176"/>
      <c r="EL4" s="2176"/>
      <c r="EM4" s="2176"/>
      <c r="EN4" s="2176"/>
      <c r="EO4" s="2176"/>
      <c r="EP4" s="2176"/>
      <c r="EQ4" s="2176"/>
      <c r="ER4" s="2176"/>
      <c r="ES4" s="2176"/>
      <c r="ET4" s="2176"/>
      <c r="EU4" s="2176"/>
      <c r="EV4" s="2176"/>
      <c r="EW4" s="2176"/>
      <c r="EX4" s="2176"/>
      <c r="EY4" s="2176"/>
      <c r="EZ4" s="2176"/>
      <c r="FA4" s="2176"/>
      <c r="FB4" s="2176"/>
      <c r="FC4" s="2176"/>
      <c r="FD4" s="2176"/>
      <c r="FE4" s="2176"/>
      <c r="FF4" s="2176"/>
      <c r="FG4" s="2176"/>
      <c r="FH4" s="2176"/>
      <c r="FI4" s="2176"/>
      <c r="FJ4" s="2176"/>
      <c r="FK4" s="2176"/>
      <c r="FL4" s="2176"/>
      <c r="FM4" s="2176"/>
      <c r="FN4" s="2176"/>
      <c r="FO4" s="2176"/>
      <c r="FP4" s="2176"/>
      <c r="FQ4" s="2176"/>
      <c r="FR4" s="2176"/>
      <c r="FS4" s="2176"/>
      <c r="FT4" s="2176"/>
      <c r="FU4" s="2176"/>
      <c r="FV4" s="2176"/>
      <c r="FW4" s="2176"/>
      <c r="FX4" s="2176"/>
      <c r="FY4" s="2176"/>
      <c r="FZ4" s="2176"/>
      <c r="GA4" s="2176"/>
      <c r="GB4" s="2176"/>
      <c r="GC4" s="2176"/>
      <c r="GD4" s="2176"/>
      <c r="GE4" s="2176"/>
      <c r="GF4" s="2176"/>
      <c r="GG4" s="2176"/>
      <c r="GH4" s="2176"/>
      <c r="GI4" s="2176"/>
      <c r="GJ4" s="2176"/>
      <c r="GK4" s="2176"/>
      <c r="GL4" s="2176"/>
      <c r="GM4" s="2176"/>
      <c r="GN4" s="2176"/>
      <c r="GO4" s="2176"/>
      <c r="GP4" s="2176"/>
      <c r="GQ4" s="2176"/>
      <c r="GR4" s="2176"/>
      <c r="GS4" s="2176"/>
      <c r="GT4" s="2176"/>
      <c r="GU4" s="2176"/>
      <c r="GV4" s="2176"/>
      <c r="GW4" s="2176"/>
      <c r="GX4" s="2176"/>
      <c r="GY4" s="2176"/>
      <c r="GZ4" s="2176"/>
      <c r="HA4" s="2176"/>
      <c r="HB4" s="2176"/>
      <c r="HC4" s="2176"/>
      <c r="HD4" s="2176"/>
      <c r="HE4" s="2176"/>
      <c r="HF4" s="2176"/>
      <c r="HG4" s="2176"/>
      <c r="HH4" s="2176"/>
      <c r="HI4" s="2176"/>
      <c r="HJ4" s="2176"/>
      <c r="HK4" s="2176"/>
      <c r="HL4" s="2176"/>
      <c r="HM4" s="2176"/>
      <c r="HN4" s="2176"/>
      <c r="HO4" s="2176"/>
      <c r="HP4" s="2176"/>
      <c r="HQ4" s="2176"/>
      <c r="HR4" s="2176"/>
      <c r="HS4" s="2176"/>
      <c r="HT4" s="2176"/>
      <c r="HU4" s="2176"/>
      <c r="HV4" s="2176"/>
      <c r="HW4" s="2176"/>
      <c r="HX4" s="2176"/>
      <c r="HY4" s="2176"/>
      <c r="HZ4" s="2176"/>
      <c r="IA4" s="2176"/>
      <c r="IB4" s="2176"/>
      <c r="IC4" s="2176"/>
      <c r="ID4" s="2176"/>
      <c r="IE4" s="2176"/>
      <c r="IF4" s="2176"/>
      <c r="IG4" s="2176"/>
      <c r="IH4" s="2176"/>
      <c r="II4" s="2176"/>
      <c r="IJ4" s="2176"/>
      <c r="IK4" s="2176"/>
      <c r="IL4" s="2176"/>
      <c r="IM4" s="2176"/>
      <c r="IN4" s="2176"/>
      <c r="IO4" s="2176"/>
      <c r="IP4" s="2176"/>
      <c r="IQ4" s="2176"/>
      <c r="IR4" s="2176"/>
      <c r="IS4" s="2176"/>
      <c r="IT4" s="2176"/>
      <c r="IU4" s="2176"/>
      <c r="IV4" s="2176"/>
      <c r="IW4" s="2176"/>
      <c r="IX4" s="2176"/>
      <c r="IY4" s="2176"/>
      <c r="IZ4" s="2176"/>
      <c r="JA4" s="2176"/>
      <c r="JB4" s="2176"/>
      <c r="JC4" s="2176"/>
      <c r="JD4" s="2176"/>
      <c r="JE4" s="2176"/>
      <c r="JF4" s="2176"/>
      <c r="JG4" s="2176"/>
      <c r="JH4" s="2176"/>
      <c r="JI4" s="2176"/>
      <c r="JJ4" s="2176"/>
      <c r="JK4" s="2176"/>
      <c r="JL4" s="2176"/>
      <c r="JM4" s="2176"/>
      <c r="JN4" s="2176"/>
      <c r="JO4" s="2176"/>
      <c r="JP4" s="2176"/>
      <c r="JQ4" s="2176"/>
      <c r="JR4" s="2176"/>
      <c r="JS4" s="2176"/>
      <c r="JT4" s="2176"/>
      <c r="JU4" s="2176"/>
      <c r="JV4" s="2176"/>
      <c r="JW4" s="2176"/>
      <c r="JX4" s="2176"/>
      <c r="JY4" s="2176"/>
      <c r="JZ4" s="2176"/>
      <c r="KA4" s="2176"/>
      <c r="KB4" s="2176"/>
      <c r="KC4" s="2176"/>
      <c r="KD4" s="2176"/>
      <c r="KE4" s="2176"/>
      <c r="KF4" s="2176"/>
      <c r="KG4" s="2176"/>
      <c r="KH4" s="2176"/>
      <c r="KI4" s="2176"/>
      <c r="KJ4" s="2176"/>
      <c r="KK4" s="2176"/>
      <c r="KL4" s="2176"/>
      <c r="KM4" s="2176"/>
      <c r="KN4" s="2176"/>
      <c r="KO4" s="2176"/>
      <c r="KP4" s="2176"/>
      <c r="KQ4" s="2176"/>
      <c r="KR4" s="2176"/>
      <c r="KS4" s="2176"/>
      <c r="KT4" s="2176"/>
      <c r="KU4" s="2176"/>
      <c r="KV4" s="2176"/>
      <c r="KW4" s="2176"/>
      <c r="KX4" s="2176"/>
      <c r="KY4" s="2176"/>
      <c r="KZ4" s="2176"/>
      <c r="LA4" s="2176"/>
      <c r="LB4" s="2176"/>
      <c r="LC4" s="2176"/>
      <c r="LD4" s="2176"/>
      <c r="LE4" s="2176"/>
      <c r="LF4" s="2176"/>
      <c r="LG4" s="2176"/>
      <c r="LH4" s="2176"/>
      <c r="LI4" s="2176"/>
      <c r="LJ4" s="2176"/>
      <c r="LK4" s="2176"/>
      <c r="LL4" s="2176"/>
      <c r="LM4" s="2176"/>
      <c r="LN4" s="2176"/>
      <c r="LO4" s="2176"/>
      <c r="LP4" s="2176"/>
      <c r="LQ4" s="2176"/>
      <c r="LR4" s="2176"/>
      <c r="LS4" s="2176"/>
      <c r="LT4" s="2176"/>
      <c r="LU4" s="2176"/>
      <c r="LV4" s="2176"/>
      <c r="LW4" s="2176"/>
      <c r="LX4" s="2176"/>
      <c r="LY4" s="2176"/>
      <c r="LZ4" s="2176"/>
      <c r="MA4" s="2176"/>
      <c r="MB4" s="2176"/>
      <c r="MC4" s="2176"/>
      <c r="MD4" s="2176"/>
      <c r="ME4" s="2176"/>
      <c r="MF4" s="2176"/>
      <c r="MG4" s="2176"/>
      <c r="MH4" s="2176"/>
      <c r="MI4" s="2176"/>
      <c r="MJ4" s="2176"/>
      <c r="MK4" s="2176"/>
      <c r="ML4" s="2176"/>
      <c r="MM4" s="2176"/>
      <c r="MN4" s="2176"/>
      <c r="MO4" s="2176"/>
      <c r="MP4" s="2176"/>
      <c r="MQ4" s="2176"/>
      <c r="MR4" s="2176"/>
      <c r="MS4" s="2176"/>
      <c r="MT4" s="2176"/>
      <c r="MU4" s="2176"/>
      <c r="MV4" s="2176"/>
      <c r="MW4" s="2176"/>
      <c r="MX4" s="2176"/>
      <c r="MY4" s="2176"/>
      <c r="MZ4" s="2176"/>
      <c r="NA4" s="2176"/>
      <c r="NB4" s="2176"/>
      <c r="NC4" s="2176"/>
      <c r="ND4" s="2176"/>
      <c r="NE4" s="2176"/>
      <c r="NF4" s="2176"/>
      <c r="NG4" s="2176"/>
      <c r="NH4" s="2176"/>
      <c r="NI4" s="2176"/>
      <c r="NJ4" s="2176"/>
      <c r="NK4" s="2176"/>
      <c r="NL4" s="2176"/>
      <c r="NM4" s="2176"/>
      <c r="NN4" s="2176"/>
      <c r="NO4" s="2176"/>
      <c r="NP4" s="2176"/>
      <c r="NQ4" s="2176"/>
      <c r="NR4" s="2176"/>
      <c r="NS4" s="2176"/>
      <c r="NT4" s="2176"/>
      <c r="NU4" s="2176"/>
      <c r="NV4" s="2176"/>
      <c r="NW4" s="2176"/>
      <c r="NX4" s="2176"/>
      <c r="NY4" s="2176"/>
      <c r="NZ4" s="2176"/>
      <c r="OA4" s="2176"/>
      <c r="OB4" s="2176"/>
      <c r="OC4" s="2176"/>
      <c r="OD4" s="2176"/>
      <c r="OE4" s="2176"/>
      <c r="OF4" s="2176"/>
      <c r="OG4" s="2176"/>
      <c r="OH4" s="2176"/>
      <c r="OI4" s="2176"/>
      <c r="OJ4" s="2176"/>
      <c r="OK4" s="2176"/>
      <c r="OL4" s="2176"/>
      <c r="OM4" s="2176"/>
      <c r="ON4" s="2176"/>
      <c r="OO4" s="2176"/>
      <c r="OP4" s="2176"/>
      <c r="OQ4" s="2176"/>
      <c r="OR4" s="2176"/>
      <c r="OS4" s="2176"/>
      <c r="OT4" s="2176"/>
      <c r="OU4" s="2176"/>
      <c r="OV4" s="2176"/>
      <c r="OW4" s="2176"/>
      <c r="OX4" s="2176"/>
      <c r="OY4" s="2176"/>
      <c r="OZ4" s="2176"/>
      <c r="PA4" s="2176"/>
      <c r="PB4" s="2176"/>
      <c r="PC4" s="2176"/>
      <c r="PD4" s="2176"/>
      <c r="PE4" s="2176"/>
      <c r="PF4" s="2176"/>
      <c r="PG4" s="2176"/>
      <c r="PH4" s="2176"/>
      <c r="PI4" s="2176"/>
      <c r="PJ4" s="2176"/>
      <c r="PK4" s="2176"/>
      <c r="PL4" s="2176"/>
      <c r="PM4" s="2176"/>
      <c r="PN4" s="2176"/>
      <c r="PO4" s="2176"/>
      <c r="PP4" s="2176"/>
      <c r="PQ4" s="2176"/>
      <c r="PR4" s="2176"/>
      <c r="PS4" s="2176"/>
      <c r="PT4" s="2176"/>
      <c r="PU4" s="2176"/>
      <c r="PV4" s="2176"/>
      <c r="PW4" s="2176"/>
      <c r="PX4" s="2176"/>
      <c r="PY4" s="2176"/>
      <c r="PZ4" s="2176"/>
      <c r="QA4" s="2176"/>
      <c r="QB4" s="2176"/>
      <c r="QC4" s="2176"/>
      <c r="QD4" s="2176"/>
      <c r="QE4" s="2176"/>
      <c r="QF4" s="2176"/>
      <c r="QG4" s="2176"/>
      <c r="QH4" s="2176"/>
      <c r="QI4" s="2176"/>
      <c r="QJ4" s="2176"/>
      <c r="QK4" s="2176"/>
      <c r="QL4" s="2176"/>
      <c r="QM4" s="2176"/>
      <c r="QN4" s="2176"/>
      <c r="QO4" s="2176"/>
      <c r="QP4" s="2176"/>
      <c r="QQ4" s="2176"/>
      <c r="QR4" s="2176"/>
      <c r="QS4" s="2176"/>
      <c r="QT4" s="2176"/>
      <c r="QU4" s="2176"/>
      <c r="QV4" s="2176"/>
      <c r="QW4" s="2176"/>
      <c r="QX4" s="2176"/>
      <c r="QY4" s="2176"/>
      <c r="QZ4" s="2176"/>
      <c r="RA4" s="2176"/>
      <c r="RB4" s="2176"/>
      <c r="RC4" s="2176"/>
      <c r="RD4" s="2176"/>
      <c r="RE4" s="2176"/>
      <c r="RF4" s="2176"/>
      <c r="RG4" s="2176"/>
      <c r="RH4" s="2176"/>
      <c r="RI4" s="2176"/>
      <c r="RJ4" s="2176"/>
      <c r="RK4" s="2176"/>
      <c r="RL4" s="2176"/>
      <c r="RM4" s="2176"/>
      <c r="RN4" s="2176"/>
      <c r="RO4" s="2176"/>
      <c r="RP4" s="2176"/>
      <c r="RQ4" s="2176"/>
      <c r="RR4" s="2176"/>
      <c r="RS4" s="2176"/>
      <c r="RT4" s="2176"/>
      <c r="RU4" s="2176"/>
      <c r="RV4" s="2176"/>
      <c r="RW4" s="2176"/>
      <c r="RX4" s="2176"/>
      <c r="RY4" s="2176"/>
      <c r="RZ4" s="2176"/>
      <c r="SA4" s="2176"/>
      <c r="SB4" s="2176"/>
      <c r="SC4" s="2176"/>
      <c r="SD4" s="2176"/>
      <c r="SE4" s="2176"/>
      <c r="SF4" s="2176"/>
      <c r="SG4" s="2176"/>
      <c r="SH4" s="2176"/>
      <c r="SI4" s="2176"/>
      <c r="SJ4" s="2176"/>
      <c r="SK4" s="2176"/>
      <c r="SL4" s="2176"/>
      <c r="SM4" s="2176"/>
      <c r="SN4" s="2176"/>
      <c r="SO4" s="2176"/>
      <c r="SP4" s="2176"/>
      <c r="SQ4" s="2176"/>
      <c r="SR4" s="2176"/>
      <c r="SS4" s="2176"/>
      <c r="ST4" s="2176"/>
      <c r="SU4" s="2176"/>
      <c r="SV4" s="2176"/>
      <c r="SW4" s="2176"/>
      <c r="SX4" s="2176"/>
      <c r="SY4" s="2176"/>
      <c r="SZ4" s="2176"/>
      <c r="TA4" s="2176"/>
      <c r="TB4" s="2176"/>
      <c r="TC4" s="2176"/>
      <c r="TD4" s="2176"/>
      <c r="TE4" s="2176"/>
      <c r="TF4" s="2176"/>
      <c r="TG4" s="2176"/>
      <c r="TH4" s="2176"/>
      <c r="TI4" s="2176"/>
      <c r="TJ4" s="2176"/>
      <c r="TK4" s="2176"/>
      <c r="TL4" s="2176"/>
      <c r="TM4" s="2176"/>
      <c r="TN4" s="2176"/>
      <c r="TO4" s="2176"/>
      <c r="TP4" s="2176"/>
      <c r="TQ4" s="2176"/>
      <c r="TR4" s="2176"/>
      <c r="TS4" s="2176"/>
      <c r="TT4" s="2176"/>
      <c r="TU4" s="2176"/>
      <c r="TV4" s="2176"/>
      <c r="TW4" s="2176"/>
      <c r="TX4" s="2176"/>
      <c r="TY4" s="2176"/>
      <c r="TZ4" s="2176"/>
      <c r="UA4" s="2176"/>
      <c r="UB4" s="2176"/>
      <c r="UC4" s="2176"/>
      <c r="UD4" s="2176"/>
      <c r="UE4" s="2176"/>
      <c r="UF4" s="2176"/>
      <c r="UG4" s="2176"/>
      <c r="UH4" s="2176"/>
      <c r="UI4" s="2176"/>
      <c r="UJ4" s="2176"/>
      <c r="UK4" s="2176"/>
      <c r="UL4" s="2176"/>
      <c r="UM4" s="2176"/>
      <c r="UN4" s="2176"/>
      <c r="UO4" s="2176"/>
      <c r="UP4" s="2176"/>
      <c r="UQ4" s="2176"/>
      <c r="UR4" s="2176"/>
      <c r="US4" s="2176"/>
      <c r="UT4" s="2176"/>
      <c r="UU4" s="2176"/>
      <c r="UV4" s="2176"/>
      <c r="UW4" s="2176"/>
      <c r="UX4" s="2176"/>
      <c r="UY4" s="2176"/>
      <c r="UZ4" s="2176"/>
      <c r="VA4" s="2176"/>
      <c r="VB4" s="2176"/>
      <c r="VC4" s="2176"/>
      <c r="VD4" s="2176"/>
      <c r="VE4" s="2176"/>
      <c r="VF4" s="2176"/>
      <c r="VG4" s="2176"/>
      <c r="VH4" s="2176"/>
      <c r="VI4" s="2176"/>
      <c r="VJ4" s="2176"/>
      <c r="VK4" s="2176"/>
      <c r="VL4" s="2176"/>
      <c r="VM4" s="2176"/>
      <c r="VN4" s="2176"/>
      <c r="VO4" s="2176"/>
      <c r="VP4" s="2176"/>
      <c r="VQ4" s="2176"/>
      <c r="VR4" s="2176"/>
      <c r="VS4" s="2176"/>
      <c r="VT4" s="2176"/>
      <c r="VU4" s="2176"/>
      <c r="VV4" s="2176"/>
      <c r="VW4" s="2176"/>
      <c r="VX4" s="2176"/>
      <c r="VY4" s="2176"/>
      <c r="VZ4" s="2176"/>
      <c r="WA4" s="2176"/>
      <c r="WB4" s="2176"/>
      <c r="WC4" s="2176"/>
      <c r="WD4" s="2176"/>
      <c r="WE4" s="2176"/>
      <c r="WF4" s="2176"/>
      <c r="WG4" s="2176"/>
      <c r="WH4" s="2176"/>
      <c r="WI4" s="2176"/>
      <c r="WJ4" s="2176"/>
      <c r="WK4" s="2176"/>
      <c r="WL4" s="2176"/>
      <c r="WM4" s="2176"/>
      <c r="WN4" s="2176"/>
      <c r="WO4" s="2176"/>
      <c r="WP4" s="2176"/>
      <c r="WQ4" s="2176"/>
      <c r="WR4" s="2176"/>
      <c r="WS4" s="2176"/>
      <c r="WT4" s="2176"/>
      <c r="WU4" s="2176"/>
      <c r="WV4" s="2176"/>
      <c r="WW4" s="2176"/>
      <c r="WX4" s="2176"/>
      <c r="WY4" s="2176"/>
      <c r="WZ4" s="2176"/>
      <c r="XA4" s="2176"/>
      <c r="XB4" s="2176"/>
      <c r="XC4" s="2176"/>
      <c r="XD4" s="2176"/>
      <c r="XE4" s="2176"/>
      <c r="XF4" s="2176"/>
      <c r="XG4" s="2176"/>
      <c r="XH4" s="2176"/>
      <c r="XI4" s="2176"/>
      <c r="XJ4" s="2176"/>
      <c r="XK4" s="2176"/>
      <c r="XL4" s="2176"/>
      <c r="XM4" s="2176"/>
      <c r="XN4" s="2176"/>
      <c r="XO4" s="2176"/>
      <c r="XP4" s="2176"/>
      <c r="XQ4" s="2176"/>
      <c r="XR4" s="2176"/>
      <c r="XS4" s="2176"/>
      <c r="XT4" s="2176"/>
      <c r="XU4" s="2176"/>
      <c r="XV4" s="2176"/>
      <c r="XW4" s="2176"/>
      <c r="XX4" s="2176"/>
      <c r="XY4" s="2176"/>
      <c r="XZ4" s="2176"/>
      <c r="YA4" s="2176"/>
      <c r="YB4" s="2176"/>
      <c r="YC4" s="2176"/>
      <c r="YD4" s="2176"/>
      <c r="YE4" s="2176"/>
      <c r="YF4" s="2176"/>
      <c r="YG4" s="2176"/>
      <c r="YH4" s="2176"/>
      <c r="YI4" s="2176"/>
      <c r="YJ4" s="2176"/>
      <c r="YK4" s="2176"/>
      <c r="YL4" s="2176"/>
      <c r="YM4" s="2176"/>
      <c r="YN4" s="2176"/>
      <c r="YO4" s="2176"/>
      <c r="YP4" s="2176"/>
      <c r="YQ4" s="2176"/>
      <c r="YR4" s="2176"/>
      <c r="YS4" s="2176"/>
      <c r="YT4" s="2176"/>
      <c r="YU4" s="2176"/>
      <c r="YV4" s="2176"/>
      <c r="YW4" s="2176"/>
      <c r="YX4" s="2176"/>
      <c r="YY4" s="2176"/>
      <c r="YZ4" s="2176"/>
      <c r="ZA4" s="2176"/>
      <c r="ZB4" s="2176"/>
      <c r="ZC4" s="2176"/>
      <c r="ZD4" s="2176"/>
      <c r="ZE4" s="2176"/>
      <c r="ZF4" s="2176"/>
      <c r="ZG4" s="2176"/>
      <c r="ZH4" s="2176"/>
      <c r="ZI4" s="2176"/>
      <c r="ZJ4" s="2176"/>
      <c r="ZK4" s="2176"/>
      <c r="ZL4" s="2176"/>
      <c r="ZM4" s="2176"/>
      <c r="ZN4" s="2176"/>
      <c r="ZO4" s="2176"/>
      <c r="ZP4" s="2176"/>
      <c r="ZQ4" s="2176"/>
      <c r="ZR4" s="2176"/>
      <c r="ZS4" s="2176"/>
      <c r="ZT4" s="2176"/>
      <c r="ZU4" s="2176"/>
      <c r="ZV4" s="2176"/>
      <c r="ZW4" s="2176"/>
      <c r="ZX4" s="2176"/>
      <c r="ZY4" s="2176"/>
      <c r="ZZ4" s="2176"/>
      <c r="AAA4" s="2176"/>
      <c r="AAB4" s="2176"/>
      <c r="AAC4" s="2176"/>
      <c r="AAD4" s="2176"/>
      <c r="AAE4" s="2176"/>
      <c r="AAF4" s="2176"/>
      <c r="AAG4" s="2176"/>
      <c r="AAH4" s="2176"/>
      <c r="AAI4" s="2176"/>
      <c r="AAJ4" s="2176"/>
      <c r="AAK4" s="2176"/>
      <c r="AAL4" s="2176"/>
      <c r="AAM4" s="2176"/>
      <c r="AAN4" s="2176"/>
      <c r="AAO4" s="2176"/>
      <c r="AAP4" s="2176"/>
      <c r="AAQ4" s="2176"/>
      <c r="AAR4" s="2176"/>
      <c r="AAS4" s="2176"/>
      <c r="AAT4" s="2176"/>
      <c r="AAU4" s="2176"/>
      <c r="AAV4" s="2176"/>
      <c r="AAW4" s="2176"/>
      <c r="AAX4" s="2176"/>
      <c r="AAY4" s="2176"/>
      <c r="AAZ4" s="2176"/>
      <c r="ABA4" s="2176"/>
      <c r="ABB4" s="2176"/>
      <c r="ABC4" s="2176"/>
      <c r="ABD4" s="2176"/>
      <c r="ABE4" s="2176"/>
      <c r="ABF4" s="2176"/>
      <c r="ABG4" s="2176"/>
      <c r="ABH4" s="2176"/>
      <c r="ABI4" s="2176"/>
      <c r="ABJ4" s="2176"/>
      <c r="ABK4" s="2176"/>
      <c r="ABL4" s="2176"/>
      <c r="ABM4" s="2176"/>
      <c r="ABN4" s="2176"/>
      <c r="ABO4" s="2176"/>
      <c r="ABP4" s="2176"/>
      <c r="ABQ4" s="2176"/>
      <c r="ABR4" s="2176"/>
      <c r="ABS4" s="2176"/>
      <c r="ABT4" s="2176"/>
      <c r="ABU4" s="2176"/>
      <c r="ABV4" s="2176"/>
      <c r="ABW4" s="2176"/>
      <c r="ABX4" s="2176"/>
      <c r="ABY4" s="2176"/>
      <c r="ABZ4" s="2176"/>
      <c r="ACA4" s="2176"/>
      <c r="ACB4" s="2176"/>
      <c r="ACC4" s="2176"/>
      <c r="ACD4" s="2176"/>
      <c r="ACE4" s="2176"/>
      <c r="ACF4" s="2176"/>
      <c r="ACG4" s="2176"/>
      <c r="ACH4" s="2176"/>
      <c r="ACI4" s="2176"/>
      <c r="ACJ4" s="2176"/>
      <c r="ACK4" s="2176"/>
      <c r="ACL4" s="2176"/>
      <c r="ACM4" s="2176"/>
      <c r="ACN4" s="2176"/>
      <c r="ACO4" s="2176"/>
      <c r="ACP4" s="2176"/>
      <c r="ACQ4" s="2176"/>
      <c r="ACR4" s="2176"/>
      <c r="ACS4" s="2176"/>
      <c r="ACT4" s="2176"/>
      <c r="ACU4" s="2176"/>
      <c r="ACV4" s="2176"/>
      <c r="ACW4" s="2176"/>
      <c r="ACX4" s="2176"/>
      <c r="ACY4" s="2176"/>
      <c r="ACZ4" s="2176"/>
      <c r="ADA4" s="2176"/>
      <c r="ADB4" s="2176"/>
      <c r="ADC4" s="2176"/>
      <c r="ADD4" s="2176"/>
      <c r="ADE4" s="2176"/>
      <c r="ADF4" s="2176"/>
      <c r="ADG4" s="2176"/>
      <c r="ADH4" s="2176"/>
      <c r="ADI4" s="2176"/>
      <c r="ADJ4" s="2176"/>
      <c r="ADK4" s="2176"/>
      <c r="ADL4" s="2176"/>
      <c r="ADM4" s="2176"/>
      <c r="ADN4" s="2176"/>
      <c r="ADO4" s="2176"/>
      <c r="ADP4" s="2176"/>
      <c r="ADQ4" s="2176"/>
      <c r="ADR4" s="2176"/>
      <c r="ADS4" s="2176"/>
      <c r="ADT4" s="2176"/>
      <c r="ADU4" s="2176"/>
      <c r="ADV4" s="2176"/>
      <c r="ADW4" s="2176"/>
      <c r="ADX4" s="2176"/>
      <c r="ADY4" s="2176"/>
      <c r="ADZ4" s="2176"/>
      <c r="AEA4" s="2176"/>
      <c r="AEB4" s="2176"/>
      <c r="AEC4" s="2176"/>
      <c r="AED4" s="2176"/>
      <c r="AEE4" s="2176"/>
      <c r="AEF4" s="2176"/>
      <c r="AEG4" s="2176"/>
      <c r="AEH4" s="2176"/>
      <c r="AEI4" s="2176"/>
      <c r="AEJ4" s="2176"/>
      <c r="AEK4" s="2176"/>
      <c r="AEL4" s="2176"/>
      <c r="AEM4" s="2176"/>
      <c r="AEN4" s="2176"/>
      <c r="AEO4" s="2176"/>
      <c r="AEP4" s="2176"/>
      <c r="AEQ4" s="2176"/>
      <c r="AER4" s="2176"/>
      <c r="AES4" s="2176"/>
      <c r="AET4" s="2176"/>
      <c r="AEU4" s="2176"/>
      <c r="AEV4" s="2176"/>
      <c r="AEW4" s="2176"/>
      <c r="AEX4" s="2176"/>
      <c r="AEY4" s="2176"/>
      <c r="AEZ4" s="2176"/>
      <c r="AFA4" s="2176"/>
      <c r="AFB4" s="2176"/>
      <c r="AFC4" s="2176"/>
      <c r="AFD4" s="2176"/>
      <c r="AFE4" s="2176"/>
      <c r="AFF4" s="2176"/>
      <c r="AFG4" s="2176"/>
      <c r="AFH4" s="2176"/>
      <c r="AFI4" s="2176"/>
      <c r="AFJ4" s="2176"/>
      <c r="AFK4" s="2176"/>
      <c r="AFL4" s="2176"/>
      <c r="AFM4" s="2176"/>
      <c r="AFN4" s="2176"/>
      <c r="AFO4" s="2176"/>
      <c r="AFP4" s="2176"/>
      <c r="AFQ4" s="2176"/>
      <c r="AFR4" s="2176"/>
      <c r="AFS4" s="2176"/>
      <c r="AFT4" s="2176"/>
      <c r="AFU4" s="2176"/>
      <c r="AFV4" s="2176"/>
      <c r="AFW4" s="2176"/>
      <c r="AFX4" s="2176"/>
      <c r="AFY4" s="2176"/>
      <c r="AFZ4" s="2176"/>
      <c r="AGA4" s="2176"/>
      <c r="AGB4" s="2176"/>
      <c r="AGC4" s="2176"/>
      <c r="AGD4" s="2176"/>
      <c r="AGE4" s="2176"/>
      <c r="AGF4" s="2176"/>
      <c r="AGG4" s="2176"/>
      <c r="AGH4" s="2176"/>
      <c r="AGI4" s="2176"/>
      <c r="AGJ4" s="2176"/>
      <c r="AGK4" s="2176"/>
      <c r="AGL4" s="2176"/>
      <c r="AGM4" s="2176"/>
      <c r="AGN4" s="2176"/>
      <c r="AGO4" s="2176"/>
      <c r="AGP4" s="2176"/>
      <c r="AGQ4" s="2176"/>
      <c r="AGR4" s="2176"/>
      <c r="AGS4" s="2176"/>
      <c r="AGT4" s="2176"/>
      <c r="AGU4" s="2176"/>
      <c r="AGV4" s="2176"/>
      <c r="AGW4" s="2176"/>
      <c r="AGX4" s="2176"/>
      <c r="AGY4" s="2176"/>
      <c r="AGZ4" s="2176"/>
      <c r="AHA4" s="2176"/>
      <c r="AHB4" s="2176"/>
      <c r="AHC4" s="2176"/>
      <c r="AHD4" s="2176"/>
      <c r="AHE4" s="2176"/>
      <c r="AHF4" s="2176"/>
      <c r="AHG4" s="2176"/>
      <c r="AHH4" s="2176"/>
      <c r="AHI4" s="2176"/>
      <c r="AHJ4" s="2176"/>
      <c r="AHK4" s="2176"/>
      <c r="AHL4" s="2176"/>
      <c r="AHM4" s="2176"/>
      <c r="AHN4" s="2176"/>
      <c r="AHO4" s="2176"/>
      <c r="AHP4" s="2176"/>
      <c r="AHQ4" s="2176"/>
      <c r="AHR4" s="2176"/>
      <c r="AHS4" s="2176"/>
      <c r="AHT4" s="2176"/>
      <c r="AHU4" s="2176"/>
      <c r="AHV4" s="2176"/>
      <c r="AHW4" s="2176"/>
      <c r="AHX4" s="2176"/>
      <c r="AHY4" s="2176"/>
      <c r="AHZ4" s="2176"/>
      <c r="AIA4" s="2176"/>
      <c r="AIB4" s="2176"/>
      <c r="AIC4" s="2176"/>
      <c r="AID4" s="2176"/>
      <c r="AIE4" s="2176"/>
      <c r="AIF4" s="2176"/>
      <c r="AIG4" s="2176"/>
      <c r="AIH4" s="2176"/>
      <c r="AII4" s="2176"/>
      <c r="AIJ4" s="2176"/>
      <c r="AIK4" s="2176"/>
      <c r="AIL4" s="2176"/>
      <c r="AIM4" s="2176"/>
      <c r="AIN4" s="2176"/>
      <c r="AIO4" s="2176"/>
      <c r="AIP4" s="2176"/>
      <c r="AIQ4" s="2176"/>
      <c r="AIR4" s="2176"/>
      <c r="AIS4" s="2176"/>
      <c r="AIT4" s="2176"/>
      <c r="AIU4" s="2176"/>
      <c r="AIV4" s="2176"/>
      <c r="AIW4" s="2176"/>
      <c r="AIX4" s="2176"/>
      <c r="AIY4" s="2176"/>
      <c r="AIZ4" s="2176"/>
      <c r="AJA4" s="2176"/>
      <c r="AJB4" s="2176"/>
      <c r="AJC4" s="2176"/>
      <c r="AJD4" s="2176"/>
      <c r="AJE4" s="2176"/>
      <c r="AJF4" s="2176"/>
      <c r="AJG4" s="2176"/>
      <c r="AJH4" s="2176"/>
      <c r="AJI4" s="2176"/>
      <c r="AJJ4" s="2176"/>
      <c r="AJK4" s="2176"/>
      <c r="AJL4" s="2176"/>
      <c r="AJM4" s="2176"/>
      <c r="AJN4" s="2176"/>
      <c r="AJO4" s="2176"/>
      <c r="AJP4" s="2176"/>
      <c r="AJQ4" s="2176"/>
      <c r="AJR4" s="2176"/>
      <c r="AJS4" s="2176"/>
      <c r="AJT4" s="2176"/>
      <c r="AJU4" s="2176"/>
      <c r="AJV4" s="2176"/>
      <c r="AJW4" s="2176"/>
      <c r="AJX4" s="2176"/>
      <c r="AJY4" s="2176"/>
      <c r="AJZ4" s="2176"/>
      <c r="AKA4" s="2176"/>
      <c r="AKB4" s="2176"/>
      <c r="AKC4" s="2176"/>
      <c r="AKD4" s="2176"/>
      <c r="AKE4" s="2176"/>
      <c r="AKF4" s="2176"/>
      <c r="AKG4" s="2176"/>
      <c r="AKH4" s="2176"/>
      <c r="AKI4" s="2176"/>
      <c r="AKJ4" s="2176"/>
      <c r="AKK4" s="2176"/>
      <c r="AKL4" s="2176"/>
      <c r="AKM4" s="2176"/>
      <c r="AKN4" s="2176"/>
      <c r="AKO4" s="2176"/>
      <c r="AKP4" s="2176"/>
      <c r="AKQ4" s="2176"/>
      <c r="AKR4" s="2176"/>
      <c r="AKS4" s="2176"/>
      <c r="AKT4" s="2176"/>
      <c r="AKU4" s="2176"/>
      <c r="AKV4" s="2176"/>
      <c r="AKW4" s="2176"/>
      <c r="AKX4" s="2176"/>
      <c r="AKY4" s="2176"/>
      <c r="AKZ4" s="2176"/>
      <c r="ALA4" s="2176"/>
      <c r="ALB4" s="2176"/>
      <c r="ALC4" s="2176"/>
      <c r="ALD4" s="2176"/>
      <c r="ALE4" s="2176"/>
      <c r="ALF4" s="2176"/>
      <c r="ALG4" s="2176"/>
      <c r="ALH4" s="2176"/>
      <c r="ALI4" s="2176"/>
      <c r="ALJ4" s="2176"/>
      <c r="ALK4" s="2176"/>
      <c r="ALL4" s="2176"/>
      <c r="ALM4" s="2176"/>
      <c r="ALN4" s="2176"/>
      <c r="ALO4" s="2176"/>
      <c r="ALP4" s="2176"/>
      <c r="ALQ4" s="2176"/>
      <c r="ALR4" s="2176"/>
      <c r="ALS4" s="2176"/>
      <c r="ALT4" s="2176"/>
      <c r="ALU4" s="2176"/>
      <c r="ALV4" s="2176"/>
      <c r="ALW4" s="2176"/>
      <c r="ALX4" s="2176"/>
      <c r="ALY4" s="2176"/>
      <c r="ALZ4" s="2176"/>
      <c r="AMA4" s="2176"/>
      <c r="AMB4" s="2176"/>
      <c r="AMC4" s="2176"/>
      <c r="AMD4" s="2176"/>
      <c r="AME4" s="2176"/>
      <c r="AMF4" s="2176"/>
      <c r="AMG4" s="2176"/>
      <c r="AMH4" s="2176"/>
      <c r="AMI4" s="2176"/>
      <c r="AMJ4" s="2176"/>
      <c r="AMK4" s="2176"/>
      <c r="AML4" s="2176"/>
      <c r="AMM4" s="2176"/>
      <c r="AMN4" s="2176"/>
      <c r="AMO4" s="2176"/>
      <c r="AMP4" s="2176"/>
      <c r="AMQ4" s="2176"/>
      <c r="AMR4" s="2176"/>
      <c r="AMS4" s="2176"/>
      <c r="AMT4" s="2176"/>
      <c r="AMU4" s="2176"/>
      <c r="AMV4" s="2176"/>
      <c r="AMW4" s="2176"/>
      <c r="AMX4" s="2176"/>
      <c r="AMY4" s="2176"/>
      <c r="AMZ4" s="2176"/>
      <c r="ANA4" s="2176"/>
      <c r="ANB4" s="2176"/>
      <c r="ANC4" s="2176"/>
      <c r="AND4" s="2176"/>
      <c r="ANE4" s="2176"/>
      <c r="ANF4" s="2176"/>
      <c r="ANG4" s="2176"/>
      <c r="ANH4" s="2176"/>
      <c r="ANI4" s="2176"/>
      <c r="ANJ4" s="2176"/>
      <c r="ANK4" s="2176"/>
      <c r="ANL4" s="2176"/>
      <c r="ANM4" s="2176"/>
      <c r="ANN4" s="2176"/>
      <c r="ANO4" s="2176"/>
      <c r="ANP4" s="2176"/>
      <c r="ANQ4" s="2176"/>
      <c r="ANR4" s="2176"/>
      <c r="ANS4" s="2176"/>
      <c r="ANT4" s="2176"/>
      <c r="ANU4" s="2176"/>
      <c r="ANV4" s="2176"/>
      <c r="ANW4" s="2176"/>
      <c r="ANX4" s="2176"/>
      <c r="ANY4" s="2176"/>
      <c r="ANZ4" s="2176"/>
      <c r="AOA4" s="2176"/>
      <c r="AOB4" s="2176"/>
      <c r="AOC4" s="2176"/>
      <c r="AOD4" s="2176"/>
      <c r="AOE4" s="2176"/>
      <c r="AOF4" s="2176"/>
      <c r="AOG4" s="2176"/>
      <c r="AOH4" s="2176"/>
      <c r="AOI4" s="2176"/>
      <c r="AOJ4" s="2176"/>
      <c r="AOK4" s="2176"/>
      <c r="AOL4" s="2176"/>
      <c r="AOM4" s="2176"/>
      <c r="AON4" s="2176"/>
      <c r="AOO4" s="2176"/>
      <c r="AOP4" s="2176"/>
      <c r="AOQ4" s="2176"/>
      <c r="AOR4" s="2176"/>
      <c r="AOS4" s="2176"/>
      <c r="AOT4" s="2176"/>
      <c r="AOU4" s="2176"/>
      <c r="AOV4" s="2176"/>
      <c r="AOW4" s="2176"/>
      <c r="AOX4" s="2176"/>
      <c r="AOY4" s="2176"/>
      <c r="AOZ4" s="2176"/>
      <c r="APA4" s="2176"/>
      <c r="APB4" s="2176"/>
      <c r="APC4" s="2176"/>
      <c r="APD4" s="2176"/>
      <c r="APE4" s="2176"/>
      <c r="APF4" s="2176"/>
      <c r="APG4" s="2176"/>
      <c r="APH4" s="2176"/>
      <c r="API4" s="2176"/>
      <c r="APJ4" s="2176"/>
      <c r="APK4" s="2176"/>
      <c r="APL4" s="2176"/>
      <c r="APM4" s="2176"/>
      <c r="APN4" s="2176"/>
      <c r="APO4" s="2176"/>
      <c r="APP4" s="2176"/>
      <c r="APQ4" s="2176"/>
      <c r="APR4" s="2176"/>
      <c r="APS4" s="2176"/>
      <c r="APT4" s="2176"/>
      <c r="APU4" s="2176"/>
      <c r="APV4" s="2176"/>
      <c r="APW4" s="2176"/>
      <c r="APX4" s="2176"/>
      <c r="APY4" s="2176"/>
      <c r="APZ4" s="2176"/>
      <c r="AQA4" s="2176"/>
      <c r="AQB4" s="2176"/>
      <c r="AQC4" s="2176"/>
      <c r="AQD4" s="2176"/>
      <c r="AQE4" s="2176"/>
      <c r="AQF4" s="2176"/>
      <c r="AQG4" s="2176"/>
      <c r="AQH4" s="2176"/>
      <c r="AQI4" s="2176"/>
      <c r="AQJ4" s="2176"/>
      <c r="AQK4" s="2176"/>
      <c r="AQL4" s="2176"/>
      <c r="AQM4" s="2176"/>
      <c r="AQN4" s="2176"/>
      <c r="AQO4" s="2176"/>
      <c r="AQP4" s="2176"/>
      <c r="AQQ4" s="2176"/>
      <c r="AQR4" s="2176"/>
      <c r="AQS4" s="2176"/>
      <c r="AQT4" s="2176"/>
      <c r="AQU4" s="2176"/>
      <c r="AQV4" s="2176"/>
      <c r="AQW4" s="2176"/>
      <c r="AQX4" s="2176"/>
      <c r="AQY4" s="2176"/>
      <c r="AQZ4" s="2176"/>
      <c r="ARA4" s="2176"/>
      <c r="ARB4" s="2176"/>
      <c r="ARC4" s="2176"/>
      <c r="ARD4" s="2176"/>
      <c r="ARE4" s="2176"/>
      <c r="ARF4" s="2176"/>
      <c r="ARG4" s="2176"/>
      <c r="ARH4" s="2176"/>
      <c r="ARI4" s="2176"/>
      <c r="ARJ4" s="2176"/>
      <c r="ARK4" s="2176"/>
      <c r="ARL4" s="2176"/>
      <c r="ARM4" s="2176"/>
      <c r="ARN4" s="2176"/>
      <c r="ARO4" s="2176"/>
      <c r="ARP4" s="2176"/>
      <c r="ARQ4" s="2176"/>
      <c r="ARR4" s="2176"/>
      <c r="ARS4" s="2176"/>
      <c r="ART4" s="2176"/>
      <c r="ARU4" s="2176"/>
      <c r="ARV4" s="2176"/>
      <c r="ARW4" s="2176"/>
      <c r="ARX4" s="2176"/>
      <c r="ARY4" s="2176"/>
      <c r="ARZ4" s="2176"/>
      <c r="ASA4" s="2176"/>
      <c r="ASB4" s="2176"/>
      <c r="ASC4" s="2176"/>
      <c r="ASD4" s="2176"/>
      <c r="ASE4" s="2176"/>
      <c r="ASF4" s="2176"/>
      <c r="ASG4" s="2176"/>
      <c r="ASH4" s="2176"/>
      <c r="ASI4" s="2176"/>
      <c r="ASJ4" s="2176"/>
      <c r="ASK4" s="2176"/>
      <c r="ASL4" s="2176"/>
      <c r="ASM4" s="2176"/>
      <c r="ASN4" s="2176"/>
      <c r="ASO4" s="2176"/>
      <c r="ASP4" s="2176"/>
      <c r="ASQ4" s="2176"/>
      <c r="ASR4" s="2176"/>
      <c r="ASS4" s="2176"/>
      <c r="AST4" s="2176"/>
      <c r="ASU4" s="2176"/>
      <c r="ASV4" s="2176"/>
      <c r="ASW4" s="2176"/>
      <c r="ASX4" s="2176"/>
      <c r="ASY4" s="2176"/>
      <c r="ASZ4" s="2176"/>
      <c r="ATA4" s="2176"/>
      <c r="ATB4" s="2176"/>
      <c r="ATC4" s="2176"/>
      <c r="ATD4" s="2176"/>
      <c r="ATE4" s="2176"/>
      <c r="ATF4" s="2176"/>
      <c r="ATG4" s="2176"/>
      <c r="ATH4" s="2176"/>
      <c r="ATI4" s="2176"/>
      <c r="ATJ4" s="2176"/>
      <c r="ATK4" s="2176"/>
      <c r="ATL4" s="2176"/>
      <c r="ATM4" s="2176"/>
      <c r="ATN4" s="2176"/>
      <c r="ATO4" s="2176"/>
      <c r="ATP4" s="2176"/>
      <c r="ATQ4" s="2176"/>
      <c r="ATR4" s="2176"/>
      <c r="ATS4" s="2176"/>
      <c r="ATT4" s="2176"/>
      <c r="ATU4" s="2176"/>
      <c r="ATV4" s="2176"/>
      <c r="ATW4" s="2176"/>
      <c r="ATX4" s="2176"/>
      <c r="ATY4" s="2176"/>
      <c r="ATZ4" s="2176"/>
      <c r="AUA4" s="2176"/>
      <c r="AUB4" s="2176"/>
      <c r="AUC4" s="2176"/>
      <c r="AUD4" s="2176"/>
      <c r="AUE4" s="2176"/>
      <c r="AUF4" s="2176"/>
      <c r="AUG4" s="2176"/>
      <c r="AUH4" s="2176"/>
      <c r="AUI4" s="2176"/>
      <c r="AUJ4" s="2176"/>
      <c r="AUK4" s="2176"/>
      <c r="AUL4" s="2176"/>
      <c r="AUM4" s="2176"/>
      <c r="AUN4" s="2176"/>
      <c r="AUO4" s="2176"/>
      <c r="AUP4" s="2176"/>
      <c r="AUQ4" s="2176"/>
      <c r="AUR4" s="2176"/>
      <c r="AUS4" s="2176"/>
      <c r="AUT4" s="2176"/>
      <c r="AUU4" s="2176"/>
      <c r="AUV4" s="2176"/>
      <c r="AUW4" s="2176"/>
      <c r="AUX4" s="2176"/>
      <c r="AUY4" s="2176"/>
      <c r="AUZ4" s="2176"/>
      <c r="AVA4" s="2176"/>
      <c r="AVB4" s="2176"/>
      <c r="AVC4" s="2176"/>
      <c r="AVD4" s="2176"/>
      <c r="AVE4" s="2176"/>
      <c r="AVF4" s="2176"/>
      <c r="AVG4" s="2176"/>
      <c r="AVH4" s="2176"/>
      <c r="AVI4" s="2176"/>
      <c r="AVJ4" s="2176"/>
      <c r="AVK4" s="2176"/>
      <c r="AVL4" s="2176"/>
      <c r="AVM4" s="2176"/>
      <c r="AVN4" s="2176"/>
      <c r="AVO4" s="2176"/>
      <c r="AVP4" s="2176"/>
      <c r="AVQ4" s="2176"/>
      <c r="AVR4" s="2176"/>
      <c r="AVS4" s="2176"/>
      <c r="AVT4" s="2176"/>
      <c r="AVU4" s="2176"/>
      <c r="AVV4" s="2176"/>
      <c r="AVW4" s="2176"/>
      <c r="AVX4" s="2176"/>
      <c r="AVY4" s="2176"/>
      <c r="AVZ4" s="2176"/>
      <c r="AWA4" s="2176"/>
      <c r="AWB4" s="2176"/>
      <c r="AWC4" s="2176"/>
      <c r="AWD4" s="2176"/>
      <c r="AWE4" s="2176"/>
      <c r="AWF4" s="2176"/>
      <c r="AWG4" s="2176"/>
      <c r="AWH4" s="2176"/>
      <c r="AWI4" s="2176"/>
      <c r="AWJ4" s="2176"/>
      <c r="AWK4" s="2176"/>
      <c r="AWL4" s="2176"/>
      <c r="AWM4" s="2176"/>
      <c r="AWN4" s="2176"/>
      <c r="AWO4" s="2176"/>
      <c r="AWP4" s="2176"/>
      <c r="AWQ4" s="2176"/>
      <c r="AWR4" s="2176"/>
      <c r="AWS4" s="2176"/>
      <c r="AWT4" s="2176"/>
      <c r="AWU4" s="2176"/>
      <c r="AWV4" s="2176"/>
      <c r="AWW4" s="2176"/>
      <c r="AWX4" s="2176"/>
      <c r="AWY4" s="2176"/>
      <c r="AWZ4" s="2176"/>
      <c r="AXA4" s="2176"/>
      <c r="AXB4" s="2176"/>
      <c r="AXC4" s="2176"/>
      <c r="AXD4" s="2176"/>
      <c r="AXE4" s="2176"/>
      <c r="AXF4" s="2176"/>
      <c r="AXG4" s="2176"/>
      <c r="AXH4" s="2176"/>
      <c r="AXI4" s="2176"/>
      <c r="AXJ4" s="2176"/>
      <c r="AXK4" s="2176"/>
      <c r="AXL4" s="2176"/>
      <c r="AXM4" s="2176"/>
      <c r="AXN4" s="2176"/>
      <c r="AXO4" s="2176"/>
      <c r="AXP4" s="2176"/>
      <c r="AXQ4" s="2176"/>
      <c r="AXR4" s="2176"/>
      <c r="AXS4" s="2176"/>
      <c r="AXT4" s="2176"/>
      <c r="AXU4" s="2176"/>
      <c r="AXV4" s="2176"/>
      <c r="AXW4" s="2176"/>
      <c r="AXX4" s="2176"/>
      <c r="AXY4" s="2176"/>
      <c r="AXZ4" s="2176"/>
      <c r="AYA4" s="2176"/>
      <c r="AYB4" s="2176"/>
      <c r="AYC4" s="2176"/>
      <c r="AYD4" s="2176"/>
      <c r="AYE4" s="2176"/>
      <c r="AYF4" s="2176"/>
      <c r="AYG4" s="2176"/>
      <c r="AYH4" s="2176"/>
      <c r="AYI4" s="2176"/>
      <c r="AYJ4" s="2176"/>
      <c r="AYK4" s="2176"/>
      <c r="AYL4" s="2176"/>
      <c r="AYM4" s="2176"/>
      <c r="AYN4" s="2176"/>
      <c r="AYO4" s="2176"/>
      <c r="AYP4" s="2176"/>
      <c r="AYQ4" s="2176"/>
      <c r="AYR4" s="2176"/>
      <c r="AYS4" s="2176"/>
      <c r="AYT4" s="2176"/>
      <c r="AYU4" s="2176"/>
      <c r="AYV4" s="2176"/>
      <c r="AYW4" s="2176"/>
      <c r="AYX4" s="2176"/>
      <c r="AYY4" s="2176"/>
      <c r="AYZ4" s="2176"/>
      <c r="AZA4" s="2176"/>
      <c r="AZB4" s="2176"/>
      <c r="AZC4" s="2176"/>
      <c r="AZD4" s="2176"/>
      <c r="AZE4" s="2176"/>
      <c r="AZF4" s="2176"/>
      <c r="AZG4" s="2176"/>
      <c r="AZH4" s="2176"/>
      <c r="AZI4" s="2176"/>
      <c r="AZJ4" s="2176"/>
      <c r="AZK4" s="2176"/>
      <c r="AZL4" s="2176"/>
      <c r="AZM4" s="2176"/>
      <c r="AZN4" s="2176"/>
      <c r="AZO4" s="2176"/>
      <c r="AZP4" s="2176"/>
      <c r="AZQ4" s="2176"/>
      <c r="AZR4" s="2176"/>
      <c r="AZS4" s="2176"/>
      <c r="AZT4" s="2176"/>
      <c r="AZU4" s="2176"/>
      <c r="AZV4" s="2176"/>
      <c r="AZW4" s="2176"/>
      <c r="AZX4" s="2176"/>
      <c r="AZY4" s="2176"/>
      <c r="AZZ4" s="2176"/>
      <c r="BAA4" s="2176"/>
      <c r="BAB4" s="2176"/>
      <c r="BAC4" s="2176"/>
      <c r="BAD4" s="2176"/>
      <c r="BAE4" s="2176"/>
      <c r="BAF4" s="2176"/>
      <c r="BAG4" s="2176"/>
      <c r="BAH4" s="2176"/>
      <c r="BAI4" s="2176"/>
      <c r="BAJ4" s="2176"/>
      <c r="BAK4" s="2176"/>
      <c r="BAL4" s="2176"/>
      <c r="BAM4" s="2176"/>
      <c r="BAN4" s="2176"/>
      <c r="BAO4" s="2176"/>
      <c r="BAP4" s="2176"/>
      <c r="BAQ4" s="2176"/>
      <c r="BAR4" s="2176"/>
      <c r="BAS4" s="2176"/>
      <c r="BAT4" s="2176"/>
      <c r="BAU4" s="2176"/>
      <c r="BAV4" s="2176"/>
      <c r="BAW4" s="2176"/>
      <c r="BAX4" s="2176"/>
      <c r="BAY4" s="2176"/>
      <c r="BAZ4" s="2176"/>
      <c r="BBA4" s="2176"/>
      <c r="BBB4" s="2176"/>
      <c r="BBC4" s="2176"/>
      <c r="BBD4" s="2176"/>
      <c r="BBE4" s="2176"/>
      <c r="BBF4" s="2176"/>
      <c r="BBG4" s="2176"/>
      <c r="BBH4" s="2176"/>
      <c r="BBI4" s="2176"/>
      <c r="BBJ4" s="2176"/>
      <c r="BBK4" s="2176"/>
      <c r="BBL4" s="2176"/>
      <c r="BBM4" s="2176"/>
      <c r="BBN4" s="2176"/>
      <c r="BBO4" s="2176"/>
      <c r="BBP4" s="2176"/>
      <c r="BBQ4" s="2176"/>
      <c r="BBR4" s="2176"/>
      <c r="BBS4" s="2176"/>
      <c r="BBT4" s="2176"/>
      <c r="BBU4" s="2176"/>
      <c r="BBV4" s="2176"/>
      <c r="BBW4" s="2176"/>
      <c r="BBX4" s="2176"/>
      <c r="BBY4" s="2176"/>
      <c r="BBZ4" s="2176"/>
      <c r="BCA4" s="2176"/>
      <c r="BCB4" s="2176"/>
      <c r="BCC4" s="2176"/>
      <c r="BCD4" s="2176"/>
      <c r="BCE4" s="2176"/>
      <c r="BCF4" s="2176"/>
      <c r="BCG4" s="2176"/>
      <c r="BCH4" s="2176"/>
      <c r="BCI4" s="2176"/>
      <c r="BCJ4" s="2176"/>
      <c r="BCK4" s="2176"/>
      <c r="BCL4" s="2176"/>
      <c r="BCM4" s="2176"/>
      <c r="BCN4" s="2176"/>
      <c r="BCO4" s="2176"/>
      <c r="BCP4" s="2176"/>
      <c r="BCQ4" s="2176"/>
      <c r="BCR4" s="2176"/>
      <c r="BCS4" s="2176"/>
      <c r="BCT4" s="2176"/>
      <c r="BCU4" s="2176"/>
      <c r="BCV4" s="2176"/>
      <c r="BCW4" s="2176"/>
      <c r="BCX4" s="2176"/>
      <c r="BCY4" s="2176"/>
      <c r="BCZ4" s="2176"/>
      <c r="BDA4" s="2176"/>
      <c r="BDB4" s="2176"/>
      <c r="BDC4" s="2176"/>
      <c r="BDD4" s="2176"/>
      <c r="BDE4" s="2176"/>
      <c r="BDF4" s="2176"/>
      <c r="BDG4" s="2176"/>
      <c r="BDH4" s="2176"/>
      <c r="BDI4" s="2176"/>
      <c r="BDJ4" s="2176"/>
      <c r="BDK4" s="2176"/>
      <c r="BDL4" s="2176"/>
      <c r="BDM4" s="2176"/>
      <c r="BDN4" s="2176"/>
      <c r="BDO4" s="2176"/>
      <c r="BDP4" s="2176"/>
      <c r="BDQ4" s="2176"/>
      <c r="BDR4" s="2176"/>
      <c r="BDS4" s="2176"/>
      <c r="BDT4" s="2176"/>
      <c r="BDU4" s="2176"/>
      <c r="BDV4" s="2176"/>
      <c r="BDW4" s="2176"/>
      <c r="BDX4" s="2176"/>
      <c r="BDY4" s="2176"/>
      <c r="BDZ4" s="2176"/>
      <c r="BEA4" s="2176"/>
      <c r="BEB4" s="2176"/>
      <c r="BEC4" s="2176"/>
      <c r="BED4" s="2176"/>
      <c r="BEE4" s="2176"/>
      <c r="BEF4" s="2176"/>
      <c r="BEG4" s="2176"/>
      <c r="BEH4" s="2176"/>
      <c r="BEI4" s="2176"/>
      <c r="BEJ4" s="2176"/>
      <c r="BEK4" s="2176"/>
      <c r="BEL4" s="2176"/>
      <c r="BEM4" s="2176"/>
      <c r="BEN4" s="2176"/>
      <c r="BEO4" s="2176"/>
      <c r="BEP4" s="2176"/>
      <c r="BEQ4" s="2176"/>
      <c r="BER4" s="2176"/>
      <c r="BES4" s="2176"/>
      <c r="BET4" s="2176"/>
      <c r="BEU4" s="2176"/>
      <c r="BEV4" s="2176"/>
      <c r="BEW4" s="2176"/>
      <c r="BEX4" s="2176"/>
      <c r="BEY4" s="2176"/>
      <c r="BEZ4" s="2176"/>
      <c r="BFA4" s="2176"/>
      <c r="BFB4" s="2176"/>
      <c r="BFC4" s="2176"/>
      <c r="BFD4" s="2176"/>
      <c r="BFE4" s="2176"/>
      <c r="BFF4" s="2176"/>
      <c r="BFG4" s="2176"/>
      <c r="BFH4" s="2176"/>
      <c r="BFI4" s="2176"/>
      <c r="BFJ4" s="2176"/>
      <c r="BFK4" s="2176"/>
      <c r="BFL4" s="2176"/>
      <c r="BFM4" s="2176"/>
      <c r="BFN4" s="2176"/>
      <c r="BFO4" s="2176"/>
      <c r="BFP4" s="2176"/>
      <c r="BFQ4" s="2176"/>
      <c r="BFR4" s="2176"/>
      <c r="BFS4" s="2176"/>
      <c r="BFT4" s="2176"/>
      <c r="BFU4" s="2176"/>
      <c r="BFV4" s="2176"/>
      <c r="BFW4" s="2176"/>
      <c r="BFX4" s="2176"/>
      <c r="BFY4" s="2176"/>
      <c r="BFZ4" s="2176"/>
      <c r="BGA4" s="2176"/>
      <c r="BGB4" s="2176"/>
      <c r="BGC4" s="2176"/>
      <c r="BGD4" s="2176"/>
      <c r="BGE4" s="2176"/>
      <c r="BGF4" s="2176"/>
      <c r="BGG4" s="2176"/>
      <c r="BGH4" s="2176"/>
      <c r="BGI4" s="2176"/>
      <c r="BGJ4" s="2176"/>
      <c r="BGK4" s="2176"/>
      <c r="BGL4" s="2176"/>
      <c r="BGM4" s="2176"/>
      <c r="BGN4" s="2176"/>
      <c r="BGO4" s="2176"/>
      <c r="BGP4" s="2176"/>
      <c r="BGQ4" s="2176"/>
      <c r="BGR4" s="2176"/>
      <c r="BGS4" s="2176"/>
      <c r="BGT4" s="2176"/>
      <c r="BGU4" s="2176"/>
      <c r="BGV4" s="2176"/>
      <c r="BGW4" s="2176"/>
      <c r="BGX4" s="2176"/>
      <c r="BGY4" s="2176"/>
      <c r="BGZ4" s="2176"/>
      <c r="BHA4" s="2176"/>
      <c r="BHB4" s="2176"/>
      <c r="BHC4" s="2176"/>
      <c r="BHD4" s="2176"/>
      <c r="BHE4" s="2176"/>
      <c r="BHF4" s="2176"/>
      <c r="BHG4" s="2176"/>
      <c r="BHH4" s="2176"/>
      <c r="BHI4" s="2176"/>
      <c r="BHJ4" s="2176"/>
      <c r="BHK4" s="2176"/>
      <c r="BHL4" s="2176"/>
      <c r="BHM4" s="2176"/>
      <c r="BHN4" s="2176"/>
      <c r="BHO4" s="2176"/>
      <c r="BHP4" s="2176"/>
      <c r="BHQ4" s="2176"/>
      <c r="BHR4" s="2176"/>
      <c r="BHS4" s="2176"/>
      <c r="BHT4" s="2176"/>
      <c r="BHU4" s="2176"/>
      <c r="BHV4" s="2176"/>
      <c r="BHW4" s="2176"/>
      <c r="BHX4" s="2176"/>
      <c r="BHY4" s="2176"/>
      <c r="BHZ4" s="2176"/>
      <c r="BIA4" s="2176"/>
      <c r="BIB4" s="2176"/>
      <c r="BIC4" s="2176"/>
      <c r="BID4" s="2176"/>
      <c r="BIE4" s="2176"/>
      <c r="BIF4" s="2176"/>
      <c r="BIG4" s="2176"/>
      <c r="BIH4" s="2176"/>
      <c r="BII4" s="2176"/>
      <c r="BIJ4" s="2176"/>
      <c r="BIK4" s="2176"/>
      <c r="BIL4" s="2176"/>
      <c r="BIM4" s="2176"/>
      <c r="BIN4" s="2176"/>
      <c r="BIO4" s="2176"/>
      <c r="BIP4" s="2176"/>
      <c r="BIQ4" s="2176"/>
      <c r="BIR4" s="2176"/>
      <c r="BIS4" s="2176"/>
      <c r="BIT4" s="2176"/>
      <c r="BIU4" s="2176"/>
      <c r="BIV4" s="2176"/>
      <c r="BIW4" s="2176"/>
      <c r="BIX4" s="2176"/>
      <c r="BIY4" s="2176"/>
      <c r="BIZ4" s="2176"/>
      <c r="BJA4" s="2176"/>
      <c r="BJB4" s="2176"/>
      <c r="BJC4" s="2176"/>
      <c r="BJD4" s="2176"/>
      <c r="BJE4" s="2176"/>
      <c r="BJF4" s="2176"/>
      <c r="BJG4" s="2176"/>
      <c r="BJH4" s="2176"/>
      <c r="BJI4" s="2176"/>
      <c r="BJJ4" s="2176"/>
      <c r="BJK4" s="2176"/>
      <c r="BJL4" s="2176"/>
      <c r="BJM4" s="2176"/>
      <c r="BJN4" s="2176"/>
      <c r="BJO4" s="2176"/>
      <c r="BJP4" s="2176"/>
      <c r="BJQ4" s="2176"/>
      <c r="BJR4" s="2176"/>
      <c r="BJS4" s="2176"/>
      <c r="BJT4" s="2176"/>
      <c r="BJU4" s="2176"/>
      <c r="BJV4" s="2176"/>
      <c r="BJW4" s="2176"/>
      <c r="BJX4" s="2176"/>
      <c r="BJY4" s="2176"/>
      <c r="BJZ4" s="2176"/>
      <c r="BKA4" s="2176"/>
      <c r="BKB4" s="2176"/>
      <c r="BKC4" s="2176"/>
      <c r="BKD4" s="2176"/>
      <c r="BKE4" s="2176"/>
      <c r="BKF4" s="2176"/>
      <c r="BKG4" s="2176"/>
      <c r="BKH4" s="2176"/>
      <c r="BKI4" s="2176"/>
      <c r="BKJ4" s="2176"/>
      <c r="BKK4" s="2176"/>
      <c r="BKL4" s="2176"/>
      <c r="BKM4" s="2176"/>
      <c r="BKN4" s="2176"/>
      <c r="BKO4" s="2176"/>
      <c r="BKP4" s="2176"/>
      <c r="BKQ4" s="2176"/>
      <c r="BKR4" s="2176"/>
      <c r="BKS4" s="2176"/>
      <c r="BKT4" s="2176"/>
      <c r="BKU4" s="2176"/>
      <c r="BKV4" s="2176"/>
      <c r="BKW4" s="2176"/>
      <c r="BKX4" s="2176"/>
      <c r="BKY4" s="2176"/>
      <c r="BKZ4" s="2176"/>
      <c r="BLA4" s="2176"/>
      <c r="BLB4" s="2176"/>
      <c r="BLC4" s="2176"/>
      <c r="BLD4" s="2176"/>
      <c r="BLE4" s="2176"/>
      <c r="BLF4" s="2176"/>
      <c r="BLG4" s="2176"/>
      <c r="BLH4" s="2176"/>
      <c r="BLI4" s="2176"/>
      <c r="BLJ4" s="2176"/>
      <c r="BLK4" s="2176"/>
      <c r="BLL4" s="2176"/>
      <c r="BLM4" s="2176"/>
      <c r="BLN4" s="2176"/>
      <c r="BLO4" s="2176"/>
      <c r="BLP4" s="2176"/>
      <c r="BLQ4" s="2176"/>
      <c r="BLR4" s="2176"/>
      <c r="BLS4" s="2176"/>
      <c r="BLT4" s="2176"/>
      <c r="BLU4" s="2176"/>
      <c r="BLV4" s="2176"/>
      <c r="BLW4" s="2176"/>
      <c r="BLX4" s="2176"/>
      <c r="BLY4" s="2176"/>
      <c r="BLZ4" s="2176"/>
      <c r="BMA4" s="2176"/>
      <c r="BMB4" s="2176"/>
      <c r="BMC4" s="2176"/>
      <c r="BMD4" s="2176"/>
      <c r="BME4" s="2176"/>
      <c r="BMF4" s="2176"/>
      <c r="BMG4" s="2176"/>
      <c r="BMH4" s="2176"/>
      <c r="BMI4" s="2176"/>
      <c r="BMJ4" s="2176"/>
      <c r="BMK4" s="2176"/>
      <c r="BML4" s="2176"/>
      <c r="BMM4" s="2176"/>
      <c r="BMN4" s="2176"/>
      <c r="BMO4" s="2176"/>
      <c r="BMP4" s="2176"/>
      <c r="BMQ4" s="2176"/>
      <c r="BMR4" s="2176"/>
      <c r="BMS4" s="2176"/>
      <c r="BMT4" s="2176"/>
      <c r="BMU4" s="2176"/>
      <c r="BMV4" s="2176"/>
      <c r="BMW4" s="2176"/>
      <c r="BMX4" s="2176"/>
      <c r="BMY4" s="2176"/>
      <c r="BMZ4" s="2176"/>
      <c r="BNA4" s="2176"/>
      <c r="BNB4" s="2176"/>
      <c r="BNC4" s="2176"/>
      <c r="BND4" s="2176"/>
      <c r="BNE4" s="2176"/>
      <c r="BNF4" s="2176"/>
      <c r="BNG4" s="2176"/>
      <c r="BNH4" s="2176"/>
      <c r="BNI4" s="2176"/>
      <c r="BNJ4" s="2176"/>
      <c r="BNK4" s="2176"/>
      <c r="BNL4" s="2176"/>
      <c r="BNM4" s="2176"/>
      <c r="BNN4" s="2176"/>
      <c r="BNO4" s="2176"/>
      <c r="BNP4" s="2176"/>
      <c r="BNQ4" s="2176"/>
      <c r="BNR4" s="2176"/>
      <c r="BNS4" s="2176"/>
      <c r="BNT4" s="2176"/>
      <c r="BNU4" s="2176"/>
      <c r="BNV4" s="2176"/>
      <c r="BNW4" s="2176"/>
      <c r="BNX4" s="2176"/>
      <c r="BNY4" s="2176"/>
      <c r="BNZ4" s="2176"/>
      <c r="BOA4" s="2176"/>
      <c r="BOB4" s="2176"/>
      <c r="BOC4" s="2176"/>
      <c r="BOD4" s="2176"/>
      <c r="BOE4" s="2176"/>
      <c r="BOF4" s="2176"/>
      <c r="BOG4" s="2176"/>
      <c r="BOH4" s="2176"/>
      <c r="BOI4" s="2176"/>
      <c r="BOJ4" s="2176"/>
      <c r="BOK4" s="2176"/>
      <c r="BOL4" s="2176"/>
      <c r="BOM4" s="2176"/>
      <c r="BON4" s="2176"/>
      <c r="BOO4" s="2176"/>
      <c r="BOP4" s="2176"/>
      <c r="BOQ4" s="2176"/>
      <c r="BOR4" s="2176"/>
      <c r="BOS4" s="2176"/>
      <c r="BOT4" s="2176"/>
      <c r="BOU4" s="2176"/>
      <c r="BOV4" s="2176"/>
      <c r="BOW4" s="2176"/>
      <c r="BOX4" s="2176"/>
      <c r="BOY4" s="2176"/>
      <c r="BOZ4" s="2176"/>
      <c r="BPA4" s="2176"/>
      <c r="BPB4" s="2176"/>
      <c r="BPC4" s="2176"/>
      <c r="BPD4" s="2176"/>
      <c r="BPE4" s="2176"/>
      <c r="BPF4" s="2176"/>
      <c r="BPG4" s="2176"/>
      <c r="BPH4" s="2176"/>
      <c r="BPI4" s="2176"/>
      <c r="BPJ4" s="2176"/>
      <c r="BPK4" s="2176"/>
      <c r="BPL4" s="2176"/>
      <c r="BPM4" s="2176"/>
      <c r="BPN4" s="2176"/>
      <c r="BPO4" s="2176"/>
      <c r="BPP4" s="2176"/>
      <c r="BPQ4" s="2176"/>
      <c r="BPR4" s="2176"/>
      <c r="BPS4" s="2176"/>
      <c r="BPT4" s="2176"/>
      <c r="BPU4" s="2176"/>
      <c r="BPV4" s="2176"/>
      <c r="BPW4" s="2176"/>
      <c r="BPX4" s="2176"/>
      <c r="BPY4" s="2176"/>
      <c r="BPZ4" s="2176"/>
      <c r="BQA4" s="2176"/>
      <c r="BQB4" s="2176"/>
      <c r="BQC4" s="2176"/>
      <c r="BQD4" s="2176"/>
      <c r="BQE4" s="2176"/>
      <c r="BQF4" s="2176"/>
      <c r="BQG4" s="2176"/>
      <c r="BQH4" s="2176"/>
      <c r="BQI4" s="2176"/>
      <c r="BQJ4" s="2176"/>
      <c r="BQK4" s="2176"/>
      <c r="BQL4" s="2176"/>
      <c r="BQM4" s="2176"/>
      <c r="BQN4" s="2176"/>
      <c r="BQO4" s="2176"/>
      <c r="BQP4" s="2176"/>
      <c r="BQQ4" s="2176"/>
      <c r="BQR4" s="2176"/>
      <c r="BQS4" s="2176"/>
      <c r="BQT4" s="2176"/>
      <c r="BQU4" s="2176"/>
      <c r="BQV4" s="2176"/>
      <c r="BQW4" s="2176"/>
      <c r="BQX4" s="2176"/>
      <c r="BQY4" s="2176"/>
      <c r="BQZ4" s="2176"/>
      <c r="BRA4" s="2176"/>
      <c r="BRB4" s="2176"/>
      <c r="BRC4" s="2176"/>
      <c r="BRD4" s="2176"/>
      <c r="BRE4" s="2176"/>
      <c r="BRF4" s="2176"/>
      <c r="BRG4" s="2176"/>
      <c r="BRH4" s="2176"/>
      <c r="BRI4" s="2176"/>
      <c r="BRJ4" s="2176"/>
      <c r="BRK4" s="2176"/>
      <c r="BRL4" s="2176"/>
      <c r="BRM4" s="2176"/>
      <c r="BRN4" s="2176"/>
      <c r="BRO4" s="2176"/>
      <c r="BRP4" s="2176"/>
      <c r="BRQ4" s="2176"/>
      <c r="BRR4" s="2176"/>
      <c r="BRS4" s="2176"/>
      <c r="BRT4" s="2176"/>
      <c r="BRU4" s="2176"/>
      <c r="BRV4" s="2176"/>
      <c r="BRW4" s="2176"/>
      <c r="BRX4" s="2176"/>
      <c r="BRY4" s="2176"/>
      <c r="BRZ4" s="2176"/>
      <c r="BSA4" s="2176"/>
      <c r="BSB4" s="2176"/>
      <c r="BSC4" s="2176"/>
      <c r="BSD4" s="2176"/>
      <c r="BSE4" s="2176"/>
      <c r="BSF4" s="2176"/>
      <c r="BSG4" s="2176"/>
      <c r="BSH4" s="2176"/>
      <c r="BSI4" s="2176"/>
      <c r="BSJ4" s="2176"/>
      <c r="BSK4" s="2176"/>
      <c r="BSL4" s="2176"/>
      <c r="BSM4" s="2176"/>
      <c r="BSN4" s="2176"/>
      <c r="BSO4" s="2176"/>
      <c r="BSP4" s="2176"/>
      <c r="BSQ4" s="2176"/>
      <c r="BSR4" s="2176"/>
      <c r="BSS4" s="2176"/>
      <c r="BST4" s="2176"/>
      <c r="BSU4" s="2176"/>
      <c r="BSV4" s="2176"/>
      <c r="BSW4" s="2176"/>
      <c r="BSX4" s="2176"/>
      <c r="BSY4" s="2176"/>
      <c r="BSZ4" s="2176"/>
      <c r="BTA4" s="2176"/>
      <c r="BTB4" s="2176"/>
      <c r="BTC4" s="2176"/>
      <c r="BTD4" s="2176"/>
      <c r="BTE4" s="2176"/>
      <c r="BTF4" s="2176"/>
      <c r="BTG4" s="2176"/>
      <c r="BTH4" s="2176"/>
      <c r="BTI4" s="2176"/>
      <c r="BTJ4" s="2176"/>
      <c r="BTK4" s="2176"/>
      <c r="BTL4" s="2176"/>
      <c r="BTM4" s="2176"/>
      <c r="BTN4" s="2176"/>
      <c r="BTO4" s="2176"/>
      <c r="BTP4" s="2176"/>
      <c r="BTQ4" s="2176"/>
      <c r="BTR4" s="2176"/>
      <c r="BTS4" s="2176"/>
      <c r="BTT4" s="2176"/>
      <c r="BTU4" s="2176"/>
      <c r="BTV4" s="2176"/>
      <c r="BTW4" s="2176"/>
      <c r="BTX4" s="2176"/>
      <c r="BTY4" s="2176"/>
      <c r="BTZ4" s="2176"/>
      <c r="BUA4" s="2176"/>
      <c r="BUB4" s="2176"/>
      <c r="BUC4" s="2176"/>
      <c r="BUD4" s="2176"/>
      <c r="BUE4" s="2176"/>
      <c r="BUF4" s="2176"/>
      <c r="BUG4" s="2176"/>
      <c r="BUH4" s="2176"/>
      <c r="BUI4" s="2176"/>
      <c r="BUJ4" s="2176"/>
      <c r="BUK4" s="2176"/>
      <c r="BUL4" s="2176"/>
      <c r="BUM4" s="2176"/>
      <c r="BUN4" s="2176"/>
      <c r="BUO4" s="2176"/>
      <c r="BUP4" s="2176"/>
      <c r="BUQ4" s="2176"/>
      <c r="BUR4" s="2176"/>
      <c r="BUS4" s="2176"/>
      <c r="BUT4" s="2176"/>
      <c r="BUU4" s="2176"/>
      <c r="BUV4" s="2176"/>
      <c r="BUW4" s="2176"/>
      <c r="BUX4" s="2176"/>
      <c r="BUY4" s="2176"/>
      <c r="BUZ4" s="2176"/>
      <c r="BVA4" s="2176"/>
      <c r="BVB4" s="2176"/>
      <c r="BVC4" s="2176"/>
      <c r="BVD4" s="2176"/>
      <c r="BVE4" s="2176"/>
      <c r="BVF4" s="2176"/>
      <c r="BVG4" s="2176"/>
      <c r="BVH4" s="2176"/>
      <c r="BVI4" s="2176"/>
      <c r="BVJ4" s="2176"/>
      <c r="BVK4" s="2176"/>
      <c r="BVL4" s="2176"/>
      <c r="BVM4" s="2176"/>
      <c r="BVN4" s="2176"/>
      <c r="BVO4" s="2176"/>
      <c r="BVP4" s="2176"/>
      <c r="BVQ4" s="2176"/>
      <c r="BVR4" s="2176"/>
      <c r="BVS4" s="2176"/>
      <c r="BVT4" s="2176"/>
      <c r="BVU4" s="2176"/>
      <c r="BVV4" s="2176"/>
      <c r="BVW4" s="2176"/>
      <c r="BVX4" s="2176"/>
      <c r="BVY4" s="2176"/>
      <c r="BVZ4" s="2176"/>
      <c r="BWA4" s="2176"/>
      <c r="BWB4" s="2176"/>
      <c r="BWC4" s="2176"/>
      <c r="BWD4" s="2176"/>
      <c r="BWE4" s="2176"/>
      <c r="BWF4" s="2176"/>
      <c r="BWG4" s="2176"/>
      <c r="BWH4" s="2176"/>
      <c r="BWI4" s="2176"/>
      <c r="BWJ4" s="2176"/>
      <c r="BWK4" s="2176"/>
      <c r="BWL4" s="2176"/>
      <c r="BWM4" s="2176"/>
      <c r="BWN4" s="2176"/>
      <c r="BWO4" s="2176"/>
      <c r="BWP4" s="2176"/>
      <c r="BWQ4" s="2176"/>
      <c r="BWR4" s="2176"/>
      <c r="BWS4" s="2176"/>
      <c r="BWT4" s="2176"/>
      <c r="BWU4" s="2176"/>
      <c r="BWV4" s="2176"/>
      <c r="BWW4" s="2176"/>
      <c r="BWX4" s="2176"/>
      <c r="BWY4" s="2176"/>
      <c r="BWZ4" s="2176"/>
      <c r="BXA4" s="2176"/>
      <c r="BXB4" s="2176"/>
      <c r="BXC4" s="2176"/>
      <c r="BXD4" s="2176"/>
      <c r="BXE4" s="2176"/>
      <c r="BXF4" s="2176"/>
      <c r="BXG4" s="2176"/>
      <c r="BXH4" s="2176"/>
      <c r="BXI4" s="2176"/>
      <c r="BXJ4" s="2176"/>
      <c r="BXK4" s="2176"/>
      <c r="BXL4" s="2176"/>
      <c r="BXM4" s="2176"/>
      <c r="BXN4" s="2176"/>
      <c r="BXO4" s="2176"/>
      <c r="BXP4" s="2176"/>
      <c r="BXQ4" s="2176"/>
      <c r="BXR4" s="2176"/>
      <c r="BXS4" s="2176"/>
      <c r="BXT4" s="2176"/>
      <c r="BXU4" s="2176"/>
      <c r="BXV4" s="2176"/>
      <c r="BXW4" s="2176"/>
      <c r="BXX4" s="2176"/>
      <c r="BXY4" s="2176"/>
      <c r="BXZ4" s="2176"/>
      <c r="BYA4" s="2176"/>
      <c r="BYB4" s="2176"/>
      <c r="BYC4" s="2176"/>
      <c r="BYD4" s="2176"/>
      <c r="BYE4" s="2176"/>
      <c r="BYF4" s="2176"/>
      <c r="BYG4" s="2176"/>
      <c r="BYH4" s="2176"/>
      <c r="BYI4" s="2176"/>
      <c r="BYJ4" s="2176"/>
      <c r="BYK4" s="2176"/>
      <c r="BYL4" s="2176"/>
      <c r="BYM4" s="2176"/>
      <c r="BYN4" s="2176"/>
      <c r="BYO4" s="2176"/>
      <c r="BYP4" s="2176"/>
      <c r="BYQ4" s="2176"/>
      <c r="BYR4" s="2176"/>
      <c r="BYS4" s="2176"/>
      <c r="BYT4" s="2176"/>
      <c r="BYU4" s="2176"/>
      <c r="BYV4" s="2176"/>
      <c r="BYW4" s="2176"/>
      <c r="BYX4" s="2176"/>
      <c r="BYY4" s="2176"/>
      <c r="BYZ4" s="2176"/>
      <c r="BZA4" s="2176"/>
      <c r="BZB4" s="2176"/>
      <c r="BZC4" s="2176"/>
      <c r="BZD4" s="2176"/>
      <c r="BZE4" s="2176"/>
      <c r="BZF4" s="2176"/>
      <c r="BZG4" s="2176"/>
      <c r="BZH4" s="2176"/>
      <c r="BZI4" s="2176"/>
      <c r="BZJ4" s="2176"/>
      <c r="BZK4" s="2176"/>
      <c r="BZL4" s="2176"/>
      <c r="BZM4" s="2176"/>
      <c r="BZN4" s="2176"/>
      <c r="BZO4" s="2176"/>
      <c r="BZP4" s="2176"/>
      <c r="BZQ4" s="2176"/>
      <c r="BZR4" s="2176"/>
      <c r="BZS4" s="2176"/>
      <c r="BZT4" s="2176"/>
      <c r="BZU4" s="2176"/>
      <c r="BZV4" s="2176"/>
      <c r="BZW4" s="2176"/>
      <c r="BZX4" s="2176"/>
      <c r="BZY4" s="2176"/>
      <c r="BZZ4" s="2176"/>
      <c r="CAA4" s="2176"/>
      <c r="CAB4" s="2176"/>
      <c r="CAC4" s="2176"/>
      <c r="CAD4" s="2176"/>
      <c r="CAE4" s="2176"/>
      <c r="CAF4" s="2176"/>
      <c r="CAG4" s="2176"/>
      <c r="CAH4" s="2176"/>
      <c r="CAI4" s="2176"/>
      <c r="CAJ4" s="2176"/>
      <c r="CAK4" s="2176"/>
      <c r="CAL4" s="2176"/>
      <c r="CAM4" s="2176"/>
      <c r="CAN4" s="2176"/>
      <c r="CAO4" s="2176"/>
      <c r="CAP4" s="2176"/>
      <c r="CAQ4" s="2176"/>
      <c r="CAR4" s="2176"/>
      <c r="CAS4" s="2176"/>
      <c r="CAT4" s="2176"/>
      <c r="CAU4" s="2176"/>
      <c r="CAV4" s="2176"/>
      <c r="CAW4" s="2176"/>
      <c r="CAX4" s="2176"/>
      <c r="CAY4" s="2176"/>
      <c r="CAZ4" s="2176"/>
      <c r="CBA4" s="2176"/>
      <c r="CBB4" s="2176"/>
      <c r="CBC4" s="2176"/>
      <c r="CBD4" s="2176"/>
      <c r="CBE4" s="2176"/>
      <c r="CBF4" s="2176"/>
      <c r="CBG4" s="2176"/>
      <c r="CBH4" s="2176"/>
      <c r="CBI4" s="2176"/>
      <c r="CBJ4" s="2176"/>
      <c r="CBK4" s="2176"/>
      <c r="CBL4" s="2176"/>
      <c r="CBM4" s="2176"/>
      <c r="CBN4" s="2176"/>
      <c r="CBO4" s="2176"/>
      <c r="CBP4" s="2176"/>
      <c r="CBQ4" s="2176"/>
      <c r="CBR4" s="2176"/>
      <c r="CBS4" s="2176"/>
      <c r="CBT4" s="2176"/>
      <c r="CBU4" s="2176"/>
      <c r="CBV4" s="2176"/>
      <c r="CBW4" s="2176"/>
      <c r="CBX4" s="2176"/>
      <c r="CBY4" s="2176"/>
      <c r="CBZ4" s="2176"/>
      <c r="CCA4" s="2176"/>
      <c r="CCB4" s="2176"/>
      <c r="CCC4" s="2176"/>
      <c r="CCD4" s="2176"/>
      <c r="CCE4" s="2176"/>
      <c r="CCF4" s="2176"/>
      <c r="CCG4" s="2176"/>
      <c r="CCH4" s="2176"/>
      <c r="CCI4" s="2176"/>
      <c r="CCJ4" s="2176"/>
      <c r="CCK4" s="2176"/>
      <c r="CCL4" s="2176"/>
      <c r="CCM4" s="2176"/>
      <c r="CCN4" s="2176"/>
      <c r="CCO4" s="2176"/>
      <c r="CCP4" s="2176"/>
      <c r="CCQ4" s="2176"/>
      <c r="CCR4" s="2176"/>
      <c r="CCS4" s="2176"/>
      <c r="CCT4" s="2176"/>
      <c r="CCU4" s="2176"/>
      <c r="CCV4" s="2176"/>
      <c r="CCW4" s="2176"/>
      <c r="CCX4" s="2176"/>
      <c r="CCY4" s="2176"/>
      <c r="CCZ4" s="2176"/>
      <c r="CDA4" s="2176"/>
      <c r="CDB4" s="2176"/>
      <c r="CDC4" s="2176"/>
      <c r="CDD4" s="2176"/>
      <c r="CDE4" s="2176"/>
      <c r="CDF4" s="2176"/>
      <c r="CDG4" s="2176"/>
      <c r="CDH4" s="2176"/>
      <c r="CDI4" s="2176"/>
      <c r="CDJ4" s="2176"/>
      <c r="CDK4" s="2176"/>
      <c r="CDL4" s="2176"/>
      <c r="CDM4" s="2176"/>
      <c r="CDN4" s="2176"/>
      <c r="CDO4" s="2176"/>
      <c r="CDP4" s="2176"/>
      <c r="CDQ4" s="2176"/>
      <c r="CDR4" s="2176"/>
      <c r="CDS4" s="2176"/>
      <c r="CDT4" s="2176"/>
      <c r="CDU4" s="2176"/>
      <c r="CDV4" s="2176"/>
      <c r="CDW4" s="2176"/>
      <c r="CDX4" s="2176"/>
      <c r="CDY4" s="2176"/>
      <c r="CDZ4" s="2176"/>
      <c r="CEA4" s="2176"/>
      <c r="CEB4" s="2176"/>
      <c r="CEC4" s="2176"/>
      <c r="CED4" s="2176"/>
      <c r="CEE4" s="2176"/>
      <c r="CEF4" s="2176"/>
      <c r="CEG4" s="2176"/>
      <c r="CEH4" s="2176"/>
      <c r="CEI4" s="2176"/>
      <c r="CEJ4" s="2176"/>
      <c r="CEK4" s="2176"/>
      <c r="CEL4" s="2176"/>
      <c r="CEM4" s="2176"/>
      <c r="CEN4" s="2176"/>
      <c r="CEO4" s="2176"/>
      <c r="CEP4" s="2176"/>
      <c r="CEQ4" s="2176"/>
      <c r="CER4" s="2176"/>
      <c r="CES4" s="2176"/>
      <c r="CET4" s="2176"/>
      <c r="CEU4" s="2176"/>
      <c r="CEV4" s="2176"/>
      <c r="CEW4" s="2176"/>
      <c r="CEX4" s="2176"/>
      <c r="CEY4" s="2176"/>
      <c r="CEZ4" s="2176"/>
      <c r="CFA4" s="2176"/>
      <c r="CFB4" s="2176"/>
      <c r="CFC4" s="2176"/>
      <c r="CFD4" s="2176"/>
      <c r="CFE4" s="2176"/>
      <c r="CFF4" s="2176"/>
      <c r="CFG4" s="2176"/>
      <c r="CFH4" s="2176"/>
      <c r="CFI4" s="2176"/>
      <c r="CFJ4" s="2176"/>
      <c r="CFK4" s="2176"/>
      <c r="CFL4" s="2176"/>
      <c r="CFM4" s="2176"/>
      <c r="CFN4" s="2176"/>
      <c r="CFO4" s="2176"/>
      <c r="CFP4" s="2176"/>
      <c r="CFQ4" s="2176"/>
      <c r="CFR4" s="2176"/>
      <c r="CFS4" s="2176"/>
      <c r="CFT4" s="2176"/>
      <c r="CFU4" s="2176"/>
      <c r="CFV4" s="2176"/>
      <c r="CFW4" s="2176"/>
      <c r="CFX4" s="2176"/>
      <c r="CFY4" s="2176"/>
      <c r="CFZ4" s="2176"/>
      <c r="CGA4" s="2176"/>
      <c r="CGB4" s="2176"/>
      <c r="CGC4" s="2176"/>
      <c r="CGD4" s="2176"/>
      <c r="CGE4" s="2176"/>
      <c r="CGF4" s="2176"/>
      <c r="CGG4" s="2176"/>
      <c r="CGH4" s="2176"/>
      <c r="CGI4" s="2176"/>
      <c r="CGJ4" s="2176"/>
      <c r="CGK4" s="2176"/>
      <c r="CGL4" s="2176"/>
      <c r="CGM4" s="2176"/>
      <c r="CGN4" s="2176"/>
      <c r="CGO4" s="2176"/>
      <c r="CGP4" s="2176"/>
      <c r="CGQ4" s="2176"/>
      <c r="CGR4" s="2176"/>
      <c r="CGS4" s="2176"/>
      <c r="CGT4" s="2176"/>
      <c r="CGU4" s="2176"/>
      <c r="CGV4" s="2176"/>
      <c r="CGW4" s="2176"/>
      <c r="CGX4" s="2176"/>
      <c r="CGY4" s="2176"/>
      <c r="CGZ4" s="2176"/>
      <c r="CHA4" s="2176"/>
      <c r="CHB4" s="2176"/>
      <c r="CHC4" s="2176"/>
      <c r="CHD4" s="2176"/>
      <c r="CHE4" s="2176"/>
      <c r="CHF4" s="2176"/>
      <c r="CHG4" s="2176"/>
      <c r="CHH4" s="2176"/>
      <c r="CHI4" s="2176"/>
      <c r="CHJ4" s="2176"/>
      <c r="CHK4" s="2176"/>
      <c r="CHL4" s="2176"/>
      <c r="CHM4" s="2176"/>
      <c r="CHN4" s="2176"/>
      <c r="CHO4" s="2176"/>
      <c r="CHP4" s="2176"/>
      <c r="CHQ4" s="2176"/>
      <c r="CHR4" s="2176"/>
      <c r="CHS4" s="2176"/>
      <c r="CHT4" s="2176"/>
      <c r="CHU4" s="2176"/>
      <c r="CHV4" s="2176"/>
      <c r="CHW4" s="2176"/>
      <c r="CHX4" s="2176"/>
      <c r="CHY4" s="2176"/>
      <c r="CHZ4" s="2176"/>
      <c r="CIA4" s="2176"/>
      <c r="CIB4" s="2176"/>
      <c r="CIC4" s="2176"/>
      <c r="CID4" s="2176"/>
      <c r="CIE4" s="2176"/>
      <c r="CIF4" s="2176"/>
      <c r="CIG4" s="2176"/>
      <c r="CIH4" s="2176"/>
      <c r="CII4" s="2176"/>
      <c r="CIJ4" s="2176"/>
      <c r="CIK4" s="2176"/>
      <c r="CIL4" s="2176"/>
      <c r="CIM4" s="2176"/>
      <c r="CIN4" s="2176"/>
      <c r="CIO4" s="2176"/>
      <c r="CIP4" s="2176"/>
      <c r="CIQ4" s="2176"/>
      <c r="CIR4" s="2176"/>
      <c r="CIS4" s="2176"/>
      <c r="CIT4" s="2176"/>
      <c r="CIU4" s="2176"/>
      <c r="CIV4" s="2176"/>
      <c r="CIW4" s="2176"/>
      <c r="CIX4" s="2176"/>
      <c r="CIY4" s="2176"/>
      <c r="CIZ4" s="2176"/>
      <c r="CJA4" s="2176"/>
      <c r="CJB4" s="2176"/>
      <c r="CJC4" s="2176"/>
      <c r="CJD4" s="2176"/>
      <c r="CJE4" s="2176"/>
      <c r="CJF4" s="2176"/>
      <c r="CJG4" s="2176"/>
      <c r="CJH4" s="2176"/>
      <c r="CJI4" s="2176"/>
      <c r="CJJ4" s="2176"/>
      <c r="CJK4" s="2176"/>
      <c r="CJL4" s="2176"/>
      <c r="CJM4" s="2176"/>
      <c r="CJN4" s="2176"/>
      <c r="CJO4" s="2176"/>
      <c r="CJP4" s="2176"/>
      <c r="CJQ4" s="2176"/>
      <c r="CJR4" s="2176"/>
      <c r="CJS4" s="2176"/>
      <c r="CJT4" s="2176"/>
      <c r="CJU4" s="2176"/>
      <c r="CJV4" s="2176"/>
      <c r="CJW4" s="2176"/>
      <c r="CJX4" s="2176"/>
      <c r="CJY4" s="2176"/>
      <c r="CJZ4" s="2176"/>
      <c r="CKA4" s="2176"/>
      <c r="CKB4" s="2176"/>
      <c r="CKC4" s="2176"/>
      <c r="CKD4" s="2176"/>
      <c r="CKE4" s="2176"/>
      <c r="CKF4" s="2176"/>
      <c r="CKG4" s="2176"/>
      <c r="CKH4" s="2176"/>
      <c r="CKI4" s="2176"/>
      <c r="CKJ4" s="2176"/>
      <c r="CKK4" s="2176"/>
      <c r="CKL4" s="2176"/>
      <c r="CKM4" s="2176"/>
      <c r="CKN4" s="2176"/>
      <c r="CKO4" s="2176"/>
      <c r="CKP4" s="2176"/>
      <c r="CKQ4" s="2176"/>
      <c r="CKR4" s="2176"/>
      <c r="CKS4" s="2176"/>
      <c r="CKT4" s="2176"/>
      <c r="CKU4" s="2176"/>
      <c r="CKV4" s="2176"/>
      <c r="CKW4" s="2176"/>
      <c r="CKX4" s="2176"/>
      <c r="CKY4" s="2176"/>
      <c r="CKZ4" s="2176"/>
      <c r="CLA4" s="2176"/>
      <c r="CLB4" s="2176"/>
      <c r="CLC4" s="2176"/>
      <c r="CLD4" s="2176"/>
      <c r="CLE4" s="2176"/>
      <c r="CLF4" s="2176"/>
      <c r="CLG4" s="2176"/>
      <c r="CLH4" s="2176"/>
      <c r="CLI4" s="2176"/>
      <c r="CLJ4" s="2176"/>
      <c r="CLK4" s="2176"/>
      <c r="CLL4" s="2176"/>
      <c r="CLM4" s="2176"/>
      <c r="CLN4" s="2176"/>
      <c r="CLO4" s="2176"/>
      <c r="CLP4" s="2176"/>
      <c r="CLQ4" s="2176"/>
      <c r="CLR4" s="2176"/>
      <c r="CLS4" s="2176"/>
      <c r="CLT4" s="2176"/>
      <c r="CLU4" s="2176"/>
      <c r="CLV4" s="2176"/>
      <c r="CLW4" s="2176"/>
      <c r="CLX4" s="2176"/>
      <c r="CLY4" s="2176"/>
      <c r="CLZ4" s="2176"/>
      <c r="CMA4" s="2176"/>
      <c r="CMB4" s="2176"/>
      <c r="CMC4" s="2176"/>
      <c r="CMD4" s="2176"/>
      <c r="CME4" s="2176"/>
      <c r="CMF4" s="2176"/>
      <c r="CMG4" s="2176"/>
      <c r="CMH4" s="2176"/>
      <c r="CMI4" s="2176"/>
      <c r="CMJ4" s="2176"/>
      <c r="CMK4" s="2176"/>
      <c r="CML4" s="2176"/>
      <c r="CMM4" s="2176"/>
      <c r="CMN4" s="2176"/>
      <c r="CMO4" s="2176"/>
      <c r="CMP4" s="2176"/>
      <c r="CMQ4" s="2176"/>
      <c r="CMR4" s="2176"/>
      <c r="CMS4" s="2176"/>
      <c r="CMT4" s="2176"/>
      <c r="CMU4" s="2176"/>
      <c r="CMV4" s="2176"/>
      <c r="CMW4" s="2176"/>
      <c r="CMX4" s="2176"/>
      <c r="CMY4" s="2176"/>
      <c r="CMZ4" s="2176"/>
      <c r="CNA4" s="2176"/>
      <c r="CNB4" s="2176"/>
      <c r="CNC4" s="2176"/>
      <c r="CND4" s="2176"/>
      <c r="CNE4" s="2176"/>
      <c r="CNF4" s="2176"/>
      <c r="CNG4" s="2176"/>
      <c r="CNH4" s="2176"/>
      <c r="CNI4" s="2176"/>
      <c r="CNJ4" s="2176"/>
      <c r="CNK4" s="2176"/>
      <c r="CNL4" s="2176"/>
      <c r="CNM4" s="2176"/>
      <c r="CNN4" s="2176"/>
      <c r="CNO4" s="2176"/>
      <c r="CNP4" s="2176"/>
      <c r="CNQ4" s="2176"/>
      <c r="CNR4" s="2176"/>
      <c r="CNS4" s="2176"/>
      <c r="CNT4" s="2176"/>
      <c r="CNU4" s="2176"/>
      <c r="CNV4" s="2176"/>
      <c r="CNW4" s="2176"/>
      <c r="CNX4" s="2176"/>
      <c r="CNY4" s="2176"/>
      <c r="CNZ4" s="2176"/>
      <c r="COA4" s="2176"/>
      <c r="COB4" s="2176"/>
      <c r="COC4" s="2176"/>
      <c r="COD4" s="2176"/>
      <c r="COE4" s="2176"/>
      <c r="COF4" s="2176"/>
      <c r="COG4" s="2176"/>
      <c r="COH4" s="2176"/>
      <c r="COI4" s="2176"/>
      <c r="COJ4" s="2176"/>
      <c r="COK4" s="2176"/>
      <c r="COL4" s="2176"/>
      <c r="COM4" s="2176"/>
      <c r="CON4" s="2176"/>
      <c r="COO4" s="2176"/>
      <c r="COP4" s="2176"/>
      <c r="COQ4" s="2176"/>
      <c r="COR4" s="2176"/>
      <c r="COS4" s="2176"/>
      <c r="COT4" s="2176"/>
      <c r="COU4" s="2176"/>
      <c r="COV4" s="2176"/>
      <c r="COW4" s="2176"/>
      <c r="COX4" s="2176"/>
      <c r="COY4" s="2176"/>
      <c r="COZ4" s="2176"/>
      <c r="CPA4" s="2176"/>
      <c r="CPB4" s="2176"/>
      <c r="CPC4" s="2176"/>
      <c r="CPD4" s="2176"/>
      <c r="CPE4" s="2176"/>
      <c r="CPF4" s="2176"/>
      <c r="CPG4" s="2176"/>
      <c r="CPH4" s="2176"/>
      <c r="CPI4" s="2176"/>
      <c r="CPJ4" s="2176"/>
      <c r="CPK4" s="2176"/>
      <c r="CPL4" s="2176"/>
      <c r="CPM4" s="2176"/>
      <c r="CPN4" s="2176"/>
      <c r="CPO4" s="2176"/>
      <c r="CPP4" s="2176"/>
      <c r="CPQ4" s="2176"/>
      <c r="CPR4" s="2176"/>
      <c r="CPS4" s="2176"/>
      <c r="CPT4" s="2176"/>
      <c r="CPU4" s="2176"/>
      <c r="CPV4" s="2176"/>
      <c r="CPW4" s="2176"/>
      <c r="CPX4" s="2176"/>
      <c r="CPY4" s="2176"/>
      <c r="CPZ4" s="2176"/>
      <c r="CQA4" s="2176"/>
      <c r="CQB4" s="2176"/>
      <c r="CQC4" s="2176"/>
      <c r="CQD4" s="2176"/>
      <c r="CQE4" s="2176"/>
      <c r="CQF4" s="2176"/>
      <c r="CQG4" s="2176"/>
      <c r="CQH4" s="2176"/>
      <c r="CQI4" s="2176"/>
      <c r="CQJ4" s="2176"/>
      <c r="CQK4" s="2176"/>
      <c r="CQL4" s="2176"/>
      <c r="CQM4" s="2176"/>
      <c r="CQN4" s="2176"/>
      <c r="CQO4" s="2176"/>
      <c r="CQP4" s="2176"/>
      <c r="CQQ4" s="2176"/>
      <c r="CQR4" s="2176"/>
      <c r="CQS4" s="2176"/>
      <c r="CQT4" s="2176"/>
      <c r="CQU4" s="2176"/>
      <c r="CQV4" s="2176"/>
      <c r="CQW4" s="2176"/>
      <c r="CQX4" s="2176"/>
      <c r="CQY4" s="2176"/>
      <c r="CQZ4" s="2176"/>
      <c r="CRA4" s="2176"/>
      <c r="CRB4" s="2176"/>
      <c r="CRC4" s="2176"/>
      <c r="CRD4" s="2176"/>
      <c r="CRE4" s="2176"/>
      <c r="CRF4" s="2176"/>
      <c r="CRG4" s="2176"/>
      <c r="CRH4" s="2176"/>
      <c r="CRI4" s="2176"/>
      <c r="CRJ4" s="2176"/>
      <c r="CRK4" s="2176"/>
      <c r="CRL4" s="2176"/>
      <c r="CRM4" s="2176"/>
      <c r="CRN4" s="2176"/>
      <c r="CRO4" s="2176"/>
      <c r="CRP4" s="2176"/>
      <c r="CRQ4" s="2176"/>
      <c r="CRR4" s="2176"/>
      <c r="CRS4" s="2176"/>
      <c r="CRT4" s="2176"/>
      <c r="CRU4" s="2176"/>
      <c r="CRV4" s="2176"/>
      <c r="CRW4" s="2176"/>
      <c r="CRX4" s="2176"/>
      <c r="CRY4" s="2176"/>
      <c r="CRZ4" s="2176"/>
      <c r="CSA4" s="2176"/>
      <c r="CSB4" s="2176"/>
      <c r="CSC4" s="2176"/>
      <c r="CSD4" s="2176"/>
      <c r="CSE4" s="2176"/>
      <c r="CSF4" s="2176"/>
      <c r="CSG4" s="2176"/>
      <c r="CSH4" s="2176"/>
      <c r="CSI4" s="2176"/>
      <c r="CSJ4" s="2176"/>
      <c r="CSK4" s="2176"/>
      <c r="CSL4" s="2176"/>
      <c r="CSM4" s="2176"/>
      <c r="CSN4" s="2176"/>
      <c r="CSO4" s="2176"/>
      <c r="CSP4" s="2176"/>
      <c r="CSQ4" s="2176"/>
      <c r="CSR4" s="2176"/>
      <c r="CSS4" s="2176"/>
      <c r="CST4" s="2176"/>
      <c r="CSU4" s="2176"/>
      <c r="CSV4" s="2176"/>
      <c r="CSW4" s="2176"/>
      <c r="CSX4" s="2176"/>
      <c r="CSY4" s="2176"/>
      <c r="CSZ4" s="2176"/>
      <c r="CTA4" s="2176"/>
      <c r="CTB4" s="2176"/>
      <c r="CTC4" s="2176"/>
      <c r="CTD4" s="2176"/>
      <c r="CTE4" s="2176"/>
      <c r="CTF4" s="2176"/>
      <c r="CTG4" s="2176"/>
      <c r="CTH4" s="2176"/>
      <c r="CTI4" s="2176"/>
      <c r="CTJ4" s="2176"/>
      <c r="CTK4" s="2176"/>
      <c r="CTL4" s="2176"/>
      <c r="CTM4" s="2176"/>
      <c r="CTN4" s="2176"/>
      <c r="CTO4" s="2176"/>
      <c r="CTP4" s="2176"/>
      <c r="CTQ4" s="2176"/>
      <c r="CTR4" s="2176"/>
      <c r="CTS4" s="2176"/>
      <c r="CTT4" s="2176"/>
      <c r="CTU4" s="2176"/>
      <c r="CTV4" s="2176"/>
      <c r="CTW4" s="2176"/>
      <c r="CTX4" s="2176"/>
      <c r="CTY4" s="2176"/>
      <c r="CTZ4" s="2176"/>
      <c r="CUA4" s="2176"/>
      <c r="CUB4" s="2176"/>
      <c r="CUC4" s="2176"/>
      <c r="CUD4" s="2176"/>
      <c r="CUE4" s="2176"/>
      <c r="CUF4" s="2176"/>
      <c r="CUG4" s="2176"/>
      <c r="CUH4" s="2176"/>
      <c r="CUI4" s="2176"/>
      <c r="CUJ4" s="2176"/>
      <c r="CUK4" s="2176"/>
      <c r="CUL4" s="2176"/>
      <c r="CUM4" s="2176"/>
      <c r="CUN4" s="2176"/>
      <c r="CUO4" s="2176"/>
      <c r="CUP4" s="2176"/>
      <c r="CUQ4" s="2176"/>
      <c r="CUR4" s="2176"/>
      <c r="CUS4" s="2176"/>
      <c r="CUT4" s="2176"/>
      <c r="CUU4" s="2176"/>
      <c r="CUV4" s="2176"/>
      <c r="CUW4" s="2176"/>
      <c r="CUX4" s="2176"/>
      <c r="CUY4" s="2176"/>
      <c r="CUZ4" s="2176"/>
      <c r="CVA4" s="2176"/>
      <c r="CVB4" s="2176"/>
      <c r="CVC4" s="2176"/>
      <c r="CVD4" s="2176"/>
      <c r="CVE4" s="2176"/>
      <c r="CVF4" s="2176"/>
      <c r="CVG4" s="2176"/>
      <c r="CVH4" s="2176"/>
      <c r="CVI4" s="2176"/>
      <c r="CVJ4" s="2176"/>
      <c r="CVK4" s="2176"/>
      <c r="CVL4" s="2176"/>
      <c r="CVM4" s="2176"/>
      <c r="CVN4" s="2176"/>
      <c r="CVO4" s="2176"/>
      <c r="CVP4" s="2176"/>
      <c r="CVQ4" s="2176"/>
      <c r="CVR4" s="2176"/>
      <c r="CVS4" s="2176"/>
      <c r="CVT4" s="2176"/>
      <c r="CVU4" s="2176"/>
      <c r="CVV4" s="2176"/>
      <c r="CVW4" s="2176"/>
      <c r="CVX4" s="2176"/>
      <c r="CVY4" s="2176"/>
      <c r="CVZ4" s="2176"/>
      <c r="CWA4" s="2176"/>
      <c r="CWB4" s="2176"/>
      <c r="CWC4" s="2176"/>
      <c r="CWD4" s="2176"/>
      <c r="CWE4" s="2176"/>
      <c r="CWF4" s="2176"/>
      <c r="CWG4" s="2176"/>
      <c r="CWH4" s="2176"/>
      <c r="CWI4" s="2176"/>
      <c r="CWJ4" s="2176"/>
      <c r="CWK4" s="2176"/>
      <c r="CWL4" s="2176"/>
      <c r="CWM4" s="2176"/>
      <c r="CWN4" s="2176"/>
      <c r="CWO4" s="2176"/>
      <c r="CWP4" s="2176"/>
      <c r="CWQ4" s="2176"/>
      <c r="CWR4" s="2176"/>
      <c r="CWS4" s="2176"/>
      <c r="CWT4" s="2176"/>
      <c r="CWU4" s="2176"/>
      <c r="CWV4" s="2176"/>
      <c r="CWW4" s="2176"/>
      <c r="CWX4" s="2176"/>
      <c r="CWY4" s="2176"/>
      <c r="CWZ4" s="2176"/>
      <c r="CXA4" s="2176"/>
      <c r="CXB4" s="2176"/>
      <c r="CXC4" s="2176"/>
      <c r="CXD4" s="2176"/>
      <c r="CXE4" s="2176"/>
      <c r="CXF4" s="2176"/>
      <c r="CXG4" s="2176"/>
      <c r="CXH4" s="2176"/>
      <c r="CXI4" s="2176"/>
      <c r="CXJ4" s="2176"/>
      <c r="CXK4" s="2176"/>
      <c r="CXL4" s="2176"/>
      <c r="CXM4" s="2176"/>
      <c r="CXN4" s="2176"/>
      <c r="CXO4" s="2176"/>
      <c r="CXP4" s="2176"/>
      <c r="CXQ4" s="2176"/>
      <c r="CXR4" s="2176"/>
      <c r="CXS4" s="2176"/>
      <c r="CXT4" s="2176"/>
      <c r="CXU4" s="2176"/>
      <c r="CXV4" s="2176"/>
      <c r="CXW4" s="2176"/>
      <c r="CXX4" s="2176"/>
      <c r="CXY4" s="2176"/>
      <c r="CXZ4" s="2176"/>
      <c r="CYA4" s="2176"/>
      <c r="CYB4" s="2176"/>
      <c r="CYC4" s="2176"/>
      <c r="CYD4" s="2176"/>
      <c r="CYE4" s="2176"/>
      <c r="CYF4" s="2176"/>
      <c r="CYG4" s="2176"/>
      <c r="CYH4" s="2176"/>
      <c r="CYI4" s="2176"/>
      <c r="CYJ4" s="2176"/>
      <c r="CYK4" s="2176"/>
      <c r="CYL4" s="2176"/>
      <c r="CYM4" s="2176"/>
      <c r="CYN4" s="2176"/>
      <c r="CYO4" s="2176"/>
      <c r="CYP4" s="2176"/>
      <c r="CYQ4" s="2176"/>
      <c r="CYR4" s="2176"/>
      <c r="CYS4" s="2176"/>
      <c r="CYT4" s="2176"/>
      <c r="CYU4" s="2176"/>
      <c r="CYV4" s="2176"/>
      <c r="CYW4" s="2176"/>
      <c r="CYX4" s="2176"/>
      <c r="CYY4" s="2176"/>
      <c r="CYZ4" s="2176"/>
      <c r="CZA4" s="2176"/>
      <c r="CZB4" s="2176"/>
      <c r="CZC4" s="2176"/>
      <c r="CZD4" s="2176"/>
      <c r="CZE4" s="2176"/>
      <c r="CZF4" s="2176"/>
      <c r="CZG4" s="2176"/>
      <c r="CZH4" s="2176"/>
      <c r="CZI4" s="2176"/>
      <c r="CZJ4" s="2176"/>
      <c r="CZK4" s="2176"/>
      <c r="CZL4" s="2176"/>
      <c r="CZM4" s="2176"/>
      <c r="CZN4" s="2176"/>
      <c r="CZO4" s="2176"/>
      <c r="CZP4" s="2176"/>
      <c r="CZQ4" s="2176"/>
      <c r="CZR4" s="2176"/>
      <c r="CZS4" s="2176"/>
      <c r="CZT4" s="2176"/>
      <c r="CZU4" s="2176"/>
      <c r="CZV4" s="2176"/>
      <c r="CZW4" s="2176"/>
      <c r="CZX4" s="2176"/>
      <c r="CZY4" s="2176"/>
      <c r="CZZ4" s="2176"/>
      <c r="DAA4" s="2176"/>
      <c r="DAB4" s="2176"/>
      <c r="DAC4" s="2176"/>
      <c r="DAD4" s="2176"/>
      <c r="DAE4" s="2176"/>
      <c r="DAF4" s="2176"/>
      <c r="DAG4" s="2176"/>
      <c r="DAH4" s="2176"/>
      <c r="DAI4" s="2176"/>
      <c r="DAJ4" s="2176"/>
      <c r="DAK4" s="2176"/>
      <c r="DAL4" s="2176"/>
      <c r="DAM4" s="2176"/>
      <c r="DAN4" s="2176"/>
      <c r="DAO4" s="2176"/>
      <c r="DAP4" s="2176"/>
      <c r="DAQ4" s="2176"/>
      <c r="DAR4" s="2176"/>
      <c r="DAS4" s="2176"/>
      <c r="DAT4" s="2176"/>
      <c r="DAU4" s="2176"/>
      <c r="DAV4" s="2176"/>
      <c r="DAW4" s="2176"/>
      <c r="DAX4" s="2176"/>
      <c r="DAY4" s="2176"/>
      <c r="DAZ4" s="2176"/>
      <c r="DBA4" s="2176"/>
      <c r="DBB4" s="2176"/>
      <c r="DBC4" s="2176"/>
      <c r="DBD4" s="2176"/>
      <c r="DBE4" s="2176"/>
      <c r="DBF4" s="2176"/>
      <c r="DBG4" s="2176"/>
      <c r="DBH4" s="2176"/>
      <c r="DBI4" s="2176"/>
      <c r="DBJ4" s="2176"/>
      <c r="DBK4" s="2176"/>
      <c r="DBL4" s="2176"/>
      <c r="DBM4" s="2176"/>
      <c r="DBN4" s="2176"/>
      <c r="DBO4" s="2176"/>
      <c r="DBP4" s="2176"/>
      <c r="DBQ4" s="2176"/>
      <c r="DBR4" s="2176"/>
      <c r="DBS4" s="2176"/>
      <c r="DBT4" s="2176"/>
      <c r="DBU4" s="2176"/>
      <c r="DBV4" s="2176"/>
      <c r="DBW4" s="2176"/>
      <c r="DBX4" s="2176"/>
      <c r="DBY4" s="2176"/>
      <c r="DBZ4" s="2176"/>
      <c r="DCA4" s="2176"/>
      <c r="DCB4" s="2176"/>
      <c r="DCC4" s="2176"/>
      <c r="DCD4" s="2176"/>
      <c r="DCE4" s="2176"/>
      <c r="DCF4" s="2176"/>
      <c r="DCG4" s="2176"/>
      <c r="DCH4" s="2176"/>
      <c r="DCI4" s="2176"/>
      <c r="DCJ4" s="2176"/>
      <c r="DCK4" s="2176"/>
      <c r="DCL4" s="2176"/>
      <c r="DCM4" s="2176"/>
      <c r="DCN4" s="2176"/>
      <c r="DCO4" s="2176"/>
      <c r="DCP4" s="2176"/>
      <c r="DCQ4" s="2176"/>
      <c r="DCR4" s="2176"/>
      <c r="DCS4" s="2176"/>
      <c r="DCT4" s="2176"/>
      <c r="DCU4" s="2176"/>
      <c r="DCV4" s="2176"/>
      <c r="DCW4" s="2176"/>
      <c r="DCX4" s="2176"/>
      <c r="DCY4" s="2176"/>
      <c r="DCZ4" s="2176"/>
      <c r="DDA4" s="2176"/>
      <c r="DDB4" s="2176"/>
      <c r="DDC4" s="2176"/>
      <c r="DDD4" s="2176"/>
      <c r="DDE4" s="2176"/>
      <c r="DDF4" s="2176"/>
      <c r="DDG4" s="2176"/>
      <c r="DDH4" s="2176"/>
      <c r="DDI4" s="2176"/>
      <c r="DDJ4" s="2176"/>
      <c r="DDK4" s="2176"/>
      <c r="DDL4" s="2176"/>
      <c r="DDM4" s="2176"/>
      <c r="DDN4" s="2176"/>
      <c r="DDO4" s="2176"/>
      <c r="DDP4" s="2176"/>
      <c r="DDQ4" s="2176"/>
      <c r="DDR4" s="2176"/>
      <c r="DDS4" s="2176"/>
      <c r="DDT4" s="2176"/>
      <c r="DDU4" s="2176"/>
      <c r="DDV4" s="2176"/>
      <c r="DDW4" s="2176"/>
      <c r="DDX4" s="2176"/>
      <c r="DDY4" s="2176"/>
      <c r="DDZ4" s="2176"/>
      <c r="DEA4" s="2176"/>
      <c r="DEB4" s="2176"/>
      <c r="DEC4" s="2176"/>
      <c r="DED4" s="2176"/>
      <c r="DEE4" s="2176"/>
      <c r="DEF4" s="2176"/>
      <c r="DEG4" s="2176"/>
      <c r="DEH4" s="2176"/>
      <c r="DEI4" s="2176"/>
      <c r="DEJ4" s="2176"/>
      <c r="DEK4" s="2176"/>
      <c r="DEL4" s="2176"/>
      <c r="DEM4" s="2176"/>
      <c r="DEN4" s="2176"/>
      <c r="DEO4" s="2176"/>
      <c r="DEP4" s="2176"/>
      <c r="DEQ4" s="2176"/>
      <c r="DER4" s="2176"/>
      <c r="DES4" s="2176"/>
      <c r="DET4" s="2176"/>
      <c r="DEU4" s="2176"/>
      <c r="DEV4" s="2176"/>
      <c r="DEW4" s="2176"/>
      <c r="DEX4" s="2176"/>
      <c r="DEY4" s="2176"/>
      <c r="DEZ4" s="2176"/>
      <c r="DFA4" s="2176"/>
      <c r="DFB4" s="2176"/>
      <c r="DFC4" s="2176"/>
      <c r="DFD4" s="2176"/>
      <c r="DFE4" s="2176"/>
      <c r="DFF4" s="2176"/>
      <c r="DFG4" s="2176"/>
      <c r="DFH4" s="2176"/>
      <c r="DFI4" s="2176"/>
      <c r="DFJ4" s="2176"/>
      <c r="DFK4" s="2176"/>
      <c r="DFL4" s="2176"/>
      <c r="DFM4" s="2176"/>
      <c r="DFN4" s="2176"/>
      <c r="DFO4" s="2176"/>
      <c r="DFP4" s="2176"/>
      <c r="DFQ4" s="2176"/>
      <c r="DFR4" s="2176"/>
      <c r="DFS4" s="2176"/>
      <c r="DFT4" s="2176"/>
      <c r="DFU4" s="2176"/>
      <c r="DFV4" s="2176"/>
      <c r="DFW4" s="2176"/>
      <c r="DFX4" s="2176"/>
      <c r="DFY4" s="2176"/>
      <c r="DFZ4" s="2176"/>
      <c r="DGA4" s="2176"/>
      <c r="DGB4" s="2176"/>
      <c r="DGC4" s="2176"/>
      <c r="DGD4" s="2176"/>
      <c r="DGE4" s="2176"/>
      <c r="DGF4" s="2176"/>
      <c r="DGG4" s="2176"/>
      <c r="DGH4" s="2176"/>
      <c r="DGI4" s="2176"/>
      <c r="DGJ4" s="2176"/>
      <c r="DGK4" s="2176"/>
      <c r="DGL4" s="2176"/>
      <c r="DGM4" s="2176"/>
      <c r="DGN4" s="2176"/>
      <c r="DGO4" s="2176"/>
      <c r="DGP4" s="2176"/>
      <c r="DGQ4" s="2176"/>
      <c r="DGR4" s="2176"/>
      <c r="DGS4" s="2176"/>
      <c r="DGT4" s="2176"/>
      <c r="DGU4" s="2176"/>
      <c r="DGV4" s="2176"/>
      <c r="DGW4" s="2176"/>
      <c r="DGX4" s="2176"/>
      <c r="DGY4" s="2176"/>
      <c r="DGZ4" s="2176"/>
      <c r="DHA4" s="2176"/>
      <c r="DHB4" s="2176"/>
      <c r="DHC4" s="2176"/>
      <c r="DHD4" s="2176"/>
      <c r="DHE4" s="2176"/>
      <c r="DHF4" s="2176"/>
      <c r="DHG4" s="2176"/>
      <c r="DHH4" s="2176"/>
      <c r="DHI4" s="2176"/>
      <c r="DHJ4" s="2176"/>
      <c r="DHK4" s="2176"/>
      <c r="DHL4" s="2176"/>
      <c r="DHM4" s="2176"/>
      <c r="DHN4" s="2176"/>
      <c r="DHO4" s="2176"/>
      <c r="DHP4" s="2176"/>
      <c r="DHQ4" s="2176"/>
      <c r="DHR4" s="2176"/>
      <c r="DHS4" s="2176"/>
      <c r="DHT4" s="2176"/>
      <c r="DHU4" s="2176"/>
      <c r="DHV4" s="2176"/>
      <c r="DHW4" s="2176"/>
      <c r="DHX4" s="2176"/>
      <c r="DHY4" s="2176"/>
      <c r="DHZ4" s="2176"/>
      <c r="DIA4" s="2176"/>
      <c r="DIB4" s="2176"/>
      <c r="DIC4" s="2176"/>
      <c r="DID4" s="2176"/>
      <c r="DIE4" s="2176"/>
      <c r="DIF4" s="2176"/>
      <c r="DIG4" s="2176"/>
      <c r="DIH4" s="2176"/>
      <c r="DII4" s="2176"/>
      <c r="DIJ4" s="2176"/>
      <c r="DIK4" s="2176"/>
      <c r="DIL4" s="2176"/>
      <c r="DIM4" s="2176"/>
      <c r="DIN4" s="2176"/>
      <c r="DIO4" s="2176"/>
      <c r="DIP4" s="2176"/>
      <c r="DIQ4" s="2176"/>
      <c r="DIR4" s="2176"/>
      <c r="DIS4" s="2176"/>
      <c r="DIT4" s="2176"/>
      <c r="DIU4" s="2176"/>
      <c r="DIV4" s="2176"/>
      <c r="DIW4" s="2176"/>
      <c r="DIX4" s="2176"/>
      <c r="DIY4" s="2176"/>
      <c r="DIZ4" s="2176"/>
      <c r="DJA4" s="2176"/>
      <c r="DJB4" s="2176"/>
      <c r="DJC4" s="2176"/>
      <c r="DJD4" s="2176"/>
      <c r="DJE4" s="2176"/>
      <c r="DJF4" s="2176"/>
      <c r="DJG4" s="2176"/>
      <c r="DJH4" s="2176"/>
      <c r="DJI4" s="2176"/>
      <c r="DJJ4" s="2176"/>
      <c r="DJK4" s="2176"/>
      <c r="DJL4" s="2176"/>
      <c r="DJM4" s="2176"/>
      <c r="DJN4" s="2176"/>
      <c r="DJO4" s="2176"/>
      <c r="DJP4" s="2176"/>
      <c r="DJQ4" s="2176"/>
      <c r="DJR4" s="2176"/>
      <c r="DJS4" s="2176"/>
      <c r="DJT4" s="2176"/>
      <c r="DJU4" s="2176"/>
      <c r="DJV4" s="2176"/>
      <c r="DJW4" s="2176"/>
      <c r="DJX4" s="2176"/>
      <c r="DJY4" s="2176"/>
      <c r="DJZ4" s="2176"/>
      <c r="DKA4" s="2176"/>
      <c r="DKB4" s="2176"/>
      <c r="DKC4" s="2176"/>
      <c r="DKD4" s="2176"/>
      <c r="DKE4" s="2176"/>
      <c r="DKF4" s="2176"/>
      <c r="DKG4" s="2176"/>
      <c r="DKH4" s="2176"/>
      <c r="DKI4" s="2176"/>
      <c r="DKJ4" s="2176"/>
      <c r="DKK4" s="2176"/>
      <c r="DKL4" s="2176"/>
      <c r="DKM4" s="2176"/>
      <c r="DKN4" s="2176"/>
      <c r="DKO4" s="2176"/>
      <c r="DKP4" s="2176"/>
      <c r="DKQ4" s="2176"/>
      <c r="DKR4" s="2176"/>
      <c r="DKS4" s="2176"/>
      <c r="DKT4" s="2176"/>
      <c r="DKU4" s="2176"/>
      <c r="DKV4" s="2176"/>
      <c r="DKW4" s="2176"/>
      <c r="DKX4" s="2176"/>
      <c r="DKY4" s="2176"/>
      <c r="DKZ4" s="2176"/>
      <c r="DLA4" s="2176"/>
      <c r="DLB4" s="2176"/>
      <c r="DLC4" s="2176"/>
      <c r="DLD4" s="2176"/>
      <c r="DLE4" s="2176"/>
      <c r="DLF4" s="2176"/>
      <c r="DLG4" s="2176"/>
      <c r="DLH4" s="2176"/>
      <c r="DLI4" s="2176"/>
      <c r="DLJ4" s="2176"/>
      <c r="DLK4" s="2176"/>
      <c r="DLL4" s="2176"/>
      <c r="DLM4" s="2176"/>
      <c r="DLN4" s="2176"/>
      <c r="DLO4" s="2176"/>
      <c r="DLP4" s="2176"/>
      <c r="DLQ4" s="2176"/>
      <c r="DLR4" s="2176"/>
      <c r="DLS4" s="2176"/>
      <c r="DLT4" s="2176"/>
      <c r="DLU4" s="2176"/>
      <c r="DLV4" s="2176"/>
      <c r="DLW4" s="2176"/>
      <c r="DLX4" s="2176"/>
      <c r="DLY4" s="2176"/>
      <c r="DLZ4" s="2176"/>
      <c r="DMA4" s="2176"/>
      <c r="DMB4" s="2176"/>
      <c r="DMC4" s="2176"/>
      <c r="DMD4" s="2176"/>
      <c r="DME4" s="2176"/>
      <c r="DMF4" s="2176"/>
      <c r="DMG4" s="2176"/>
      <c r="DMH4" s="2176"/>
      <c r="DMI4" s="2176"/>
      <c r="DMJ4" s="2176"/>
      <c r="DMK4" s="2176"/>
      <c r="DML4" s="2176"/>
      <c r="DMM4" s="2176"/>
      <c r="DMN4" s="2176"/>
      <c r="DMO4" s="2176"/>
      <c r="DMP4" s="2176"/>
      <c r="DMQ4" s="2176"/>
      <c r="DMR4" s="2176"/>
      <c r="DMS4" s="2176"/>
      <c r="DMT4" s="2176"/>
      <c r="DMU4" s="2176"/>
      <c r="DMV4" s="2176"/>
      <c r="DMW4" s="2176"/>
      <c r="DMX4" s="2176"/>
      <c r="DMY4" s="2176"/>
      <c r="DMZ4" s="2176"/>
      <c r="DNA4" s="2176"/>
      <c r="DNB4" s="2176"/>
      <c r="DNC4" s="2176"/>
      <c r="DND4" s="2176"/>
      <c r="DNE4" s="2176"/>
      <c r="DNF4" s="2176"/>
      <c r="DNG4" s="2176"/>
      <c r="DNH4" s="2176"/>
      <c r="DNI4" s="2176"/>
      <c r="DNJ4" s="2176"/>
      <c r="DNK4" s="2176"/>
      <c r="DNL4" s="2176"/>
      <c r="DNM4" s="2176"/>
      <c r="DNN4" s="2176"/>
      <c r="DNO4" s="2176"/>
      <c r="DNP4" s="2176"/>
      <c r="DNQ4" s="2176"/>
      <c r="DNR4" s="2176"/>
      <c r="DNS4" s="2176"/>
      <c r="DNT4" s="2176"/>
      <c r="DNU4" s="2176"/>
      <c r="DNV4" s="2176"/>
      <c r="DNW4" s="2176"/>
      <c r="DNX4" s="2176"/>
      <c r="DNY4" s="2176"/>
      <c r="DNZ4" s="2176"/>
      <c r="DOA4" s="2176"/>
      <c r="DOB4" s="2176"/>
      <c r="DOC4" s="2176"/>
      <c r="DOD4" s="2176"/>
      <c r="DOE4" s="2176"/>
      <c r="DOF4" s="2176"/>
      <c r="DOG4" s="2176"/>
      <c r="DOH4" s="2176"/>
      <c r="DOI4" s="2176"/>
      <c r="DOJ4" s="2176"/>
      <c r="DOK4" s="2176"/>
      <c r="DOL4" s="2176"/>
      <c r="DOM4" s="2176"/>
      <c r="DON4" s="2176"/>
      <c r="DOO4" s="2176"/>
      <c r="DOP4" s="2176"/>
      <c r="DOQ4" s="2176"/>
      <c r="DOR4" s="2176"/>
      <c r="DOS4" s="2176"/>
      <c r="DOT4" s="2176"/>
      <c r="DOU4" s="2176"/>
      <c r="DOV4" s="2176"/>
      <c r="DOW4" s="2176"/>
      <c r="DOX4" s="2176"/>
      <c r="DOY4" s="2176"/>
      <c r="DOZ4" s="2176"/>
      <c r="DPA4" s="2176"/>
      <c r="DPB4" s="2176"/>
      <c r="DPC4" s="2176"/>
      <c r="DPD4" s="2176"/>
      <c r="DPE4" s="2176"/>
      <c r="DPF4" s="2176"/>
      <c r="DPG4" s="2176"/>
      <c r="DPH4" s="2176"/>
      <c r="DPI4" s="2176"/>
      <c r="DPJ4" s="2176"/>
      <c r="DPK4" s="2176"/>
      <c r="DPL4" s="2176"/>
      <c r="DPM4" s="2176"/>
      <c r="DPN4" s="2176"/>
      <c r="DPO4" s="2176"/>
      <c r="DPP4" s="2176"/>
      <c r="DPQ4" s="2176"/>
      <c r="DPR4" s="2176"/>
      <c r="DPS4" s="2176"/>
      <c r="DPT4" s="2176"/>
      <c r="DPU4" s="2176"/>
      <c r="DPV4" s="2176"/>
      <c r="DPW4" s="2176"/>
      <c r="DPX4" s="2176"/>
      <c r="DPY4" s="2176"/>
      <c r="DPZ4" s="2176"/>
      <c r="DQA4" s="2176"/>
      <c r="DQB4" s="2176"/>
      <c r="DQC4" s="2176"/>
      <c r="DQD4" s="2176"/>
      <c r="DQE4" s="2176"/>
      <c r="DQF4" s="2176"/>
      <c r="DQG4" s="2176"/>
      <c r="DQH4" s="2176"/>
      <c r="DQI4" s="2176"/>
      <c r="DQJ4" s="2176"/>
      <c r="DQK4" s="2176"/>
      <c r="DQL4" s="2176"/>
      <c r="DQM4" s="2176"/>
      <c r="DQN4" s="2176"/>
      <c r="DQO4" s="2176"/>
      <c r="DQP4" s="2176"/>
      <c r="DQQ4" s="2176"/>
      <c r="DQR4" s="2176"/>
      <c r="DQS4" s="2176"/>
      <c r="DQT4" s="2176"/>
      <c r="DQU4" s="2176"/>
      <c r="DQV4" s="2176"/>
      <c r="DQW4" s="2176"/>
      <c r="DQX4" s="2176"/>
      <c r="DQY4" s="2176"/>
      <c r="DQZ4" s="2176"/>
      <c r="DRA4" s="2176"/>
      <c r="DRB4" s="2176"/>
      <c r="DRC4" s="2176"/>
      <c r="DRD4" s="2176"/>
      <c r="DRE4" s="2176"/>
      <c r="DRF4" s="2176"/>
      <c r="DRG4" s="2176"/>
      <c r="DRH4" s="2176"/>
      <c r="DRI4" s="2176"/>
      <c r="DRJ4" s="2176"/>
      <c r="DRK4" s="2176"/>
      <c r="DRL4" s="2176"/>
      <c r="DRM4" s="2176"/>
      <c r="DRN4" s="2176"/>
      <c r="DRO4" s="2176"/>
      <c r="DRP4" s="2176"/>
      <c r="DRQ4" s="2176"/>
      <c r="DRR4" s="2176"/>
      <c r="DRS4" s="2176"/>
      <c r="DRT4" s="2176"/>
      <c r="DRU4" s="2176"/>
      <c r="DRV4" s="2176"/>
      <c r="DRW4" s="2176"/>
      <c r="DRX4" s="2176"/>
      <c r="DRY4" s="2176"/>
      <c r="DRZ4" s="2176"/>
      <c r="DSA4" s="2176"/>
      <c r="DSB4" s="2176"/>
      <c r="DSC4" s="2176"/>
      <c r="DSD4" s="2176"/>
      <c r="DSE4" s="2176"/>
      <c r="DSF4" s="2176"/>
      <c r="DSG4" s="2176"/>
      <c r="DSH4" s="2176"/>
      <c r="DSI4" s="2176"/>
      <c r="DSJ4" s="2176"/>
      <c r="DSK4" s="2176"/>
      <c r="DSL4" s="2176"/>
      <c r="DSM4" s="2176"/>
      <c r="DSN4" s="2176"/>
      <c r="DSO4" s="2176"/>
      <c r="DSP4" s="2176"/>
      <c r="DSQ4" s="2176"/>
      <c r="DSR4" s="2176"/>
      <c r="DSS4" s="2176"/>
      <c r="DST4" s="2176"/>
      <c r="DSU4" s="2176"/>
      <c r="DSV4" s="2176"/>
      <c r="DSW4" s="2176"/>
      <c r="DSX4" s="2176"/>
      <c r="DSY4" s="2176"/>
      <c r="DSZ4" s="2176"/>
      <c r="DTA4" s="2176"/>
      <c r="DTB4" s="2176"/>
      <c r="DTC4" s="2176"/>
      <c r="DTD4" s="2176"/>
      <c r="DTE4" s="2176"/>
      <c r="DTF4" s="2176"/>
      <c r="DTG4" s="2176"/>
      <c r="DTH4" s="2176"/>
      <c r="DTI4" s="2176"/>
      <c r="DTJ4" s="2176"/>
      <c r="DTK4" s="2176"/>
      <c r="DTL4" s="2176"/>
      <c r="DTM4" s="2176"/>
      <c r="DTN4" s="2176"/>
      <c r="DTO4" s="2176"/>
      <c r="DTP4" s="2176"/>
      <c r="DTQ4" s="2176"/>
      <c r="DTR4" s="2176"/>
      <c r="DTS4" s="2176"/>
      <c r="DTT4" s="2176"/>
      <c r="DTU4" s="2176"/>
      <c r="DTV4" s="2176"/>
      <c r="DTW4" s="2176"/>
      <c r="DTX4" s="2176"/>
      <c r="DTY4" s="2176"/>
      <c r="DTZ4" s="2176"/>
      <c r="DUA4" s="2176"/>
      <c r="DUB4" s="2176"/>
      <c r="DUC4" s="2176"/>
      <c r="DUD4" s="2176"/>
      <c r="DUE4" s="2176"/>
      <c r="DUF4" s="2176"/>
      <c r="DUG4" s="2176"/>
      <c r="DUH4" s="2176"/>
      <c r="DUI4" s="2176"/>
      <c r="DUJ4" s="2176"/>
      <c r="DUK4" s="2176"/>
      <c r="DUL4" s="2176"/>
      <c r="DUM4" s="2176"/>
      <c r="DUN4" s="2176"/>
      <c r="DUO4" s="2176"/>
      <c r="DUP4" s="2176"/>
      <c r="DUQ4" s="2176"/>
      <c r="DUR4" s="2176"/>
      <c r="DUS4" s="2176"/>
      <c r="DUT4" s="2176"/>
      <c r="DUU4" s="2176"/>
      <c r="DUV4" s="2176"/>
      <c r="DUW4" s="2176"/>
      <c r="DUX4" s="2176"/>
      <c r="DUY4" s="2176"/>
      <c r="DUZ4" s="2176"/>
      <c r="DVA4" s="2176"/>
      <c r="DVB4" s="2176"/>
      <c r="DVC4" s="2176"/>
      <c r="DVD4" s="2176"/>
      <c r="DVE4" s="2176"/>
      <c r="DVF4" s="2176"/>
      <c r="DVG4" s="2176"/>
      <c r="DVH4" s="2176"/>
      <c r="DVI4" s="2176"/>
      <c r="DVJ4" s="2176"/>
      <c r="DVK4" s="2176"/>
      <c r="DVL4" s="2176"/>
      <c r="DVM4" s="2176"/>
      <c r="DVN4" s="2176"/>
      <c r="DVO4" s="2176"/>
      <c r="DVP4" s="2176"/>
      <c r="DVQ4" s="2176"/>
      <c r="DVR4" s="2176"/>
      <c r="DVS4" s="2176"/>
      <c r="DVT4" s="2176"/>
      <c r="DVU4" s="2176"/>
      <c r="DVV4" s="2176"/>
      <c r="DVW4" s="2176"/>
      <c r="DVX4" s="2176"/>
      <c r="DVY4" s="2176"/>
      <c r="DVZ4" s="2176"/>
      <c r="DWA4" s="2176"/>
      <c r="DWB4" s="2176"/>
      <c r="DWC4" s="2176"/>
      <c r="DWD4" s="2176"/>
      <c r="DWE4" s="2176"/>
      <c r="DWF4" s="2176"/>
      <c r="DWG4" s="2176"/>
      <c r="DWH4" s="2176"/>
      <c r="DWI4" s="2176"/>
      <c r="DWJ4" s="2176"/>
      <c r="DWK4" s="2176"/>
      <c r="DWL4" s="2176"/>
      <c r="DWM4" s="2176"/>
      <c r="DWN4" s="2176"/>
      <c r="DWO4" s="2176"/>
      <c r="DWP4" s="2176"/>
      <c r="DWQ4" s="2176"/>
      <c r="DWR4" s="2176"/>
      <c r="DWS4" s="2176"/>
      <c r="DWT4" s="2176"/>
      <c r="DWU4" s="2176"/>
      <c r="DWV4" s="2176"/>
      <c r="DWW4" s="2176"/>
      <c r="DWX4" s="2176"/>
      <c r="DWY4" s="2176"/>
      <c r="DWZ4" s="2176"/>
      <c r="DXA4" s="2176"/>
      <c r="DXB4" s="2176"/>
      <c r="DXC4" s="2176"/>
      <c r="DXD4" s="2176"/>
      <c r="DXE4" s="2176"/>
      <c r="DXF4" s="2176"/>
      <c r="DXG4" s="2176"/>
      <c r="DXH4" s="2176"/>
      <c r="DXI4" s="2176"/>
      <c r="DXJ4" s="2176"/>
      <c r="DXK4" s="2176"/>
      <c r="DXL4" s="2176"/>
      <c r="DXM4" s="2176"/>
      <c r="DXN4" s="2176"/>
      <c r="DXO4" s="2176"/>
      <c r="DXP4" s="2176"/>
      <c r="DXQ4" s="2176"/>
      <c r="DXR4" s="2176"/>
      <c r="DXS4" s="2176"/>
      <c r="DXT4" s="2176"/>
      <c r="DXU4" s="2176"/>
      <c r="DXV4" s="2176"/>
      <c r="DXW4" s="2176"/>
      <c r="DXX4" s="2176"/>
      <c r="DXY4" s="2176"/>
      <c r="DXZ4" s="2176"/>
      <c r="DYA4" s="2176"/>
      <c r="DYB4" s="2176"/>
      <c r="DYC4" s="2176"/>
      <c r="DYD4" s="2176"/>
      <c r="DYE4" s="2176"/>
      <c r="DYF4" s="2176"/>
      <c r="DYG4" s="2176"/>
      <c r="DYH4" s="2176"/>
      <c r="DYI4" s="2176"/>
      <c r="DYJ4" s="2176"/>
      <c r="DYK4" s="2176"/>
      <c r="DYL4" s="2176"/>
      <c r="DYM4" s="2176"/>
      <c r="DYN4" s="2176"/>
      <c r="DYO4" s="2176"/>
      <c r="DYP4" s="2176"/>
      <c r="DYQ4" s="2176"/>
      <c r="DYR4" s="2176"/>
      <c r="DYS4" s="2176"/>
      <c r="DYT4" s="2176"/>
      <c r="DYU4" s="2176"/>
      <c r="DYV4" s="2176"/>
      <c r="DYW4" s="2176"/>
      <c r="DYX4" s="2176"/>
      <c r="DYY4" s="2176"/>
      <c r="DYZ4" s="2176"/>
      <c r="DZA4" s="2176"/>
      <c r="DZB4" s="2176"/>
      <c r="DZC4" s="2176"/>
      <c r="DZD4" s="2176"/>
      <c r="DZE4" s="2176"/>
      <c r="DZF4" s="2176"/>
      <c r="DZG4" s="2176"/>
      <c r="DZH4" s="2176"/>
      <c r="DZI4" s="2176"/>
      <c r="DZJ4" s="2176"/>
      <c r="DZK4" s="2176"/>
      <c r="DZL4" s="2176"/>
      <c r="DZM4" s="2176"/>
      <c r="DZN4" s="2176"/>
      <c r="DZO4" s="2176"/>
      <c r="DZP4" s="2176"/>
      <c r="DZQ4" s="2176"/>
      <c r="DZR4" s="2176"/>
      <c r="DZS4" s="2176"/>
      <c r="DZT4" s="2176"/>
      <c r="DZU4" s="2176"/>
      <c r="DZV4" s="2176"/>
      <c r="DZW4" s="2176"/>
      <c r="DZX4" s="2176"/>
      <c r="DZY4" s="2176"/>
      <c r="DZZ4" s="2176"/>
      <c r="EAA4" s="2176"/>
      <c r="EAB4" s="2176"/>
      <c r="EAC4" s="2176"/>
      <c r="EAD4" s="2176"/>
      <c r="EAE4" s="2176"/>
      <c r="EAF4" s="2176"/>
      <c r="EAG4" s="2176"/>
      <c r="EAH4" s="2176"/>
      <c r="EAI4" s="2176"/>
      <c r="EAJ4" s="2176"/>
      <c r="EAK4" s="2176"/>
      <c r="EAL4" s="2176"/>
      <c r="EAM4" s="2176"/>
      <c r="EAN4" s="2176"/>
      <c r="EAO4" s="2176"/>
      <c r="EAP4" s="2176"/>
      <c r="EAQ4" s="2176"/>
      <c r="EAR4" s="2176"/>
      <c r="EAS4" s="2176"/>
      <c r="EAT4" s="2176"/>
      <c r="EAU4" s="2176"/>
      <c r="EAV4" s="2176"/>
      <c r="EAW4" s="2176"/>
      <c r="EAX4" s="2176"/>
      <c r="EAY4" s="2176"/>
      <c r="EAZ4" s="2176"/>
      <c r="EBA4" s="2176"/>
      <c r="EBB4" s="2176"/>
      <c r="EBC4" s="2176"/>
      <c r="EBD4" s="2176"/>
      <c r="EBE4" s="2176"/>
      <c r="EBF4" s="2176"/>
      <c r="EBG4" s="2176"/>
      <c r="EBH4" s="2176"/>
      <c r="EBI4" s="2176"/>
      <c r="EBJ4" s="2176"/>
      <c r="EBK4" s="2176"/>
      <c r="EBL4" s="2176"/>
      <c r="EBM4" s="2176"/>
      <c r="EBN4" s="2176"/>
      <c r="EBO4" s="2176"/>
      <c r="EBP4" s="2176"/>
      <c r="EBQ4" s="2176"/>
      <c r="EBR4" s="2176"/>
      <c r="EBS4" s="2176"/>
      <c r="EBT4" s="2176"/>
      <c r="EBU4" s="2176"/>
      <c r="EBV4" s="2176"/>
      <c r="EBW4" s="2176"/>
      <c r="EBX4" s="2176"/>
      <c r="EBY4" s="2176"/>
      <c r="EBZ4" s="2176"/>
      <c r="ECA4" s="2176"/>
      <c r="ECB4" s="2176"/>
      <c r="ECC4" s="2176"/>
      <c r="ECD4" s="2176"/>
      <c r="ECE4" s="2176"/>
      <c r="ECF4" s="2176"/>
      <c r="ECG4" s="2176"/>
      <c r="ECH4" s="2176"/>
      <c r="ECI4" s="2176"/>
      <c r="ECJ4" s="2176"/>
      <c r="ECK4" s="2176"/>
      <c r="ECL4" s="2176"/>
      <c r="ECM4" s="2176"/>
      <c r="ECN4" s="2176"/>
      <c r="ECO4" s="2176"/>
      <c r="ECP4" s="2176"/>
      <c r="ECQ4" s="2176"/>
      <c r="ECR4" s="2176"/>
      <c r="ECS4" s="2176"/>
      <c r="ECT4" s="2176"/>
      <c r="ECU4" s="2176"/>
      <c r="ECV4" s="2176"/>
      <c r="ECW4" s="2176"/>
      <c r="ECX4" s="2176"/>
      <c r="ECY4" s="2176"/>
      <c r="ECZ4" s="2176"/>
      <c r="EDA4" s="2176"/>
      <c r="EDB4" s="2176"/>
      <c r="EDC4" s="2176"/>
      <c r="EDD4" s="2176"/>
      <c r="EDE4" s="2176"/>
      <c r="EDF4" s="2176"/>
      <c r="EDG4" s="2176"/>
      <c r="EDH4" s="2176"/>
      <c r="EDI4" s="2176"/>
      <c r="EDJ4" s="2176"/>
      <c r="EDK4" s="2176"/>
      <c r="EDL4" s="2176"/>
      <c r="EDM4" s="2176"/>
      <c r="EDN4" s="2176"/>
      <c r="EDO4" s="2176"/>
      <c r="EDP4" s="2176"/>
      <c r="EDQ4" s="2176"/>
      <c r="EDR4" s="2176"/>
      <c r="EDS4" s="2176"/>
      <c r="EDT4" s="2176"/>
      <c r="EDU4" s="2176"/>
      <c r="EDV4" s="2176"/>
      <c r="EDW4" s="2176"/>
      <c r="EDX4" s="2176"/>
      <c r="EDY4" s="2176"/>
      <c r="EDZ4" s="2176"/>
      <c r="EEA4" s="2176"/>
      <c r="EEB4" s="2176"/>
      <c r="EEC4" s="2176"/>
      <c r="EED4" s="2176"/>
      <c r="EEE4" s="2176"/>
      <c r="EEF4" s="2176"/>
      <c r="EEG4" s="2176"/>
      <c r="EEH4" s="2176"/>
      <c r="EEI4" s="2176"/>
      <c r="EEJ4" s="2176"/>
      <c r="EEK4" s="2176"/>
      <c r="EEL4" s="2176"/>
      <c r="EEM4" s="2176"/>
      <c r="EEN4" s="2176"/>
      <c r="EEO4" s="2176"/>
      <c r="EEP4" s="2176"/>
      <c r="EEQ4" s="2176"/>
      <c r="EER4" s="2176"/>
      <c r="EES4" s="2176"/>
      <c r="EET4" s="2176"/>
      <c r="EEU4" s="2176"/>
      <c r="EEV4" s="2176"/>
      <c r="EEW4" s="2176"/>
      <c r="EEX4" s="2176"/>
      <c r="EEY4" s="2176"/>
      <c r="EEZ4" s="2176"/>
      <c r="EFA4" s="2176"/>
      <c r="EFB4" s="2176"/>
      <c r="EFC4" s="2176"/>
      <c r="EFD4" s="2176"/>
      <c r="EFE4" s="2176"/>
      <c r="EFF4" s="2176"/>
      <c r="EFG4" s="2176"/>
      <c r="EFH4" s="2176"/>
      <c r="EFI4" s="2176"/>
      <c r="EFJ4" s="2176"/>
      <c r="EFK4" s="2176"/>
      <c r="EFL4" s="2176"/>
      <c r="EFM4" s="2176"/>
      <c r="EFN4" s="2176"/>
      <c r="EFO4" s="2176"/>
      <c r="EFP4" s="2176"/>
      <c r="EFQ4" s="2176"/>
      <c r="EFR4" s="2176"/>
      <c r="EFS4" s="2176"/>
      <c r="EFT4" s="2176"/>
      <c r="EFU4" s="2176"/>
      <c r="EFV4" s="2176"/>
      <c r="EFW4" s="2176"/>
      <c r="EFX4" s="2176"/>
      <c r="EFY4" s="2176"/>
      <c r="EFZ4" s="2176"/>
      <c r="EGA4" s="2176"/>
      <c r="EGB4" s="2176"/>
      <c r="EGC4" s="2176"/>
      <c r="EGD4" s="2176"/>
      <c r="EGE4" s="2176"/>
      <c r="EGF4" s="2176"/>
      <c r="EGG4" s="2176"/>
      <c r="EGH4" s="2176"/>
      <c r="EGI4" s="2176"/>
      <c r="EGJ4" s="2176"/>
      <c r="EGK4" s="2176"/>
      <c r="EGL4" s="2176"/>
      <c r="EGM4" s="2176"/>
      <c r="EGN4" s="2176"/>
      <c r="EGO4" s="2176"/>
      <c r="EGP4" s="2176"/>
      <c r="EGQ4" s="2176"/>
      <c r="EGR4" s="2176"/>
      <c r="EGS4" s="2176"/>
      <c r="EGT4" s="2176"/>
      <c r="EGU4" s="2176"/>
      <c r="EGV4" s="2176"/>
      <c r="EGW4" s="2176"/>
      <c r="EGX4" s="2176"/>
      <c r="EGY4" s="2176"/>
      <c r="EGZ4" s="2176"/>
      <c r="EHA4" s="2176"/>
      <c r="EHB4" s="2176"/>
      <c r="EHC4" s="2176"/>
      <c r="EHD4" s="2176"/>
      <c r="EHE4" s="2176"/>
      <c r="EHF4" s="2176"/>
      <c r="EHG4" s="2176"/>
      <c r="EHH4" s="2176"/>
      <c r="EHI4" s="2176"/>
      <c r="EHJ4" s="2176"/>
      <c r="EHK4" s="2176"/>
      <c r="EHL4" s="2176"/>
      <c r="EHM4" s="2176"/>
      <c r="EHN4" s="2176"/>
      <c r="EHO4" s="2176"/>
      <c r="EHP4" s="2176"/>
      <c r="EHQ4" s="2176"/>
      <c r="EHR4" s="2176"/>
      <c r="EHS4" s="2176"/>
      <c r="EHT4" s="2176"/>
      <c r="EHU4" s="2176"/>
      <c r="EHV4" s="2176"/>
      <c r="EHW4" s="2176"/>
      <c r="EHX4" s="2176"/>
      <c r="EHY4" s="2176"/>
      <c r="EHZ4" s="2176"/>
      <c r="EIA4" s="2176"/>
      <c r="EIB4" s="2176"/>
      <c r="EIC4" s="2176"/>
      <c r="EID4" s="2176"/>
      <c r="EIE4" s="2176"/>
      <c r="EIF4" s="2176"/>
      <c r="EIG4" s="2176"/>
      <c r="EIH4" s="2176"/>
      <c r="EII4" s="2176"/>
      <c r="EIJ4" s="2176"/>
      <c r="EIK4" s="2176"/>
      <c r="EIL4" s="2176"/>
      <c r="EIM4" s="2176"/>
      <c r="EIN4" s="2176"/>
      <c r="EIO4" s="2176"/>
      <c r="EIP4" s="2176"/>
      <c r="EIQ4" s="2176"/>
      <c r="EIR4" s="2176"/>
      <c r="EIS4" s="2176"/>
      <c r="EIT4" s="2176"/>
      <c r="EIU4" s="2176"/>
      <c r="EIV4" s="2176"/>
      <c r="EIW4" s="2176"/>
      <c r="EIX4" s="2176"/>
      <c r="EIY4" s="2176"/>
      <c r="EIZ4" s="2176"/>
      <c r="EJA4" s="2176"/>
      <c r="EJB4" s="2176"/>
      <c r="EJC4" s="2176"/>
      <c r="EJD4" s="2176"/>
      <c r="EJE4" s="2176"/>
      <c r="EJF4" s="2176"/>
      <c r="EJG4" s="2176"/>
      <c r="EJH4" s="2176"/>
      <c r="EJI4" s="2176"/>
      <c r="EJJ4" s="2176"/>
      <c r="EJK4" s="2176"/>
      <c r="EJL4" s="2176"/>
      <c r="EJM4" s="2176"/>
      <c r="EJN4" s="2176"/>
      <c r="EJO4" s="2176"/>
      <c r="EJP4" s="2176"/>
      <c r="EJQ4" s="2176"/>
      <c r="EJR4" s="2176"/>
      <c r="EJS4" s="2176"/>
      <c r="EJT4" s="2176"/>
      <c r="EJU4" s="2176"/>
      <c r="EJV4" s="2176"/>
      <c r="EJW4" s="2176"/>
      <c r="EJX4" s="2176"/>
      <c r="EJY4" s="2176"/>
      <c r="EJZ4" s="2176"/>
      <c r="EKA4" s="2176"/>
      <c r="EKB4" s="2176"/>
      <c r="EKC4" s="2176"/>
      <c r="EKD4" s="2176"/>
      <c r="EKE4" s="2176"/>
      <c r="EKF4" s="2176"/>
      <c r="EKG4" s="2176"/>
      <c r="EKH4" s="2176"/>
      <c r="EKI4" s="2176"/>
      <c r="EKJ4" s="2176"/>
      <c r="EKK4" s="2176"/>
      <c r="EKL4" s="2176"/>
      <c r="EKM4" s="2176"/>
      <c r="EKN4" s="2176"/>
      <c r="EKO4" s="2176"/>
      <c r="EKP4" s="2176"/>
      <c r="EKQ4" s="2176"/>
      <c r="EKR4" s="2176"/>
      <c r="EKS4" s="2176"/>
      <c r="EKT4" s="2176"/>
      <c r="EKU4" s="2176"/>
      <c r="EKV4" s="2176"/>
      <c r="EKW4" s="2176"/>
      <c r="EKX4" s="2176"/>
      <c r="EKY4" s="2176"/>
      <c r="EKZ4" s="2176"/>
      <c r="ELA4" s="2176"/>
      <c r="ELB4" s="2176"/>
      <c r="ELC4" s="2176"/>
      <c r="ELD4" s="2176"/>
      <c r="ELE4" s="2176"/>
      <c r="ELF4" s="2176"/>
      <c r="ELG4" s="2176"/>
      <c r="ELH4" s="2176"/>
      <c r="ELI4" s="2176"/>
      <c r="ELJ4" s="2176"/>
      <c r="ELK4" s="2176"/>
      <c r="ELL4" s="2176"/>
      <c r="ELM4" s="2176"/>
      <c r="ELN4" s="2176"/>
      <c r="ELO4" s="2176"/>
      <c r="ELP4" s="2176"/>
      <c r="ELQ4" s="2176"/>
      <c r="ELR4" s="2176"/>
      <c r="ELS4" s="2176"/>
      <c r="ELT4" s="2176"/>
      <c r="ELU4" s="2176"/>
      <c r="ELV4" s="2176"/>
      <c r="ELW4" s="2176"/>
      <c r="ELX4" s="2176"/>
      <c r="ELY4" s="2176"/>
      <c r="ELZ4" s="2176"/>
      <c r="EMA4" s="2176"/>
      <c r="EMB4" s="2176"/>
      <c r="EMC4" s="2176"/>
      <c r="EMD4" s="2176"/>
      <c r="EME4" s="2176"/>
      <c r="EMF4" s="2176"/>
      <c r="EMG4" s="2176"/>
      <c r="EMH4" s="2176"/>
      <c r="EMI4" s="2176"/>
      <c r="EMJ4" s="2176"/>
      <c r="EMK4" s="2176"/>
      <c r="EML4" s="2176"/>
      <c r="EMM4" s="2176"/>
      <c r="EMN4" s="2176"/>
      <c r="EMO4" s="2176"/>
      <c r="EMP4" s="2176"/>
      <c r="EMQ4" s="2176"/>
      <c r="EMR4" s="2176"/>
      <c r="EMS4" s="2176"/>
      <c r="EMT4" s="2176"/>
      <c r="EMU4" s="2176"/>
      <c r="EMV4" s="2176"/>
      <c r="EMW4" s="2176"/>
      <c r="EMX4" s="2176"/>
      <c r="EMY4" s="2176"/>
      <c r="EMZ4" s="2176"/>
      <c r="ENA4" s="2176"/>
      <c r="ENB4" s="2176"/>
      <c r="ENC4" s="2176"/>
      <c r="END4" s="2176"/>
      <c r="ENE4" s="2176"/>
      <c r="ENF4" s="2176"/>
      <c r="ENG4" s="2176"/>
      <c r="ENH4" s="2176"/>
      <c r="ENI4" s="2176"/>
      <c r="ENJ4" s="2176"/>
      <c r="ENK4" s="2176"/>
      <c r="ENL4" s="2176"/>
      <c r="ENM4" s="2176"/>
      <c r="ENN4" s="2176"/>
      <c r="ENO4" s="2176"/>
      <c r="ENP4" s="2176"/>
      <c r="ENQ4" s="2176"/>
      <c r="ENR4" s="2176"/>
      <c r="ENS4" s="2176"/>
      <c r="ENT4" s="2176"/>
      <c r="ENU4" s="2176"/>
      <c r="ENV4" s="2176"/>
      <c r="ENW4" s="2176"/>
      <c r="ENX4" s="2176"/>
      <c r="ENY4" s="2176"/>
      <c r="ENZ4" s="2176"/>
      <c r="EOA4" s="2176"/>
      <c r="EOB4" s="2176"/>
      <c r="EOC4" s="2176"/>
      <c r="EOD4" s="2176"/>
      <c r="EOE4" s="2176"/>
      <c r="EOF4" s="2176"/>
      <c r="EOG4" s="2176"/>
      <c r="EOH4" s="2176"/>
      <c r="EOI4" s="2176"/>
      <c r="EOJ4" s="2176"/>
      <c r="EOK4" s="2176"/>
      <c r="EOL4" s="2176"/>
      <c r="EOM4" s="2176"/>
      <c r="EON4" s="2176"/>
      <c r="EOO4" s="2176"/>
      <c r="EOP4" s="2176"/>
      <c r="EOQ4" s="2176"/>
      <c r="EOR4" s="2176"/>
      <c r="EOS4" s="2176"/>
      <c r="EOT4" s="2176"/>
      <c r="EOU4" s="2176"/>
      <c r="EOV4" s="2176"/>
      <c r="EOW4" s="2176"/>
      <c r="EOX4" s="2176"/>
      <c r="EOY4" s="2176"/>
      <c r="EOZ4" s="2176"/>
      <c r="EPA4" s="2176"/>
      <c r="EPB4" s="2176"/>
      <c r="EPC4" s="2176"/>
      <c r="EPD4" s="2176"/>
      <c r="EPE4" s="2176"/>
      <c r="EPF4" s="2176"/>
      <c r="EPG4" s="2176"/>
      <c r="EPH4" s="2176"/>
      <c r="EPI4" s="2176"/>
      <c r="EPJ4" s="2176"/>
      <c r="EPK4" s="2176"/>
      <c r="EPL4" s="2176"/>
      <c r="EPM4" s="2176"/>
      <c r="EPN4" s="2176"/>
      <c r="EPO4" s="2176"/>
      <c r="EPP4" s="2176"/>
      <c r="EPQ4" s="2176"/>
      <c r="EPR4" s="2176"/>
      <c r="EPS4" s="2176"/>
      <c r="EPT4" s="2176"/>
      <c r="EPU4" s="2176"/>
      <c r="EPV4" s="2176"/>
      <c r="EPW4" s="2176"/>
      <c r="EPX4" s="2176"/>
      <c r="EPY4" s="2176"/>
      <c r="EPZ4" s="2176"/>
      <c r="EQA4" s="2176"/>
      <c r="EQB4" s="2176"/>
      <c r="EQC4" s="2176"/>
      <c r="EQD4" s="2176"/>
      <c r="EQE4" s="2176"/>
      <c r="EQF4" s="2176"/>
      <c r="EQG4" s="2176"/>
      <c r="EQH4" s="2176"/>
      <c r="EQI4" s="2176"/>
      <c r="EQJ4" s="2176"/>
      <c r="EQK4" s="2176"/>
      <c r="EQL4" s="2176"/>
      <c r="EQM4" s="2176"/>
      <c r="EQN4" s="2176"/>
      <c r="EQO4" s="2176"/>
      <c r="EQP4" s="2176"/>
      <c r="EQQ4" s="2176"/>
      <c r="EQR4" s="2176"/>
      <c r="EQS4" s="2176"/>
      <c r="EQT4" s="2176"/>
      <c r="EQU4" s="2176"/>
      <c r="EQV4" s="2176"/>
      <c r="EQW4" s="2176"/>
      <c r="EQX4" s="2176"/>
      <c r="EQY4" s="2176"/>
      <c r="EQZ4" s="2176"/>
      <c r="ERA4" s="2176"/>
      <c r="ERB4" s="2176"/>
      <c r="ERC4" s="2176"/>
      <c r="ERD4" s="2176"/>
      <c r="ERE4" s="2176"/>
      <c r="ERF4" s="2176"/>
      <c r="ERG4" s="2176"/>
      <c r="ERH4" s="2176"/>
      <c r="ERI4" s="2176"/>
      <c r="ERJ4" s="2176"/>
      <c r="ERK4" s="2176"/>
      <c r="ERL4" s="2176"/>
      <c r="ERM4" s="2176"/>
      <c r="ERN4" s="2176"/>
      <c r="ERO4" s="2176"/>
      <c r="ERP4" s="2176"/>
      <c r="ERQ4" s="2176"/>
      <c r="ERR4" s="2176"/>
      <c r="ERS4" s="2176"/>
      <c r="ERT4" s="2176"/>
      <c r="ERU4" s="2176"/>
      <c r="ERV4" s="2176"/>
      <c r="ERW4" s="2176"/>
      <c r="ERX4" s="2176"/>
      <c r="ERY4" s="2176"/>
      <c r="ERZ4" s="2176"/>
      <c r="ESA4" s="2176"/>
      <c r="ESB4" s="2176"/>
      <c r="ESC4" s="2176"/>
      <c r="ESD4" s="2176"/>
      <c r="ESE4" s="2176"/>
      <c r="ESF4" s="2176"/>
      <c r="ESG4" s="2176"/>
      <c r="ESH4" s="2176"/>
      <c r="ESI4" s="2176"/>
      <c r="ESJ4" s="2176"/>
      <c r="ESK4" s="2176"/>
      <c r="ESL4" s="2176"/>
      <c r="ESM4" s="2176"/>
      <c r="ESN4" s="2176"/>
      <c r="ESO4" s="2176"/>
      <c r="ESP4" s="2176"/>
      <c r="ESQ4" s="2176"/>
      <c r="ESR4" s="2176"/>
      <c r="ESS4" s="2176"/>
      <c r="EST4" s="2176"/>
      <c r="ESU4" s="2176"/>
      <c r="ESV4" s="2176"/>
      <c r="ESW4" s="2176"/>
      <c r="ESX4" s="2176"/>
      <c r="ESY4" s="2176"/>
      <c r="ESZ4" s="2176"/>
      <c r="ETA4" s="2176"/>
      <c r="ETB4" s="2176"/>
      <c r="ETC4" s="2176"/>
      <c r="ETD4" s="2176"/>
      <c r="ETE4" s="2176"/>
      <c r="ETF4" s="2176"/>
      <c r="ETG4" s="2176"/>
      <c r="ETH4" s="2176"/>
      <c r="ETI4" s="2176"/>
      <c r="ETJ4" s="2176"/>
      <c r="ETK4" s="2176"/>
      <c r="ETL4" s="2176"/>
      <c r="ETM4" s="2176"/>
      <c r="ETN4" s="2176"/>
      <c r="ETO4" s="2176"/>
      <c r="ETP4" s="2176"/>
      <c r="ETQ4" s="2176"/>
      <c r="ETR4" s="2176"/>
      <c r="ETS4" s="2176"/>
      <c r="ETT4" s="2176"/>
      <c r="ETU4" s="2176"/>
      <c r="ETV4" s="2176"/>
      <c r="ETW4" s="2176"/>
      <c r="ETX4" s="2176"/>
      <c r="ETY4" s="2176"/>
      <c r="ETZ4" s="2176"/>
      <c r="EUA4" s="2176"/>
      <c r="EUB4" s="2176"/>
      <c r="EUC4" s="2176"/>
      <c r="EUD4" s="2176"/>
      <c r="EUE4" s="2176"/>
      <c r="EUF4" s="2176"/>
      <c r="EUG4" s="2176"/>
      <c r="EUH4" s="2176"/>
      <c r="EUI4" s="2176"/>
      <c r="EUJ4" s="2176"/>
      <c r="EUK4" s="2176"/>
      <c r="EUL4" s="2176"/>
      <c r="EUM4" s="2176"/>
      <c r="EUN4" s="2176"/>
      <c r="EUO4" s="2176"/>
      <c r="EUP4" s="2176"/>
      <c r="EUQ4" s="2176"/>
      <c r="EUR4" s="2176"/>
      <c r="EUS4" s="2176"/>
      <c r="EUT4" s="2176"/>
      <c r="EUU4" s="2176"/>
      <c r="EUV4" s="2176"/>
      <c r="EUW4" s="2176"/>
      <c r="EUX4" s="2176"/>
      <c r="EUY4" s="2176"/>
      <c r="EUZ4" s="2176"/>
      <c r="EVA4" s="2176"/>
      <c r="EVB4" s="2176"/>
      <c r="EVC4" s="2176"/>
      <c r="EVD4" s="2176"/>
      <c r="EVE4" s="2176"/>
      <c r="EVF4" s="2176"/>
      <c r="EVG4" s="2176"/>
      <c r="EVH4" s="2176"/>
      <c r="EVI4" s="2176"/>
      <c r="EVJ4" s="2176"/>
      <c r="EVK4" s="2176"/>
      <c r="EVL4" s="2176"/>
      <c r="EVM4" s="2176"/>
      <c r="EVN4" s="2176"/>
      <c r="EVO4" s="2176"/>
      <c r="EVP4" s="2176"/>
      <c r="EVQ4" s="2176"/>
      <c r="EVR4" s="2176"/>
      <c r="EVS4" s="2176"/>
      <c r="EVT4" s="2176"/>
      <c r="EVU4" s="2176"/>
      <c r="EVV4" s="2176"/>
      <c r="EVW4" s="2176"/>
      <c r="EVX4" s="2176"/>
      <c r="EVY4" s="2176"/>
      <c r="EVZ4" s="2176"/>
      <c r="EWA4" s="2176"/>
      <c r="EWB4" s="2176"/>
      <c r="EWC4" s="2176"/>
      <c r="EWD4" s="2176"/>
      <c r="EWE4" s="2176"/>
      <c r="EWF4" s="2176"/>
      <c r="EWG4" s="2176"/>
      <c r="EWH4" s="2176"/>
      <c r="EWI4" s="2176"/>
      <c r="EWJ4" s="2176"/>
      <c r="EWK4" s="2176"/>
      <c r="EWL4" s="2176"/>
      <c r="EWM4" s="2176"/>
      <c r="EWN4" s="2176"/>
      <c r="EWO4" s="2176"/>
      <c r="EWP4" s="2176"/>
      <c r="EWQ4" s="2176"/>
      <c r="EWR4" s="2176"/>
      <c r="EWS4" s="2176"/>
      <c r="EWT4" s="2176"/>
      <c r="EWU4" s="2176"/>
      <c r="EWV4" s="2176"/>
      <c r="EWW4" s="2176"/>
      <c r="EWX4" s="2176"/>
      <c r="EWY4" s="2176"/>
      <c r="EWZ4" s="2176"/>
      <c r="EXA4" s="2176"/>
      <c r="EXB4" s="2176"/>
      <c r="EXC4" s="2176"/>
      <c r="EXD4" s="2176"/>
      <c r="EXE4" s="2176"/>
      <c r="EXF4" s="2176"/>
      <c r="EXG4" s="2176"/>
      <c r="EXH4" s="2176"/>
      <c r="EXI4" s="2176"/>
      <c r="EXJ4" s="2176"/>
      <c r="EXK4" s="2176"/>
      <c r="EXL4" s="2176"/>
      <c r="EXM4" s="2176"/>
      <c r="EXN4" s="2176"/>
      <c r="EXO4" s="2176"/>
      <c r="EXP4" s="2176"/>
      <c r="EXQ4" s="2176"/>
      <c r="EXR4" s="2176"/>
      <c r="EXS4" s="2176"/>
      <c r="EXT4" s="2176"/>
      <c r="EXU4" s="2176"/>
      <c r="EXV4" s="2176"/>
      <c r="EXW4" s="2176"/>
      <c r="EXX4" s="2176"/>
      <c r="EXY4" s="2176"/>
      <c r="EXZ4" s="2176"/>
      <c r="EYA4" s="2176"/>
      <c r="EYB4" s="2176"/>
      <c r="EYC4" s="2176"/>
      <c r="EYD4" s="2176"/>
      <c r="EYE4" s="2176"/>
      <c r="EYF4" s="2176"/>
      <c r="EYG4" s="2176"/>
      <c r="EYH4" s="2176"/>
      <c r="EYI4" s="2176"/>
      <c r="EYJ4" s="2176"/>
      <c r="EYK4" s="2176"/>
      <c r="EYL4" s="2176"/>
      <c r="EYM4" s="2176"/>
      <c r="EYN4" s="2176"/>
      <c r="EYO4" s="2176"/>
      <c r="EYP4" s="2176"/>
      <c r="EYQ4" s="2176"/>
      <c r="EYR4" s="2176"/>
      <c r="EYS4" s="2176"/>
      <c r="EYT4" s="2176"/>
      <c r="EYU4" s="2176"/>
      <c r="EYV4" s="2176"/>
      <c r="EYW4" s="2176"/>
      <c r="EYX4" s="2176"/>
      <c r="EYY4" s="2176"/>
      <c r="EYZ4" s="2176"/>
      <c r="EZA4" s="2176"/>
      <c r="EZB4" s="2176"/>
      <c r="EZC4" s="2176"/>
      <c r="EZD4" s="2176"/>
      <c r="EZE4" s="2176"/>
      <c r="EZF4" s="2176"/>
      <c r="EZG4" s="2176"/>
      <c r="EZH4" s="2176"/>
      <c r="EZI4" s="2176"/>
      <c r="EZJ4" s="2176"/>
      <c r="EZK4" s="2176"/>
      <c r="EZL4" s="2176"/>
      <c r="EZM4" s="2176"/>
      <c r="EZN4" s="2176"/>
      <c r="EZO4" s="2176"/>
      <c r="EZP4" s="2176"/>
      <c r="EZQ4" s="2176"/>
      <c r="EZR4" s="2176"/>
      <c r="EZS4" s="2176"/>
      <c r="EZT4" s="2176"/>
      <c r="EZU4" s="2176"/>
      <c r="EZV4" s="2176"/>
      <c r="EZW4" s="2176"/>
      <c r="EZX4" s="2176"/>
      <c r="EZY4" s="2176"/>
      <c r="EZZ4" s="2176"/>
      <c r="FAA4" s="2176"/>
      <c r="FAB4" s="2176"/>
      <c r="FAC4" s="2176"/>
      <c r="FAD4" s="2176"/>
      <c r="FAE4" s="2176"/>
      <c r="FAF4" s="2176"/>
      <c r="FAG4" s="2176"/>
      <c r="FAH4" s="2176"/>
      <c r="FAI4" s="2176"/>
      <c r="FAJ4" s="2176"/>
      <c r="FAK4" s="2176"/>
      <c r="FAL4" s="2176"/>
      <c r="FAM4" s="2176"/>
      <c r="FAN4" s="2176"/>
      <c r="FAO4" s="2176"/>
      <c r="FAP4" s="2176"/>
      <c r="FAQ4" s="2176"/>
      <c r="FAR4" s="2176"/>
      <c r="FAS4" s="2176"/>
      <c r="FAT4" s="2176"/>
      <c r="FAU4" s="2176"/>
      <c r="FAV4" s="2176"/>
      <c r="FAW4" s="2176"/>
      <c r="FAX4" s="2176"/>
      <c r="FAY4" s="2176"/>
      <c r="FAZ4" s="2176"/>
      <c r="FBA4" s="2176"/>
      <c r="FBB4" s="2176"/>
      <c r="FBC4" s="2176"/>
      <c r="FBD4" s="2176"/>
      <c r="FBE4" s="2176"/>
      <c r="FBF4" s="2176"/>
      <c r="FBG4" s="2176"/>
      <c r="FBH4" s="2176"/>
      <c r="FBI4" s="2176"/>
      <c r="FBJ4" s="2176"/>
      <c r="FBK4" s="2176"/>
      <c r="FBL4" s="2176"/>
      <c r="FBM4" s="2176"/>
      <c r="FBN4" s="2176"/>
      <c r="FBO4" s="2176"/>
      <c r="FBP4" s="2176"/>
      <c r="FBQ4" s="2176"/>
      <c r="FBR4" s="2176"/>
      <c r="FBS4" s="2176"/>
      <c r="FBT4" s="2176"/>
      <c r="FBU4" s="2176"/>
      <c r="FBV4" s="2176"/>
      <c r="FBW4" s="2176"/>
      <c r="FBX4" s="2176"/>
      <c r="FBY4" s="2176"/>
      <c r="FBZ4" s="2176"/>
      <c r="FCA4" s="2176"/>
      <c r="FCB4" s="2176"/>
      <c r="FCC4" s="2176"/>
      <c r="FCD4" s="2176"/>
      <c r="FCE4" s="2176"/>
      <c r="FCF4" s="2176"/>
      <c r="FCG4" s="2176"/>
      <c r="FCH4" s="2176"/>
      <c r="FCI4" s="2176"/>
      <c r="FCJ4" s="2176"/>
      <c r="FCK4" s="2176"/>
      <c r="FCL4" s="2176"/>
      <c r="FCM4" s="2176"/>
      <c r="FCN4" s="2176"/>
      <c r="FCO4" s="2176"/>
      <c r="FCP4" s="2176"/>
      <c r="FCQ4" s="2176"/>
      <c r="FCR4" s="2176"/>
      <c r="FCS4" s="2176"/>
      <c r="FCT4" s="2176"/>
      <c r="FCU4" s="2176"/>
      <c r="FCV4" s="2176"/>
      <c r="FCW4" s="2176"/>
      <c r="FCX4" s="2176"/>
      <c r="FCY4" s="2176"/>
      <c r="FCZ4" s="2176"/>
      <c r="FDA4" s="2176"/>
      <c r="FDB4" s="2176"/>
      <c r="FDC4" s="2176"/>
      <c r="FDD4" s="2176"/>
      <c r="FDE4" s="2176"/>
      <c r="FDF4" s="2176"/>
      <c r="FDG4" s="2176"/>
      <c r="FDH4" s="2176"/>
      <c r="FDI4" s="2176"/>
      <c r="FDJ4" s="2176"/>
      <c r="FDK4" s="2176"/>
      <c r="FDL4" s="2176"/>
      <c r="FDM4" s="2176"/>
      <c r="FDN4" s="2176"/>
      <c r="FDO4" s="2176"/>
      <c r="FDP4" s="2176"/>
      <c r="FDQ4" s="2176"/>
      <c r="FDR4" s="2176"/>
      <c r="FDS4" s="2176"/>
      <c r="FDT4" s="2176"/>
      <c r="FDU4" s="2176"/>
      <c r="FDV4" s="2176"/>
      <c r="FDW4" s="2176"/>
      <c r="FDX4" s="2176"/>
      <c r="FDY4" s="2176"/>
      <c r="FDZ4" s="2176"/>
      <c r="FEA4" s="2176"/>
      <c r="FEB4" s="2176"/>
      <c r="FEC4" s="2176"/>
      <c r="FED4" s="2176"/>
      <c r="FEE4" s="2176"/>
      <c r="FEF4" s="2176"/>
      <c r="FEG4" s="2176"/>
      <c r="FEH4" s="2176"/>
      <c r="FEI4" s="2176"/>
      <c r="FEJ4" s="2176"/>
      <c r="FEK4" s="2176"/>
      <c r="FEL4" s="2176"/>
      <c r="FEM4" s="2176"/>
      <c r="FEN4" s="2176"/>
      <c r="FEO4" s="2176"/>
      <c r="FEP4" s="2176"/>
      <c r="FEQ4" s="2176"/>
      <c r="FER4" s="2176"/>
      <c r="FES4" s="2176"/>
      <c r="FET4" s="2176"/>
      <c r="FEU4" s="2176"/>
      <c r="FEV4" s="2176"/>
      <c r="FEW4" s="2176"/>
      <c r="FEX4" s="2176"/>
      <c r="FEY4" s="2176"/>
      <c r="FEZ4" s="2176"/>
      <c r="FFA4" s="2176"/>
      <c r="FFB4" s="2176"/>
      <c r="FFC4" s="2176"/>
      <c r="FFD4" s="2176"/>
      <c r="FFE4" s="2176"/>
      <c r="FFF4" s="2176"/>
      <c r="FFG4" s="2176"/>
      <c r="FFH4" s="2176"/>
      <c r="FFI4" s="2176"/>
      <c r="FFJ4" s="2176"/>
      <c r="FFK4" s="2176"/>
      <c r="FFL4" s="2176"/>
      <c r="FFM4" s="2176"/>
      <c r="FFN4" s="2176"/>
      <c r="FFO4" s="2176"/>
      <c r="FFP4" s="2176"/>
      <c r="FFQ4" s="2176"/>
      <c r="FFR4" s="2176"/>
      <c r="FFS4" s="2176"/>
      <c r="FFT4" s="2176"/>
      <c r="FFU4" s="2176"/>
      <c r="FFV4" s="2176"/>
      <c r="FFW4" s="2176"/>
      <c r="FFX4" s="2176"/>
      <c r="FFY4" s="2176"/>
      <c r="FFZ4" s="2176"/>
      <c r="FGA4" s="2176"/>
      <c r="FGB4" s="2176"/>
      <c r="FGC4" s="2176"/>
      <c r="FGD4" s="2176"/>
      <c r="FGE4" s="2176"/>
      <c r="FGF4" s="2176"/>
      <c r="FGG4" s="2176"/>
      <c r="FGH4" s="2176"/>
      <c r="FGI4" s="2176"/>
      <c r="FGJ4" s="2176"/>
      <c r="FGK4" s="2176"/>
      <c r="FGL4" s="2176"/>
      <c r="FGM4" s="2176"/>
      <c r="FGN4" s="2176"/>
      <c r="FGO4" s="2176"/>
      <c r="FGP4" s="2176"/>
      <c r="FGQ4" s="2176"/>
      <c r="FGR4" s="2176"/>
      <c r="FGS4" s="2176"/>
      <c r="FGT4" s="2176"/>
      <c r="FGU4" s="2176"/>
      <c r="FGV4" s="2176"/>
      <c r="FGW4" s="2176"/>
      <c r="FGX4" s="2176"/>
      <c r="FGY4" s="2176"/>
      <c r="FGZ4" s="2176"/>
      <c r="FHA4" s="2176"/>
      <c r="FHB4" s="2176"/>
      <c r="FHC4" s="2176"/>
      <c r="FHD4" s="2176"/>
      <c r="FHE4" s="2176"/>
      <c r="FHF4" s="2176"/>
      <c r="FHG4" s="2176"/>
      <c r="FHH4" s="2176"/>
      <c r="FHI4" s="2176"/>
      <c r="FHJ4" s="2176"/>
      <c r="FHK4" s="2176"/>
      <c r="FHL4" s="2176"/>
      <c r="FHM4" s="2176"/>
      <c r="FHN4" s="2176"/>
      <c r="FHO4" s="2176"/>
      <c r="FHP4" s="2176"/>
      <c r="FHQ4" s="2176"/>
      <c r="FHR4" s="2176"/>
      <c r="FHS4" s="2176"/>
      <c r="FHT4" s="2176"/>
      <c r="FHU4" s="2176"/>
      <c r="FHV4" s="2176"/>
      <c r="FHW4" s="2176"/>
      <c r="FHX4" s="2176"/>
      <c r="FHY4" s="2176"/>
      <c r="FHZ4" s="2176"/>
      <c r="FIA4" s="2176"/>
      <c r="FIB4" s="2176"/>
      <c r="FIC4" s="2176"/>
      <c r="FID4" s="2176"/>
      <c r="FIE4" s="2176"/>
      <c r="FIF4" s="2176"/>
      <c r="FIG4" s="2176"/>
      <c r="FIH4" s="2176"/>
      <c r="FII4" s="2176"/>
      <c r="FIJ4" s="2176"/>
      <c r="FIK4" s="2176"/>
      <c r="FIL4" s="2176"/>
      <c r="FIM4" s="2176"/>
      <c r="FIN4" s="2176"/>
      <c r="FIO4" s="2176"/>
      <c r="FIP4" s="2176"/>
      <c r="FIQ4" s="2176"/>
      <c r="FIR4" s="2176"/>
      <c r="FIS4" s="2176"/>
      <c r="FIT4" s="2176"/>
      <c r="FIU4" s="2176"/>
      <c r="FIV4" s="2176"/>
      <c r="FIW4" s="2176"/>
      <c r="FIX4" s="2176"/>
      <c r="FIY4" s="2176"/>
      <c r="FIZ4" s="2176"/>
      <c r="FJA4" s="2176"/>
      <c r="FJB4" s="2176"/>
      <c r="FJC4" s="2176"/>
      <c r="FJD4" s="2176"/>
      <c r="FJE4" s="2176"/>
      <c r="FJF4" s="2176"/>
      <c r="FJG4" s="2176"/>
      <c r="FJH4" s="2176"/>
      <c r="FJI4" s="2176"/>
      <c r="FJJ4" s="2176"/>
      <c r="FJK4" s="2176"/>
      <c r="FJL4" s="2176"/>
      <c r="FJM4" s="2176"/>
      <c r="FJN4" s="2176"/>
      <c r="FJO4" s="2176"/>
      <c r="FJP4" s="2176"/>
      <c r="FJQ4" s="2176"/>
      <c r="FJR4" s="2176"/>
      <c r="FJS4" s="2176"/>
      <c r="FJT4" s="2176"/>
      <c r="FJU4" s="2176"/>
      <c r="FJV4" s="2176"/>
      <c r="FJW4" s="2176"/>
      <c r="FJX4" s="2176"/>
      <c r="FJY4" s="2176"/>
      <c r="FJZ4" s="2176"/>
      <c r="FKA4" s="2176"/>
      <c r="FKB4" s="2176"/>
      <c r="FKC4" s="2176"/>
      <c r="FKD4" s="2176"/>
      <c r="FKE4" s="2176"/>
      <c r="FKF4" s="2176"/>
      <c r="FKG4" s="2176"/>
      <c r="FKH4" s="2176"/>
      <c r="FKI4" s="2176"/>
      <c r="FKJ4" s="2176"/>
      <c r="FKK4" s="2176"/>
      <c r="FKL4" s="2176"/>
      <c r="FKM4" s="2176"/>
      <c r="FKN4" s="2176"/>
      <c r="FKO4" s="2176"/>
      <c r="FKP4" s="2176"/>
      <c r="FKQ4" s="2176"/>
      <c r="FKR4" s="2176"/>
      <c r="FKS4" s="2176"/>
      <c r="FKT4" s="2176"/>
      <c r="FKU4" s="2176"/>
      <c r="FKV4" s="2176"/>
      <c r="FKW4" s="2176"/>
      <c r="FKX4" s="2176"/>
      <c r="FKY4" s="2176"/>
      <c r="FKZ4" s="2176"/>
      <c r="FLA4" s="2176"/>
      <c r="FLB4" s="2176"/>
      <c r="FLC4" s="2176"/>
      <c r="FLD4" s="2176"/>
      <c r="FLE4" s="2176"/>
      <c r="FLF4" s="2176"/>
      <c r="FLG4" s="2176"/>
      <c r="FLH4" s="2176"/>
      <c r="FLI4" s="2176"/>
      <c r="FLJ4" s="2176"/>
      <c r="FLK4" s="2176"/>
      <c r="FLL4" s="2176"/>
      <c r="FLM4" s="2176"/>
      <c r="FLN4" s="2176"/>
      <c r="FLO4" s="2176"/>
      <c r="FLP4" s="2176"/>
      <c r="FLQ4" s="2176"/>
      <c r="FLR4" s="2176"/>
      <c r="FLS4" s="2176"/>
      <c r="FLT4" s="2176"/>
      <c r="FLU4" s="2176"/>
      <c r="FLV4" s="2176"/>
      <c r="FLW4" s="2176"/>
      <c r="FLX4" s="2176"/>
      <c r="FLY4" s="2176"/>
      <c r="FLZ4" s="2176"/>
      <c r="FMA4" s="2176"/>
      <c r="FMB4" s="2176"/>
      <c r="FMC4" s="2176"/>
      <c r="FMD4" s="2176"/>
      <c r="FME4" s="2176"/>
      <c r="FMF4" s="2176"/>
      <c r="FMG4" s="2176"/>
      <c r="FMH4" s="2176"/>
      <c r="FMI4" s="2176"/>
      <c r="FMJ4" s="2176"/>
      <c r="FMK4" s="2176"/>
      <c r="FML4" s="2176"/>
      <c r="FMM4" s="2176"/>
      <c r="FMN4" s="2176"/>
      <c r="FMO4" s="2176"/>
      <c r="FMP4" s="2176"/>
      <c r="FMQ4" s="2176"/>
      <c r="FMR4" s="2176"/>
      <c r="FMS4" s="2176"/>
      <c r="FMT4" s="2176"/>
      <c r="FMU4" s="2176"/>
      <c r="FMV4" s="2176"/>
      <c r="FMW4" s="2176"/>
      <c r="FMX4" s="2176"/>
      <c r="FMY4" s="2176"/>
      <c r="FMZ4" s="2176"/>
      <c r="FNA4" s="2176"/>
      <c r="FNB4" s="2176"/>
      <c r="FNC4" s="2176"/>
      <c r="FND4" s="2176"/>
      <c r="FNE4" s="2176"/>
      <c r="FNF4" s="2176"/>
      <c r="FNG4" s="2176"/>
      <c r="FNH4" s="2176"/>
      <c r="FNI4" s="2176"/>
      <c r="FNJ4" s="2176"/>
      <c r="FNK4" s="2176"/>
      <c r="FNL4" s="2176"/>
      <c r="FNM4" s="2176"/>
      <c r="FNN4" s="2176"/>
      <c r="FNO4" s="2176"/>
      <c r="FNP4" s="2176"/>
      <c r="FNQ4" s="2176"/>
      <c r="FNR4" s="2176"/>
      <c r="FNS4" s="2176"/>
      <c r="FNT4" s="2176"/>
      <c r="FNU4" s="2176"/>
      <c r="FNV4" s="2176"/>
      <c r="FNW4" s="2176"/>
      <c r="FNX4" s="2176"/>
      <c r="FNY4" s="2176"/>
      <c r="FNZ4" s="2176"/>
      <c r="FOA4" s="2176"/>
      <c r="FOB4" s="2176"/>
      <c r="FOC4" s="2176"/>
      <c r="FOD4" s="2176"/>
      <c r="FOE4" s="2176"/>
      <c r="FOF4" s="2176"/>
      <c r="FOG4" s="2176"/>
      <c r="FOH4" s="2176"/>
      <c r="FOI4" s="2176"/>
      <c r="FOJ4" s="2176"/>
      <c r="FOK4" s="2176"/>
      <c r="FOL4" s="2176"/>
      <c r="FOM4" s="2176"/>
      <c r="FON4" s="2176"/>
      <c r="FOO4" s="2176"/>
      <c r="FOP4" s="2176"/>
      <c r="FOQ4" s="2176"/>
      <c r="FOR4" s="2176"/>
      <c r="FOS4" s="2176"/>
      <c r="FOT4" s="2176"/>
      <c r="FOU4" s="2176"/>
      <c r="FOV4" s="2176"/>
      <c r="FOW4" s="2176"/>
      <c r="FOX4" s="2176"/>
      <c r="FOY4" s="2176"/>
      <c r="FOZ4" s="2176"/>
      <c r="FPA4" s="2176"/>
      <c r="FPB4" s="2176"/>
      <c r="FPC4" s="2176"/>
      <c r="FPD4" s="2176"/>
      <c r="FPE4" s="2176"/>
      <c r="FPF4" s="2176"/>
      <c r="FPG4" s="2176"/>
      <c r="FPH4" s="2176"/>
      <c r="FPI4" s="2176"/>
      <c r="FPJ4" s="2176"/>
      <c r="FPK4" s="2176"/>
      <c r="FPL4" s="2176"/>
      <c r="FPM4" s="2176"/>
      <c r="FPN4" s="2176"/>
      <c r="FPO4" s="2176"/>
      <c r="FPP4" s="2176"/>
      <c r="FPQ4" s="2176"/>
      <c r="FPR4" s="2176"/>
      <c r="FPS4" s="2176"/>
      <c r="FPT4" s="2176"/>
      <c r="FPU4" s="2176"/>
      <c r="FPV4" s="2176"/>
      <c r="FPW4" s="2176"/>
      <c r="FPX4" s="2176"/>
      <c r="FPY4" s="2176"/>
      <c r="FPZ4" s="2176"/>
      <c r="FQA4" s="2176"/>
      <c r="FQB4" s="2176"/>
      <c r="FQC4" s="2176"/>
      <c r="FQD4" s="2176"/>
      <c r="FQE4" s="2176"/>
      <c r="FQF4" s="2176"/>
      <c r="FQG4" s="2176"/>
      <c r="FQH4" s="2176"/>
      <c r="FQI4" s="2176"/>
      <c r="FQJ4" s="2176"/>
      <c r="FQK4" s="2176"/>
      <c r="FQL4" s="2176"/>
      <c r="FQM4" s="2176"/>
      <c r="FQN4" s="2176"/>
      <c r="FQO4" s="2176"/>
      <c r="FQP4" s="2176"/>
      <c r="FQQ4" s="2176"/>
      <c r="FQR4" s="2176"/>
      <c r="FQS4" s="2176"/>
      <c r="FQT4" s="2176"/>
      <c r="FQU4" s="2176"/>
      <c r="FQV4" s="2176"/>
      <c r="FQW4" s="2176"/>
      <c r="FQX4" s="2176"/>
      <c r="FQY4" s="2176"/>
      <c r="FQZ4" s="2176"/>
      <c r="FRA4" s="2176"/>
      <c r="FRB4" s="2176"/>
      <c r="FRC4" s="2176"/>
      <c r="FRD4" s="2176"/>
      <c r="FRE4" s="2176"/>
      <c r="FRF4" s="2176"/>
      <c r="FRG4" s="2176"/>
      <c r="FRH4" s="2176"/>
      <c r="FRI4" s="2176"/>
      <c r="FRJ4" s="2176"/>
      <c r="FRK4" s="2176"/>
      <c r="FRL4" s="2176"/>
      <c r="FRM4" s="2176"/>
      <c r="FRN4" s="2176"/>
      <c r="FRO4" s="2176"/>
      <c r="FRP4" s="2176"/>
      <c r="FRQ4" s="2176"/>
      <c r="FRR4" s="2176"/>
      <c r="FRS4" s="2176"/>
      <c r="FRT4" s="2176"/>
      <c r="FRU4" s="2176"/>
      <c r="FRV4" s="2176"/>
      <c r="FRW4" s="2176"/>
      <c r="FRX4" s="2176"/>
      <c r="FRY4" s="2176"/>
      <c r="FRZ4" s="2176"/>
      <c r="FSA4" s="2176"/>
      <c r="FSB4" s="2176"/>
      <c r="FSC4" s="2176"/>
      <c r="FSD4" s="2176"/>
      <c r="FSE4" s="2176"/>
      <c r="FSF4" s="2176"/>
      <c r="FSG4" s="2176"/>
      <c r="FSH4" s="2176"/>
      <c r="FSI4" s="2176"/>
      <c r="FSJ4" s="2176"/>
      <c r="FSK4" s="2176"/>
      <c r="FSL4" s="2176"/>
      <c r="FSM4" s="2176"/>
      <c r="FSN4" s="2176"/>
      <c r="FSO4" s="2176"/>
      <c r="FSP4" s="2176"/>
      <c r="FSQ4" s="2176"/>
      <c r="FSR4" s="2176"/>
      <c r="FSS4" s="2176"/>
      <c r="FST4" s="2176"/>
      <c r="FSU4" s="2176"/>
      <c r="FSV4" s="2176"/>
      <c r="FSW4" s="2176"/>
      <c r="FSX4" s="2176"/>
      <c r="FSY4" s="2176"/>
      <c r="FSZ4" s="2176"/>
      <c r="FTA4" s="2176"/>
      <c r="FTB4" s="2176"/>
      <c r="FTC4" s="2176"/>
      <c r="FTD4" s="2176"/>
      <c r="FTE4" s="2176"/>
      <c r="FTF4" s="2176"/>
      <c r="FTG4" s="2176"/>
      <c r="FTH4" s="2176"/>
      <c r="FTI4" s="2176"/>
      <c r="FTJ4" s="2176"/>
      <c r="FTK4" s="2176"/>
      <c r="FTL4" s="2176"/>
      <c r="FTM4" s="2176"/>
      <c r="FTN4" s="2176"/>
      <c r="FTO4" s="2176"/>
      <c r="FTP4" s="2176"/>
      <c r="FTQ4" s="2176"/>
      <c r="FTR4" s="2176"/>
      <c r="FTS4" s="2176"/>
      <c r="FTT4" s="2176"/>
      <c r="FTU4" s="2176"/>
      <c r="FTV4" s="2176"/>
      <c r="FTW4" s="2176"/>
      <c r="FTX4" s="2176"/>
      <c r="FTY4" s="2176"/>
      <c r="FTZ4" s="2176"/>
      <c r="FUA4" s="2176"/>
      <c r="FUB4" s="2176"/>
      <c r="FUC4" s="2176"/>
      <c r="FUD4" s="2176"/>
      <c r="FUE4" s="2176"/>
      <c r="FUF4" s="2176"/>
      <c r="FUG4" s="2176"/>
      <c r="FUH4" s="2176"/>
      <c r="FUI4" s="2176"/>
      <c r="FUJ4" s="2176"/>
      <c r="FUK4" s="2176"/>
      <c r="FUL4" s="2176"/>
      <c r="FUM4" s="2176"/>
      <c r="FUN4" s="2176"/>
      <c r="FUO4" s="2176"/>
      <c r="FUP4" s="2176"/>
      <c r="FUQ4" s="2176"/>
      <c r="FUR4" s="2176"/>
      <c r="FUS4" s="2176"/>
      <c r="FUT4" s="2176"/>
      <c r="FUU4" s="2176"/>
      <c r="FUV4" s="2176"/>
      <c r="FUW4" s="2176"/>
      <c r="FUX4" s="2176"/>
      <c r="FUY4" s="2176"/>
      <c r="FUZ4" s="2176"/>
      <c r="FVA4" s="2176"/>
      <c r="FVB4" s="2176"/>
      <c r="FVC4" s="2176"/>
      <c r="FVD4" s="2176"/>
      <c r="FVE4" s="2176"/>
      <c r="FVF4" s="2176"/>
      <c r="FVG4" s="2176"/>
      <c r="FVH4" s="2176"/>
      <c r="FVI4" s="2176"/>
      <c r="FVJ4" s="2176"/>
      <c r="FVK4" s="2176"/>
      <c r="FVL4" s="2176"/>
      <c r="FVM4" s="2176"/>
      <c r="FVN4" s="2176"/>
      <c r="FVO4" s="2176"/>
      <c r="FVP4" s="2176"/>
      <c r="FVQ4" s="2176"/>
      <c r="FVR4" s="2176"/>
      <c r="FVS4" s="2176"/>
      <c r="FVT4" s="2176"/>
      <c r="FVU4" s="2176"/>
      <c r="FVV4" s="2176"/>
      <c r="FVW4" s="2176"/>
      <c r="FVX4" s="2176"/>
      <c r="FVY4" s="2176"/>
      <c r="FVZ4" s="2176"/>
      <c r="FWA4" s="2176"/>
      <c r="FWB4" s="2176"/>
      <c r="FWC4" s="2176"/>
      <c r="FWD4" s="2176"/>
      <c r="FWE4" s="2176"/>
      <c r="FWF4" s="2176"/>
      <c r="FWG4" s="2176"/>
      <c r="FWH4" s="2176"/>
      <c r="FWI4" s="2176"/>
      <c r="FWJ4" s="2176"/>
      <c r="FWK4" s="2176"/>
      <c r="FWL4" s="2176"/>
      <c r="FWM4" s="2176"/>
      <c r="FWN4" s="2176"/>
      <c r="FWO4" s="2176"/>
      <c r="FWP4" s="2176"/>
      <c r="FWQ4" s="2176"/>
      <c r="FWR4" s="2176"/>
      <c r="FWS4" s="2176"/>
      <c r="FWT4" s="2176"/>
      <c r="FWU4" s="2176"/>
      <c r="FWV4" s="2176"/>
      <c r="FWW4" s="2176"/>
      <c r="FWX4" s="2176"/>
      <c r="FWY4" s="2176"/>
      <c r="FWZ4" s="2176"/>
      <c r="FXA4" s="2176"/>
      <c r="FXB4" s="2176"/>
      <c r="FXC4" s="2176"/>
      <c r="FXD4" s="2176"/>
      <c r="FXE4" s="2176"/>
      <c r="FXF4" s="2176"/>
      <c r="FXG4" s="2176"/>
      <c r="FXH4" s="2176"/>
      <c r="FXI4" s="2176"/>
      <c r="FXJ4" s="2176"/>
      <c r="FXK4" s="2176"/>
      <c r="FXL4" s="2176"/>
      <c r="FXM4" s="2176"/>
      <c r="FXN4" s="2176"/>
      <c r="FXO4" s="2176"/>
      <c r="FXP4" s="2176"/>
      <c r="FXQ4" s="2176"/>
      <c r="FXR4" s="2176"/>
      <c r="FXS4" s="2176"/>
      <c r="FXT4" s="2176"/>
      <c r="FXU4" s="2176"/>
      <c r="FXV4" s="2176"/>
      <c r="FXW4" s="2176"/>
      <c r="FXX4" s="2176"/>
      <c r="FXY4" s="2176"/>
      <c r="FXZ4" s="2176"/>
      <c r="FYA4" s="2176"/>
      <c r="FYB4" s="2176"/>
      <c r="FYC4" s="2176"/>
      <c r="FYD4" s="2176"/>
      <c r="FYE4" s="2176"/>
      <c r="FYF4" s="2176"/>
      <c r="FYG4" s="2176"/>
      <c r="FYH4" s="2176"/>
      <c r="FYI4" s="2176"/>
      <c r="FYJ4" s="2176"/>
      <c r="FYK4" s="2176"/>
      <c r="FYL4" s="2176"/>
      <c r="FYM4" s="2176"/>
      <c r="FYN4" s="2176"/>
      <c r="FYO4" s="2176"/>
      <c r="FYP4" s="2176"/>
      <c r="FYQ4" s="2176"/>
      <c r="FYR4" s="2176"/>
      <c r="FYS4" s="2176"/>
      <c r="FYT4" s="2176"/>
      <c r="FYU4" s="2176"/>
      <c r="FYV4" s="2176"/>
      <c r="FYW4" s="2176"/>
      <c r="FYX4" s="2176"/>
      <c r="FYY4" s="2176"/>
      <c r="FYZ4" s="2176"/>
      <c r="FZA4" s="2176"/>
      <c r="FZB4" s="2176"/>
      <c r="FZC4" s="2176"/>
      <c r="FZD4" s="2176"/>
      <c r="FZE4" s="2176"/>
      <c r="FZF4" s="2176"/>
      <c r="FZG4" s="2176"/>
      <c r="FZH4" s="2176"/>
      <c r="FZI4" s="2176"/>
      <c r="FZJ4" s="2176"/>
      <c r="FZK4" s="2176"/>
      <c r="FZL4" s="2176"/>
      <c r="FZM4" s="2176"/>
      <c r="FZN4" s="2176"/>
      <c r="FZO4" s="2176"/>
      <c r="FZP4" s="2176"/>
      <c r="FZQ4" s="2176"/>
      <c r="FZR4" s="2176"/>
      <c r="FZS4" s="2176"/>
      <c r="FZT4" s="2176"/>
      <c r="FZU4" s="2176"/>
      <c r="FZV4" s="2176"/>
      <c r="FZW4" s="2176"/>
      <c r="FZX4" s="2176"/>
      <c r="FZY4" s="2176"/>
      <c r="FZZ4" s="2176"/>
      <c r="GAA4" s="2176"/>
      <c r="GAB4" s="2176"/>
      <c r="GAC4" s="2176"/>
      <c r="GAD4" s="2176"/>
      <c r="GAE4" s="2176"/>
      <c r="GAF4" s="2176"/>
      <c r="GAG4" s="2176"/>
      <c r="GAH4" s="2176"/>
      <c r="GAI4" s="2176"/>
      <c r="GAJ4" s="2176"/>
      <c r="GAK4" s="2176"/>
      <c r="GAL4" s="2176"/>
      <c r="GAM4" s="2176"/>
      <c r="GAN4" s="2176"/>
      <c r="GAO4" s="2176"/>
      <c r="GAP4" s="2176"/>
      <c r="GAQ4" s="2176"/>
      <c r="GAR4" s="2176"/>
      <c r="GAS4" s="2176"/>
      <c r="GAT4" s="2176"/>
      <c r="GAU4" s="2176"/>
      <c r="GAV4" s="2176"/>
      <c r="GAW4" s="2176"/>
      <c r="GAX4" s="2176"/>
      <c r="GAY4" s="2176"/>
      <c r="GAZ4" s="2176"/>
      <c r="GBA4" s="2176"/>
      <c r="GBB4" s="2176"/>
      <c r="GBC4" s="2176"/>
      <c r="GBD4" s="2176"/>
      <c r="GBE4" s="2176"/>
      <c r="GBF4" s="2176"/>
      <c r="GBG4" s="2176"/>
      <c r="GBH4" s="2176"/>
      <c r="GBI4" s="2176"/>
      <c r="GBJ4" s="2176"/>
      <c r="GBK4" s="2176"/>
      <c r="GBL4" s="2176"/>
      <c r="GBM4" s="2176"/>
      <c r="GBN4" s="2176"/>
      <c r="GBO4" s="2176"/>
      <c r="GBP4" s="2176"/>
      <c r="GBQ4" s="2176"/>
      <c r="GBR4" s="2176"/>
      <c r="GBS4" s="2176"/>
      <c r="GBT4" s="2176"/>
      <c r="GBU4" s="2176"/>
      <c r="GBV4" s="2176"/>
      <c r="GBW4" s="2176"/>
      <c r="GBX4" s="2176"/>
      <c r="GBY4" s="2176"/>
      <c r="GBZ4" s="2176"/>
      <c r="GCA4" s="2176"/>
      <c r="GCB4" s="2176"/>
      <c r="GCC4" s="2176"/>
      <c r="GCD4" s="2176"/>
      <c r="GCE4" s="2176"/>
      <c r="GCF4" s="2176"/>
      <c r="GCG4" s="2176"/>
      <c r="GCH4" s="2176"/>
      <c r="GCI4" s="2176"/>
      <c r="GCJ4" s="2176"/>
      <c r="GCK4" s="2176"/>
      <c r="GCL4" s="2176"/>
      <c r="GCM4" s="2176"/>
      <c r="GCN4" s="2176"/>
      <c r="GCO4" s="2176"/>
      <c r="GCP4" s="2176"/>
      <c r="GCQ4" s="2176"/>
      <c r="GCR4" s="2176"/>
      <c r="GCS4" s="2176"/>
      <c r="GCT4" s="2176"/>
      <c r="GCU4" s="2176"/>
      <c r="GCV4" s="2176"/>
      <c r="GCW4" s="2176"/>
      <c r="GCX4" s="2176"/>
      <c r="GCY4" s="2176"/>
      <c r="GCZ4" s="2176"/>
      <c r="GDA4" s="2176"/>
      <c r="GDB4" s="2176"/>
      <c r="GDC4" s="2176"/>
      <c r="GDD4" s="2176"/>
      <c r="GDE4" s="2176"/>
      <c r="GDF4" s="2176"/>
      <c r="GDG4" s="2176"/>
      <c r="GDH4" s="2176"/>
      <c r="GDI4" s="2176"/>
      <c r="GDJ4" s="2176"/>
      <c r="GDK4" s="2176"/>
      <c r="GDL4" s="2176"/>
      <c r="GDM4" s="2176"/>
      <c r="GDN4" s="2176"/>
      <c r="GDO4" s="2176"/>
      <c r="GDP4" s="2176"/>
      <c r="GDQ4" s="2176"/>
      <c r="GDR4" s="2176"/>
      <c r="GDS4" s="2176"/>
      <c r="GDT4" s="2176"/>
      <c r="GDU4" s="2176"/>
      <c r="GDV4" s="2176"/>
      <c r="GDW4" s="2176"/>
      <c r="GDX4" s="2176"/>
      <c r="GDY4" s="2176"/>
      <c r="GDZ4" s="2176"/>
      <c r="GEA4" s="2176"/>
      <c r="GEB4" s="2176"/>
      <c r="GEC4" s="2176"/>
      <c r="GED4" s="2176"/>
      <c r="GEE4" s="2176"/>
      <c r="GEF4" s="2176"/>
      <c r="GEG4" s="2176"/>
      <c r="GEH4" s="2176"/>
      <c r="GEI4" s="2176"/>
      <c r="GEJ4" s="2176"/>
      <c r="GEK4" s="2176"/>
      <c r="GEL4" s="2176"/>
      <c r="GEM4" s="2176"/>
      <c r="GEN4" s="2176"/>
      <c r="GEO4" s="2176"/>
      <c r="GEP4" s="2176"/>
      <c r="GEQ4" s="2176"/>
      <c r="GER4" s="2176"/>
      <c r="GES4" s="2176"/>
      <c r="GET4" s="2176"/>
      <c r="GEU4" s="2176"/>
      <c r="GEV4" s="2176"/>
      <c r="GEW4" s="2176"/>
      <c r="GEX4" s="2176"/>
      <c r="GEY4" s="2176"/>
      <c r="GEZ4" s="2176"/>
      <c r="GFA4" s="2176"/>
      <c r="GFB4" s="2176"/>
      <c r="GFC4" s="2176"/>
      <c r="GFD4" s="2176"/>
      <c r="GFE4" s="2176"/>
      <c r="GFF4" s="2176"/>
      <c r="GFG4" s="2176"/>
      <c r="GFH4" s="2176"/>
      <c r="GFI4" s="2176"/>
      <c r="GFJ4" s="2176"/>
      <c r="GFK4" s="2176"/>
      <c r="GFL4" s="2176"/>
      <c r="GFM4" s="2176"/>
      <c r="GFN4" s="2176"/>
      <c r="GFO4" s="2176"/>
      <c r="GFP4" s="2176"/>
      <c r="GFQ4" s="2176"/>
      <c r="GFR4" s="2176"/>
      <c r="GFS4" s="2176"/>
      <c r="GFT4" s="2176"/>
      <c r="GFU4" s="2176"/>
      <c r="GFV4" s="2176"/>
      <c r="GFW4" s="2176"/>
      <c r="GFX4" s="2176"/>
      <c r="GFY4" s="2176"/>
      <c r="GFZ4" s="2176"/>
      <c r="GGA4" s="2176"/>
      <c r="GGB4" s="2176"/>
      <c r="GGC4" s="2176"/>
      <c r="GGD4" s="2176"/>
      <c r="GGE4" s="2176"/>
      <c r="GGF4" s="2176"/>
      <c r="GGG4" s="2176"/>
      <c r="GGH4" s="2176"/>
      <c r="GGI4" s="2176"/>
      <c r="GGJ4" s="2176"/>
      <c r="GGK4" s="2176"/>
      <c r="GGL4" s="2176"/>
      <c r="GGM4" s="2176"/>
      <c r="GGN4" s="2176"/>
      <c r="GGO4" s="2176"/>
      <c r="GGP4" s="2176"/>
      <c r="GGQ4" s="2176"/>
      <c r="GGR4" s="2176"/>
      <c r="GGS4" s="2176"/>
      <c r="GGT4" s="2176"/>
      <c r="GGU4" s="2176"/>
      <c r="GGV4" s="2176"/>
      <c r="GGW4" s="2176"/>
      <c r="GGX4" s="2176"/>
      <c r="GGY4" s="2176"/>
      <c r="GGZ4" s="2176"/>
      <c r="GHA4" s="2176"/>
      <c r="GHB4" s="2176"/>
      <c r="GHC4" s="2176"/>
      <c r="GHD4" s="2176"/>
      <c r="GHE4" s="2176"/>
      <c r="GHF4" s="2176"/>
      <c r="GHG4" s="2176"/>
      <c r="GHH4" s="2176"/>
      <c r="GHI4" s="2176"/>
      <c r="GHJ4" s="2176"/>
      <c r="GHK4" s="2176"/>
      <c r="GHL4" s="2176"/>
      <c r="GHM4" s="2176"/>
      <c r="GHN4" s="2176"/>
      <c r="GHO4" s="2176"/>
      <c r="GHP4" s="2176"/>
      <c r="GHQ4" s="2176"/>
      <c r="GHR4" s="2176"/>
      <c r="GHS4" s="2176"/>
      <c r="GHT4" s="2176"/>
      <c r="GHU4" s="2176"/>
      <c r="GHV4" s="2176"/>
      <c r="GHW4" s="2176"/>
      <c r="GHX4" s="2176"/>
      <c r="GHY4" s="2176"/>
      <c r="GHZ4" s="2176"/>
      <c r="GIA4" s="2176"/>
      <c r="GIB4" s="2176"/>
      <c r="GIC4" s="2176"/>
      <c r="GID4" s="2176"/>
      <c r="GIE4" s="2176"/>
      <c r="GIF4" s="2176"/>
      <c r="GIG4" s="2176"/>
      <c r="GIH4" s="2176"/>
      <c r="GII4" s="2176"/>
      <c r="GIJ4" s="2176"/>
      <c r="GIK4" s="2176"/>
      <c r="GIL4" s="2176"/>
      <c r="GIM4" s="2176"/>
      <c r="GIN4" s="2176"/>
      <c r="GIO4" s="2176"/>
      <c r="GIP4" s="2176"/>
      <c r="GIQ4" s="2176"/>
      <c r="GIR4" s="2176"/>
      <c r="GIS4" s="2176"/>
      <c r="GIT4" s="2176"/>
      <c r="GIU4" s="2176"/>
      <c r="GIV4" s="2176"/>
      <c r="GIW4" s="2176"/>
      <c r="GIX4" s="2176"/>
      <c r="GIY4" s="2176"/>
      <c r="GIZ4" s="2176"/>
      <c r="GJA4" s="2176"/>
      <c r="GJB4" s="2176"/>
      <c r="GJC4" s="2176"/>
      <c r="GJD4" s="2176"/>
      <c r="GJE4" s="2176"/>
      <c r="GJF4" s="2176"/>
      <c r="GJG4" s="2176"/>
      <c r="GJH4" s="2176"/>
      <c r="GJI4" s="2176"/>
      <c r="GJJ4" s="2176"/>
      <c r="GJK4" s="2176"/>
      <c r="GJL4" s="2176"/>
      <c r="GJM4" s="2176"/>
      <c r="GJN4" s="2176"/>
      <c r="GJO4" s="2176"/>
      <c r="GJP4" s="2176"/>
      <c r="GJQ4" s="2176"/>
      <c r="GJR4" s="2176"/>
      <c r="GJS4" s="2176"/>
      <c r="GJT4" s="2176"/>
      <c r="GJU4" s="2176"/>
      <c r="GJV4" s="2176"/>
      <c r="GJW4" s="2176"/>
      <c r="GJX4" s="2176"/>
      <c r="GJY4" s="2176"/>
      <c r="GJZ4" s="2176"/>
      <c r="GKA4" s="2176"/>
      <c r="GKB4" s="2176"/>
      <c r="GKC4" s="2176"/>
      <c r="GKD4" s="2176"/>
      <c r="GKE4" s="2176"/>
      <c r="GKF4" s="2176"/>
      <c r="GKG4" s="2176"/>
      <c r="GKH4" s="2176"/>
      <c r="GKI4" s="2176"/>
      <c r="GKJ4" s="2176"/>
      <c r="GKK4" s="2176"/>
      <c r="GKL4" s="2176"/>
      <c r="GKM4" s="2176"/>
      <c r="GKN4" s="2176"/>
      <c r="GKO4" s="2176"/>
      <c r="GKP4" s="2176"/>
      <c r="GKQ4" s="2176"/>
      <c r="GKR4" s="2176"/>
      <c r="GKS4" s="2176"/>
      <c r="GKT4" s="2176"/>
      <c r="GKU4" s="2176"/>
      <c r="GKV4" s="2176"/>
      <c r="GKW4" s="2176"/>
      <c r="GKX4" s="2176"/>
      <c r="GKY4" s="2176"/>
      <c r="GKZ4" s="2176"/>
      <c r="GLA4" s="2176"/>
      <c r="GLB4" s="2176"/>
      <c r="GLC4" s="2176"/>
      <c r="GLD4" s="2176"/>
      <c r="GLE4" s="2176"/>
      <c r="GLF4" s="2176"/>
      <c r="GLG4" s="2176"/>
      <c r="GLH4" s="2176"/>
      <c r="GLI4" s="2176"/>
      <c r="GLJ4" s="2176"/>
      <c r="GLK4" s="2176"/>
      <c r="GLL4" s="2176"/>
      <c r="GLM4" s="2176"/>
      <c r="GLN4" s="2176"/>
      <c r="GLO4" s="2176"/>
      <c r="GLP4" s="2176"/>
      <c r="GLQ4" s="2176"/>
      <c r="GLR4" s="2176"/>
      <c r="GLS4" s="2176"/>
      <c r="GLT4" s="2176"/>
      <c r="GLU4" s="2176"/>
      <c r="GLV4" s="2176"/>
      <c r="GLW4" s="2176"/>
      <c r="GLX4" s="2176"/>
      <c r="GLY4" s="2176"/>
      <c r="GLZ4" s="2176"/>
      <c r="GMA4" s="2176"/>
      <c r="GMB4" s="2176"/>
      <c r="GMC4" s="2176"/>
      <c r="GMD4" s="2176"/>
      <c r="GME4" s="2176"/>
      <c r="GMF4" s="2176"/>
      <c r="GMG4" s="2176"/>
      <c r="GMH4" s="2176"/>
      <c r="GMI4" s="2176"/>
      <c r="GMJ4" s="2176"/>
      <c r="GMK4" s="2176"/>
      <c r="GML4" s="2176"/>
      <c r="GMM4" s="2176"/>
      <c r="GMN4" s="2176"/>
      <c r="GMO4" s="2176"/>
      <c r="GMP4" s="2176"/>
      <c r="GMQ4" s="2176"/>
      <c r="GMR4" s="2176"/>
      <c r="GMS4" s="2176"/>
      <c r="GMT4" s="2176"/>
      <c r="GMU4" s="2176"/>
      <c r="GMV4" s="2176"/>
      <c r="GMW4" s="2176"/>
      <c r="GMX4" s="2176"/>
      <c r="GMY4" s="2176"/>
      <c r="GMZ4" s="2176"/>
      <c r="GNA4" s="2176"/>
      <c r="GNB4" s="2176"/>
      <c r="GNC4" s="2176"/>
      <c r="GND4" s="2176"/>
      <c r="GNE4" s="2176"/>
      <c r="GNF4" s="2176"/>
      <c r="GNG4" s="2176"/>
      <c r="GNH4" s="2176"/>
      <c r="GNI4" s="2176"/>
      <c r="GNJ4" s="2176"/>
      <c r="GNK4" s="2176"/>
      <c r="GNL4" s="2176"/>
      <c r="GNM4" s="2176"/>
      <c r="GNN4" s="2176"/>
      <c r="GNO4" s="2176"/>
      <c r="GNP4" s="2176"/>
      <c r="GNQ4" s="2176"/>
      <c r="GNR4" s="2176"/>
      <c r="GNS4" s="2176"/>
      <c r="GNT4" s="2176"/>
      <c r="GNU4" s="2176"/>
      <c r="GNV4" s="2176"/>
      <c r="GNW4" s="2176"/>
      <c r="GNX4" s="2176"/>
      <c r="GNY4" s="2176"/>
      <c r="GNZ4" s="2176"/>
      <c r="GOA4" s="2176"/>
      <c r="GOB4" s="2176"/>
      <c r="GOC4" s="2176"/>
      <c r="GOD4" s="2176"/>
      <c r="GOE4" s="2176"/>
      <c r="GOF4" s="2176"/>
      <c r="GOG4" s="2176"/>
      <c r="GOH4" s="2176"/>
      <c r="GOI4" s="2176"/>
      <c r="GOJ4" s="2176"/>
      <c r="GOK4" s="2176"/>
      <c r="GOL4" s="2176"/>
      <c r="GOM4" s="2176"/>
      <c r="GON4" s="2176"/>
      <c r="GOO4" s="2176"/>
      <c r="GOP4" s="2176"/>
      <c r="GOQ4" s="2176"/>
      <c r="GOR4" s="2176"/>
      <c r="GOS4" s="2176"/>
      <c r="GOT4" s="2176"/>
      <c r="GOU4" s="2176"/>
      <c r="GOV4" s="2176"/>
      <c r="GOW4" s="2176"/>
      <c r="GOX4" s="2176"/>
      <c r="GOY4" s="2176"/>
      <c r="GOZ4" s="2176"/>
      <c r="GPA4" s="2176"/>
      <c r="GPB4" s="2176"/>
      <c r="GPC4" s="2176"/>
      <c r="GPD4" s="2176"/>
      <c r="GPE4" s="2176"/>
      <c r="GPF4" s="2176"/>
      <c r="GPG4" s="2176"/>
      <c r="GPH4" s="2176"/>
      <c r="GPI4" s="2176"/>
      <c r="GPJ4" s="2176"/>
      <c r="GPK4" s="2176"/>
      <c r="GPL4" s="2176"/>
      <c r="GPM4" s="2176"/>
      <c r="GPN4" s="2176"/>
      <c r="GPO4" s="2176"/>
      <c r="GPP4" s="2176"/>
      <c r="GPQ4" s="2176"/>
      <c r="GPR4" s="2176"/>
      <c r="GPS4" s="2176"/>
      <c r="GPT4" s="2176"/>
      <c r="GPU4" s="2176"/>
      <c r="GPV4" s="2176"/>
      <c r="GPW4" s="2176"/>
      <c r="GPX4" s="2176"/>
      <c r="GPY4" s="2176"/>
      <c r="GPZ4" s="2176"/>
      <c r="GQA4" s="2176"/>
      <c r="GQB4" s="2176"/>
      <c r="GQC4" s="2176"/>
      <c r="GQD4" s="2176"/>
      <c r="GQE4" s="2176"/>
      <c r="GQF4" s="2176"/>
      <c r="GQG4" s="2176"/>
      <c r="GQH4" s="2176"/>
      <c r="GQI4" s="2176"/>
      <c r="GQJ4" s="2176"/>
      <c r="GQK4" s="2176"/>
      <c r="GQL4" s="2176"/>
      <c r="GQM4" s="2176"/>
      <c r="GQN4" s="2176"/>
      <c r="GQO4" s="2176"/>
      <c r="GQP4" s="2176"/>
      <c r="GQQ4" s="2176"/>
      <c r="GQR4" s="2176"/>
      <c r="GQS4" s="2176"/>
      <c r="GQT4" s="2176"/>
      <c r="GQU4" s="2176"/>
      <c r="GQV4" s="2176"/>
      <c r="GQW4" s="2176"/>
      <c r="GQX4" s="2176"/>
      <c r="GQY4" s="2176"/>
      <c r="GQZ4" s="2176"/>
      <c r="GRA4" s="2176"/>
      <c r="GRB4" s="2176"/>
      <c r="GRC4" s="2176"/>
      <c r="GRD4" s="2176"/>
      <c r="GRE4" s="2176"/>
      <c r="GRF4" s="2176"/>
      <c r="GRG4" s="2176"/>
      <c r="GRH4" s="2176"/>
      <c r="GRI4" s="2176"/>
      <c r="GRJ4" s="2176"/>
      <c r="GRK4" s="2176"/>
      <c r="GRL4" s="2176"/>
      <c r="GRM4" s="2176"/>
      <c r="GRN4" s="2176"/>
      <c r="GRO4" s="2176"/>
      <c r="GRP4" s="2176"/>
      <c r="GRQ4" s="2176"/>
      <c r="GRR4" s="2176"/>
      <c r="GRS4" s="2176"/>
      <c r="GRT4" s="2176"/>
      <c r="GRU4" s="2176"/>
      <c r="GRV4" s="2176"/>
      <c r="GRW4" s="2176"/>
      <c r="GRX4" s="2176"/>
      <c r="GRY4" s="2176"/>
      <c r="GRZ4" s="2176"/>
      <c r="GSA4" s="2176"/>
      <c r="GSB4" s="2176"/>
      <c r="GSC4" s="2176"/>
      <c r="GSD4" s="2176"/>
      <c r="GSE4" s="2176"/>
      <c r="GSF4" s="2176"/>
      <c r="GSG4" s="2176"/>
      <c r="GSH4" s="2176"/>
      <c r="GSI4" s="2176"/>
      <c r="GSJ4" s="2176"/>
      <c r="GSK4" s="2176"/>
      <c r="GSL4" s="2176"/>
      <c r="GSM4" s="2176"/>
      <c r="GSN4" s="2176"/>
      <c r="GSO4" s="2176"/>
      <c r="GSP4" s="2176"/>
      <c r="GSQ4" s="2176"/>
      <c r="GSR4" s="2176"/>
      <c r="GSS4" s="2176"/>
      <c r="GST4" s="2176"/>
      <c r="GSU4" s="2176"/>
      <c r="GSV4" s="2176"/>
      <c r="GSW4" s="2176"/>
      <c r="GSX4" s="2176"/>
      <c r="GSY4" s="2176"/>
      <c r="GSZ4" s="2176"/>
      <c r="GTA4" s="2176"/>
      <c r="GTB4" s="2176"/>
      <c r="GTC4" s="2176"/>
      <c r="GTD4" s="2176"/>
      <c r="GTE4" s="2176"/>
      <c r="GTF4" s="2176"/>
      <c r="GTG4" s="2176"/>
      <c r="GTH4" s="2176"/>
      <c r="GTI4" s="2176"/>
      <c r="GTJ4" s="2176"/>
      <c r="GTK4" s="2176"/>
      <c r="GTL4" s="2176"/>
      <c r="GTM4" s="2176"/>
      <c r="GTN4" s="2176"/>
      <c r="GTO4" s="2176"/>
      <c r="GTP4" s="2176"/>
      <c r="GTQ4" s="2176"/>
      <c r="GTR4" s="2176"/>
      <c r="GTS4" s="2176"/>
      <c r="GTT4" s="2176"/>
      <c r="GTU4" s="2176"/>
      <c r="GTV4" s="2176"/>
      <c r="GTW4" s="2176"/>
      <c r="GTX4" s="2176"/>
      <c r="GTY4" s="2176"/>
      <c r="GTZ4" s="2176"/>
      <c r="GUA4" s="2176"/>
      <c r="GUB4" s="2176"/>
      <c r="GUC4" s="2176"/>
      <c r="GUD4" s="2176"/>
      <c r="GUE4" s="2176"/>
      <c r="GUF4" s="2176"/>
      <c r="GUG4" s="2176"/>
      <c r="GUH4" s="2176"/>
      <c r="GUI4" s="2176"/>
      <c r="GUJ4" s="2176"/>
      <c r="GUK4" s="2176"/>
      <c r="GUL4" s="2176"/>
      <c r="GUM4" s="2176"/>
      <c r="GUN4" s="2176"/>
      <c r="GUO4" s="2176"/>
      <c r="GUP4" s="2176"/>
      <c r="GUQ4" s="2176"/>
      <c r="GUR4" s="2176"/>
      <c r="GUS4" s="2176"/>
      <c r="GUT4" s="2176"/>
      <c r="GUU4" s="2176"/>
      <c r="GUV4" s="2176"/>
      <c r="GUW4" s="2176"/>
      <c r="GUX4" s="2176"/>
      <c r="GUY4" s="2176"/>
      <c r="GUZ4" s="2176"/>
      <c r="GVA4" s="2176"/>
      <c r="GVB4" s="2176"/>
      <c r="GVC4" s="2176"/>
      <c r="GVD4" s="2176"/>
      <c r="GVE4" s="2176"/>
      <c r="GVF4" s="2176"/>
      <c r="GVG4" s="2176"/>
      <c r="GVH4" s="2176"/>
      <c r="GVI4" s="2176"/>
      <c r="GVJ4" s="2176"/>
      <c r="GVK4" s="2176"/>
      <c r="GVL4" s="2176"/>
      <c r="GVM4" s="2176"/>
      <c r="GVN4" s="2176"/>
      <c r="GVO4" s="2176"/>
      <c r="GVP4" s="2176"/>
      <c r="GVQ4" s="2176"/>
      <c r="GVR4" s="2176"/>
      <c r="GVS4" s="2176"/>
      <c r="GVT4" s="2176"/>
      <c r="GVU4" s="2176"/>
      <c r="GVV4" s="2176"/>
      <c r="GVW4" s="2176"/>
      <c r="GVX4" s="2176"/>
      <c r="GVY4" s="2176"/>
      <c r="GVZ4" s="2176"/>
      <c r="GWA4" s="2176"/>
      <c r="GWB4" s="2176"/>
      <c r="GWC4" s="2176"/>
      <c r="GWD4" s="2176"/>
      <c r="GWE4" s="2176"/>
      <c r="GWF4" s="2176"/>
      <c r="GWG4" s="2176"/>
      <c r="GWH4" s="2176"/>
      <c r="GWI4" s="2176"/>
      <c r="GWJ4" s="2176"/>
      <c r="GWK4" s="2176"/>
      <c r="GWL4" s="2176"/>
      <c r="GWM4" s="2176"/>
      <c r="GWN4" s="2176"/>
      <c r="GWO4" s="2176"/>
      <c r="GWP4" s="2176"/>
      <c r="GWQ4" s="2176"/>
      <c r="GWR4" s="2176"/>
      <c r="GWS4" s="2176"/>
      <c r="GWT4" s="2176"/>
      <c r="GWU4" s="2176"/>
      <c r="GWV4" s="2176"/>
      <c r="GWW4" s="2176"/>
      <c r="GWX4" s="2176"/>
      <c r="GWY4" s="2176"/>
      <c r="GWZ4" s="2176"/>
      <c r="GXA4" s="2176"/>
      <c r="GXB4" s="2176"/>
      <c r="GXC4" s="2176"/>
      <c r="GXD4" s="2176"/>
      <c r="GXE4" s="2176"/>
      <c r="GXF4" s="2176"/>
      <c r="GXG4" s="2176"/>
      <c r="GXH4" s="2176"/>
      <c r="GXI4" s="2176"/>
      <c r="GXJ4" s="2176"/>
      <c r="GXK4" s="2176"/>
      <c r="GXL4" s="2176"/>
      <c r="GXM4" s="2176"/>
      <c r="GXN4" s="2176"/>
      <c r="GXO4" s="2176"/>
      <c r="GXP4" s="2176"/>
      <c r="GXQ4" s="2176"/>
      <c r="GXR4" s="2176"/>
      <c r="GXS4" s="2176"/>
      <c r="GXT4" s="2176"/>
      <c r="GXU4" s="2176"/>
      <c r="GXV4" s="2176"/>
      <c r="GXW4" s="2176"/>
      <c r="GXX4" s="2176"/>
      <c r="GXY4" s="2176"/>
      <c r="GXZ4" s="2176"/>
      <c r="GYA4" s="2176"/>
      <c r="GYB4" s="2176"/>
      <c r="GYC4" s="2176"/>
      <c r="GYD4" s="2176"/>
      <c r="GYE4" s="2176"/>
      <c r="GYF4" s="2176"/>
      <c r="GYG4" s="2176"/>
      <c r="GYH4" s="2176"/>
      <c r="GYI4" s="2176"/>
      <c r="GYJ4" s="2176"/>
      <c r="GYK4" s="2176"/>
      <c r="GYL4" s="2176"/>
      <c r="GYM4" s="2176"/>
      <c r="GYN4" s="2176"/>
      <c r="GYO4" s="2176"/>
      <c r="GYP4" s="2176"/>
      <c r="GYQ4" s="2176"/>
      <c r="GYR4" s="2176"/>
      <c r="GYS4" s="2176"/>
      <c r="GYT4" s="2176"/>
      <c r="GYU4" s="2176"/>
      <c r="GYV4" s="2176"/>
      <c r="GYW4" s="2176"/>
      <c r="GYX4" s="2176"/>
      <c r="GYY4" s="2176"/>
      <c r="GYZ4" s="2176"/>
      <c r="GZA4" s="2176"/>
      <c r="GZB4" s="2176"/>
      <c r="GZC4" s="2176"/>
      <c r="GZD4" s="2176"/>
      <c r="GZE4" s="2176"/>
      <c r="GZF4" s="2176"/>
      <c r="GZG4" s="2176"/>
      <c r="GZH4" s="2176"/>
      <c r="GZI4" s="2176"/>
      <c r="GZJ4" s="2176"/>
      <c r="GZK4" s="2176"/>
      <c r="GZL4" s="2176"/>
      <c r="GZM4" s="2176"/>
      <c r="GZN4" s="2176"/>
      <c r="GZO4" s="2176"/>
      <c r="GZP4" s="2176"/>
      <c r="GZQ4" s="2176"/>
      <c r="GZR4" s="2176"/>
      <c r="GZS4" s="2176"/>
      <c r="GZT4" s="2176"/>
      <c r="GZU4" s="2176"/>
      <c r="GZV4" s="2176"/>
      <c r="GZW4" s="2176"/>
      <c r="GZX4" s="2176"/>
      <c r="GZY4" s="2176"/>
      <c r="GZZ4" s="2176"/>
      <c r="HAA4" s="2176"/>
      <c r="HAB4" s="2176"/>
      <c r="HAC4" s="2176"/>
      <c r="HAD4" s="2176"/>
      <c r="HAE4" s="2176"/>
      <c r="HAF4" s="2176"/>
      <c r="HAG4" s="2176"/>
      <c r="HAH4" s="2176"/>
      <c r="HAI4" s="2176"/>
      <c r="HAJ4" s="2176"/>
      <c r="HAK4" s="2176"/>
      <c r="HAL4" s="2176"/>
      <c r="HAM4" s="2176"/>
      <c r="HAN4" s="2176"/>
      <c r="HAO4" s="2176"/>
      <c r="HAP4" s="2176"/>
      <c r="HAQ4" s="2176"/>
      <c r="HAR4" s="2176"/>
      <c r="HAS4" s="2176"/>
      <c r="HAT4" s="2176"/>
      <c r="HAU4" s="2176"/>
      <c r="HAV4" s="2176"/>
      <c r="HAW4" s="2176"/>
      <c r="HAX4" s="2176"/>
      <c r="HAY4" s="2176"/>
      <c r="HAZ4" s="2176"/>
      <c r="HBA4" s="2176"/>
      <c r="HBB4" s="2176"/>
      <c r="HBC4" s="2176"/>
      <c r="HBD4" s="2176"/>
      <c r="HBE4" s="2176"/>
      <c r="HBF4" s="2176"/>
      <c r="HBG4" s="2176"/>
      <c r="HBH4" s="2176"/>
      <c r="HBI4" s="2176"/>
      <c r="HBJ4" s="2176"/>
      <c r="HBK4" s="2176"/>
      <c r="HBL4" s="2176"/>
      <c r="HBM4" s="2176"/>
      <c r="HBN4" s="2176"/>
      <c r="HBO4" s="2176"/>
      <c r="HBP4" s="2176"/>
      <c r="HBQ4" s="2176"/>
      <c r="HBR4" s="2176"/>
      <c r="HBS4" s="2176"/>
      <c r="HBT4" s="2176"/>
      <c r="HBU4" s="2176"/>
      <c r="HBV4" s="2176"/>
      <c r="HBW4" s="2176"/>
      <c r="HBX4" s="2176"/>
      <c r="HBY4" s="2176"/>
      <c r="HBZ4" s="2176"/>
      <c r="HCA4" s="2176"/>
      <c r="HCB4" s="2176"/>
      <c r="HCC4" s="2176"/>
      <c r="HCD4" s="2176"/>
      <c r="HCE4" s="2176"/>
      <c r="HCF4" s="2176"/>
      <c r="HCG4" s="2176"/>
      <c r="HCH4" s="2176"/>
      <c r="HCI4" s="2176"/>
      <c r="HCJ4" s="2176"/>
      <c r="HCK4" s="2176"/>
      <c r="HCL4" s="2176"/>
      <c r="HCM4" s="2176"/>
      <c r="HCN4" s="2176"/>
      <c r="HCO4" s="2176"/>
      <c r="HCP4" s="2176"/>
      <c r="HCQ4" s="2176"/>
      <c r="HCR4" s="2176"/>
      <c r="HCS4" s="2176"/>
      <c r="HCT4" s="2176"/>
      <c r="HCU4" s="2176"/>
      <c r="HCV4" s="2176"/>
      <c r="HCW4" s="2176"/>
      <c r="HCX4" s="2176"/>
      <c r="HCY4" s="2176"/>
      <c r="HCZ4" s="2176"/>
      <c r="HDA4" s="2176"/>
      <c r="HDB4" s="2176"/>
      <c r="HDC4" s="2176"/>
      <c r="HDD4" s="2176"/>
      <c r="HDE4" s="2176"/>
      <c r="HDF4" s="2176"/>
      <c r="HDG4" s="2176"/>
      <c r="HDH4" s="2176"/>
      <c r="HDI4" s="2176"/>
      <c r="HDJ4" s="2176"/>
      <c r="HDK4" s="2176"/>
      <c r="HDL4" s="2176"/>
      <c r="HDM4" s="2176"/>
      <c r="HDN4" s="2176"/>
      <c r="HDO4" s="2176"/>
      <c r="HDP4" s="2176"/>
      <c r="HDQ4" s="2176"/>
      <c r="HDR4" s="2176"/>
      <c r="HDS4" s="2176"/>
      <c r="HDT4" s="2176"/>
      <c r="HDU4" s="2176"/>
      <c r="HDV4" s="2176"/>
      <c r="HDW4" s="2176"/>
      <c r="HDX4" s="2176"/>
      <c r="HDY4" s="2176"/>
      <c r="HDZ4" s="2176"/>
      <c r="HEA4" s="2176"/>
      <c r="HEB4" s="2176"/>
      <c r="HEC4" s="2176"/>
      <c r="HED4" s="2176"/>
      <c r="HEE4" s="2176"/>
      <c r="HEF4" s="2176"/>
      <c r="HEG4" s="2176"/>
      <c r="HEH4" s="2176"/>
      <c r="HEI4" s="2176"/>
      <c r="HEJ4" s="2176"/>
      <c r="HEK4" s="2176"/>
      <c r="HEL4" s="2176"/>
      <c r="HEM4" s="2176"/>
      <c r="HEN4" s="2176"/>
      <c r="HEO4" s="2176"/>
      <c r="HEP4" s="2176"/>
      <c r="HEQ4" s="2176"/>
      <c r="HER4" s="2176"/>
      <c r="HES4" s="2176"/>
      <c r="HET4" s="2176"/>
      <c r="HEU4" s="2176"/>
      <c r="HEV4" s="2176"/>
      <c r="HEW4" s="2176"/>
      <c r="HEX4" s="2176"/>
      <c r="HEY4" s="2176"/>
      <c r="HEZ4" s="2176"/>
      <c r="HFA4" s="2176"/>
      <c r="HFB4" s="2176"/>
      <c r="HFC4" s="2176"/>
      <c r="HFD4" s="2176"/>
      <c r="HFE4" s="2176"/>
      <c r="HFF4" s="2176"/>
      <c r="HFG4" s="2176"/>
      <c r="HFH4" s="2176"/>
      <c r="HFI4" s="2176"/>
      <c r="HFJ4" s="2176"/>
      <c r="HFK4" s="2176"/>
      <c r="HFL4" s="2176"/>
      <c r="HFM4" s="2176"/>
      <c r="HFN4" s="2176"/>
      <c r="HFO4" s="2176"/>
      <c r="HFP4" s="2176"/>
      <c r="HFQ4" s="2176"/>
      <c r="HFR4" s="2176"/>
      <c r="HFS4" s="2176"/>
      <c r="HFT4" s="2176"/>
      <c r="HFU4" s="2176"/>
      <c r="HFV4" s="2176"/>
      <c r="HFW4" s="2176"/>
      <c r="HFX4" s="2176"/>
      <c r="HFY4" s="2176"/>
      <c r="HFZ4" s="2176"/>
      <c r="HGA4" s="2176"/>
      <c r="HGB4" s="2176"/>
      <c r="HGC4" s="2176"/>
      <c r="HGD4" s="2176"/>
      <c r="HGE4" s="2176"/>
      <c r="HGF4" s="2176"/>
      <c r="HGG4" s="2176"/>
      <c r="HGH4" s="2176"/>
      <c r="HGI4" s="2176"/>
      <c r="HGJ4" s="2176"/>
      <c r="HGK4" s="2176"/>
      <c r="HGL4" s="2176"/>
      <c r="HGM4" s="2176"/>
      <c r="HGN4" s="2176"/>
      <c r="HGO4" s="2176"/>
      <c r="HGP4" s="2176"/>
      <c r="HGQ4" s="2176"/>
      <c r="HGR4" s="2176"/>
      <c r="HGS4" s="2176"/>
      <c r="HGT4" s="2176"/>
      <c r="HGU4" s="2176"/>
      <c r="HGV4" s="2176"/>
      <c r="HGW4" s="2176"/>
      <c r="HGX4" s="2176"/>
      <c r="HGY4" s="2176"/>
      <c r="HGZ4" s="2176"/>
      <c r="HHA4" s="2176"/>
      <c r="HHB4" s="2176"/>
      <c r="HHC4" s="2176"/>
      <c r="HHD4" s="2176"/>
      <c r="HHE4" s="2176"/>
      <c r="HHF4" s="2176"/>
      <c r="HHG4" s="2176"/>
      <c r="HHH4" s="2176"/>
      <c r="HHI4" s="2176"/>
      <c r="HHJ4" s="2176"/>
      <c r="HHK4" s="2176"/>
      <c r="HHL4" s="2176"/>
      <c r="HHM4" s="2176"/>
      <c r="HHN4" s="2176"/>
      <c r="HHO4" s="2176"/>
      <c r="HHP4" s="2176"/>
      <c r="HHQ4" s="2176"/>
      <c r="HHR4" s="2176"/>
      <c r="HHS4" s="2176"/>
      <c r="HHT4" s="2176"/>
      <c r="HHU4" s="2176"/>
      <c r="HHV4" s="2176"/>
      <c r="HHW4" s="2176"/>
      <c r="HHX4" s="2176"/>
      <c r="HHY4" s="2176"/>
      <c r="HHZ4" s="2176"/>
      <c r="HIA4" s="2176"/>
      <c r="HIB4" s="2176"/>
      <c r="HIC4" s="2176"/>
      <c r="HID4" s="2176"/>
      <c r="HIE4" s="2176"/>
      <c r="HIF4" s="2176"/>
      <c r="HIG4" s="2176"/>
      <c r="HIH4" s="2176"/>
      <c r="HII4" s="2176"/>
      <c r="HIJ4" s="2176"/>
      <c r="HIK4" s="2176"/>
      <c r="HIL4" s="2176"/>
      <c r="HIM4" s="2176"/>
      <c r="HIN4" s="2176"/>
      <c r="HIO4" s="2176"/>
      <c r="HIP4" s="2176"/>
      <c r="HIQ4" s="2176"/>
      <c r="HIR4" s="2176"/>
      <c r="HIS4" s="2176"/>
      <c r="HIT4" s="2176"/>
      <c r="HIU4" s="2176"/>
      <c r="HIV4" s="2176"/>
      <c r="HIW4" s="2176"/>
      <c r="HIX4" s="2176"/>
      <c r="HIY4" s="2176"/>
      <c r="HIZ4" s="2176"/>
      <c r="HJA4" s="2176"/>
      <c r="HJB4" s="2176"/>
      <c r="HJC4" s="2176"/>
      <c r="HJD4" s="2176"/>
      <c r="HJE4" s="2176"/>
      <c r="HJF4" s="2176"/>
      <c r="HJG4" s="2176"/>
      <c r="HJH4" s="2176"/>
      <c r="HJI4" s="2176"/>
      <c r="HJJ4" s="2176"/>
      <c r="HJK4" s="2176"/>
      <c r="HJL4" s="2176"/>
      <c r="HJM4" s="2176"/>
      <c r="HJN4" s="2176"/>
      <c r="HJO4" s="2176"/>
      <c r="HJP4" s="2176"/>
      <c r="HJQ4" s="2176"/>
      <c r="HJR4" s="2176"/>
      <c r="HJS4" s="2176"/>
      <c r="HJT4" s="2176"/>
      <c r="HJU4" s="2176"/>
      <c r="HJV4" s="2176"/>
      <c r="HJW4" s="2176"/>
      <c r="HJX4" s="2176"/>
      <c r="HJY4" s="2176"/>
      <c r="HJZ4" s="2176"/>
      <c r="HKA4" s="2176"/>
      <c r="HKB4" s="2176"/>
      <c r="HKC4" s="2176"/>
      <c r="HKD4" s="2176"/>
      <c r="HKE4" s="2176"/>
      <c r="HKF4" s="2176"/>
      <c r="HKG4" s="2176"/>
      <c r="HKH4" s="2176"/>
      <c r="HKI4" s="2176"/>
      <c r="HKJ4" s="2176"/>
      <c r="HKK4" s="2176"/>
      <c r="HKL4" s="2176"/>
      <c r="HKM4" s="2176"/>
      <c r="HKN4" s="2176"/>
      <c r="HKO4" s="2176"/>
      <c r="HKP4" s="2176"/>
      <c r="HKQ4" s="2176"/>
      <c r="HKR4" s="2176"/>
      <c r="HKS4" s="2176"/>
      <c r="HKT4" s="2176"/>
      <c r="HKU4" s="2176"/>
      <c r="HKV4" s="2176"/>
      <c r="HKW4" s="2176"/>
      <c r="HKX4" s="2176"/>
      <c r="HKY4" s="2176"/>
      <c r="HKZ4" s="2176"/>
      <c r="HLA4" s="2176"/>
      <c r="HLB4" s="2176"/>
      <c r="HLC4" s="2176"/>
      <c r="HLD4" s="2176"/>
      <c r="HLE4" s="2176"/>
      <c r="HLF4" s="2176"/>
      <c r="HLG4" s="2176"/>
      <c r="HLH4" s="2176"/>
      <c r="HLI4" s="2176"/>
      <c r="HLJ4" s="2176"/>
      <c r="HLK4" s="2176"/>
      <c r="HLL4" s="2176"/>
      <c r="HLM4" s="2176"/>
      <c r="HLN4" s="2176"/>
      <c r="HLO4" s="2176"/>
      <c r="HLP4" s="2176"/>
      <c r="HLQ4" s="2176"/>
      <c r="HLR4" s="2176"/>
      <c r="HLS4" s="2176"/>
      <c r="HLT4" s="2176"/>
      <c r="HLU4" s="2176"/>
      <c r="HLV4" s="2176"/>
      <c r="HLW4" s="2176"/>
      <c r="HLX4" s="2176"/>
      <c r="HLY4" s="2176"/>
      <c r="HLZ4" s="2176"/>
      <c r="HMA4" s="2176"/>
      <c r="HMB4" s="2176"/>
      <c r="HMC4" s="2176"/>
      <c r="HMD4" s="2176"/>
      <c r="HME4" s="2176"/>
      <c r="HMF4" s="2176"/>
      <c r="HMG4" s="2176"/>
      <c r="HMH4" s="2176"/>
      <c r="HMI4" s="2176"/>
      <c r="HMJ4" s="2176"/>
      <c r="HMK4" s="2176"/>
      <c r="HML4" s="2176"/>
      <c r="HMM4" s="2176"/>
      <c r="HMN4" s="2176"/>
      <c r="HMO4" s="2176"/>
      <c r="HMP4" s="2176"/>
      <c r="HMQ4" s="2176"/>
      <c r="HMR4" s="2176"/>
      <c r="HMS4" s="2176"/>
      <c r="HMT4" s="2176"/>
      <c r="HMU4" s="2176"/>
      <c r="HMV4" s="2176"/>
      <c r="HMW4" s="2176"/>
      <c r="HMX4" s="2176"/>
      <c r="HMY4" s="2176"/>
      <c r="HMZ4" s="2176"/>
      <c r="HNA4" s="2176"/>
      <c r="HNB4" s="2176"/>
      <c r="HNC4" s="2176"/>
      <c r="HND4" s="2176"/>
      <c r="HNE4" s="2176"/>
      <c r="HNF4" s="2176"/>
      <c r="HNG4" s="2176"/>
      <c r="HNH4" s="2176"/>
      <c r="HNI4" s="2176"/>
      <c r="HNJ4" s="2176"/>
      <c r="HNK4" s="2176"/>
      <c r="HNL4" s="2176"/>
      <c r="HNM4" s="2176"/>
      <c r="HNN4" s="2176"/>
      <c r="HNO4" s="2176"/>
      <c r="HNP4" s="2176"/>
      <c r="HNQ4" s="2176"/>
      <c r="HNR4" s="2176"/>
      <c r="HNS4" s="2176"/>
      <c r="HNT4" s="2176"/>
      <c r="HNU4" s="2176"/>
      <c r="HNV4" s="2176"/>
      <c r="HNW4" s="2176"/>
      <c r="HNX4" s="2176"/>
      <c r="HNY4" s="2176"/>
      <c r="HNZ4" s="2176"/>
      <c r="HOA4" s="2176"/>
      <c r="HOB4" s="2176"/>
      <c r="HOC4" s="2176"/>
      <c r="HOD4" s="2176"/>
      <c r="HOE4" s="2176"/>
      <c r="HOF4" s="2176"/>
      <c r="HOG4" s="2176"/>
      <c r="HOH4" s="2176"/>
      <c r="HOI4" s="2176"/>
      <c r="HOJ4" s="2176"/>
      <c r="HOK4" s="2176"/>
      <c r="HOL4" s="2176"/>
      <c r="HOM4" s="2176"/>
      <c r="HON4" s="2176"/>
      <c r="HOO4" s="2176"/>
      <c r="HOP4" s="2176"/>
      <c r="HOQ4" s="2176"/>
      <c r="HOR4" s="2176"/>
      <c r="HOS4" s="2176"/>
      <c r="HOT4" s="2176"/>
      <c r="HOU4" s="2176"/>
      <c r="HOV4" s="2176"/>
      <c r="HOW4" s="2176"/>
      <c r="HOX4" s="2176"/>
      <c r="HOY4" s="2176"/>
      <c r="HOZ4" s="2176"/>
      <c r="HPA4" s="2176"/>
      <c r="HPB4" s="2176"/>
      <c r="HPC4" s="2176"/>
      <c r="HPD4" s="2176"/>
      <c r="HPE4" s="2176"/>
      <c r="HPF4" s="2176"/>
      <c r="HPG4" s="2176"/>
      <c r="HPH4" s="2176"/>
      <c r="HPI4" s="2176"/>
      <c r="HPJ4" s="2176"/>
      <c r="HPK4" s="2176"/>
      <c r="HPL4" s="2176"/>
      <c r="HPM4" s="2176"/>
      <c r="HPN4" s="2176"/>
      <c r="HPO4" s="2176"/>
      <c r="HPP4" s="2176"/>
      <c r="HPQ4" s="2176"/>
      <c r="HPR4" s="2176"/>
      <c r="HPS4" s="2176"/>
      <c r="HPT4" s="2176"/>
      <c r="HPU4" s="2176"/>
      <c r="HPV4" s="2176"/>
      <c r="HPW4" s="2176"/>
      <c r="HPX4" s="2176"/>
      <c r="HPY4" s="2176"/>
      <c r="HPZ4" s="2176"/>
      <c r="HQA4" s="2176"/>
      <c r="HQB4" s="2176"/>
      <c r="HQC4" s="2176"/>
      <c r="HQD4" s="2176"/>
      <c r="HQE4" s="2176"/>
      <c r="HQF4" s="2176"/>
      <c r="HQG4" s="2176"/>
      <c r="HQH4" s="2176"/>
      <c r="HQI4" s="2176"/>
      <c r="HQJ4" s="2176"/>
      <c r="HQK4" s="2176"/>
      <c r="HQL4" s="2176"/>
      <c r="HQM4" s="2176"/>
      <c r="HQN4" s="2176"/>
      <c r="HQO4" s="2176"/>
      <c r="HQP4" s="2176"/>
      <c r="HQQ4" s="2176"/>
      <c r="HQR4" s="2176"/>
      <c r="HQS4" s="2176"/>
      <c r="HQT4" s="2176"/>
      <c r="HQU4" s="2176"/>
      <c r="HQV4" s="2176"/>
      <c r="HQW4" s="2176"/>
      <c r="HQX4" s="2176"/>
      <c r="HQY4" s="2176"/>
      <c r="HQZ4" s="2176"/>
      <c r="HRA4" s="2176"/>
      <c r="HRB4" s="2176"/>
      <c r="HRC4" s="2176"/>
      <c r="HRD4" s="2176"/>
      <c r="HRE4" s="2176"/>
      <c r="HRF4" s="2176"/>
      <c r="HRG4" s="2176"/>
      <c r="HRH4" s="2176"/>
      <c r="HRI4" s="2176"/>
      <c r="HRJ4" s="2176"/>
      <c r="HRK4" s="2176"/>
      <c r="HRL4" s="2176"/>
      <c r="HRM4" s="2176"/>
      <c r="HRN4" s="2176"/>
      <c r="HRO4" s="2176"/>
      <c r="HRP4" s="2176"/>
      <c r="HRQ4" s="2176"/>
      <c r="HRR4" s="2176"/>
      <c r="HRS4" s="2176"/>
      <c r="HRT4" s="2176"/>
      <c r="HRU4" s="2176"/>
      <c r="HRV4" s="2176"/>
      <c r="HRW4" s="2176"/>
      <c r="HRX4" s="2176"/>
      <c r="HRY4" s="2176"/>
      <c r="HRZ4" s="2176"/>
      <c r="HSA4" s="2176"/>
      <c r="HSB4" s="2176"/>
      <c r="HSC4" s="2176"/>
      <c r="HSD4" s="2176"/>
      <c r="HSE4" s="2176"/>
      <c r="HSF4" s="2176"/>
      <c r="HSG4" s="2176"/>
      <c r="HSH4" s="2176"/>
      <c r="HSI4" s="2176"/>
      <c r="HSJ4" s="2176"/>
      <c r="HSK4" s="2176"/>
      <c r="HSL4" s="2176"/>
      <c r="HSM4" s="2176"/>
      <c r="HSN4" s="2176"/>
      <c r="HSO4" s="2176"/>
      <c r="HSP4" s="2176"/>
      <c r="HSQ4" s="2176"/>
      <c r="HSR4" s="2176"/>
      <c r="HSS4" s="2176"/>
      <c r="HST4" s="2176"/>
      <c r="HSU4" s="2176"/>
      <c r="HSV4" s="2176"/>
      <c r="HSW4" s="2176"/>
      <c r="HSX4" s="2176"/>
      <c r="HSY4" s="2176"/>
      <c r="HSZ4" s="2176"/>
      <c r="HTA4" s="2176"/>
      <c r="HTB4" s="2176"/>
      <c r="HTC4" s="2176"/>
      <c r="HTD4" s="2176"/>
      <c r="HTE4" s="2176"/>
      <c r="HTF4" s="2176"/>
      <c r="HTG4" s="2176"/>
      <c r="HTH4" s="2176"/>
      <c r="HTI4" s="2176"/>
      <c r="HTJ4" s="2176"/>
      <c r="HTK4" s="2176"/>
      <c r="HTL4" s="2176"/>
      <c r="HTM4" s="2176"/>
      <c r="HTN4" s="2176"/>
      <c r="HTO4" s="2176"/>
      <c r="HTP4" s="2176"/>
      <c r="HTQ4" s="2176"/>
      <c r="HTR4" s="2176"/>
      <c r="HTS4" s="2176"/>
      <c r="HTT4" s="2176"/>
      <c r="HTU4" s="2176"/>
      <c r="HTV4" s="2176"/>
      <c r="HTW4" s="2176"/>
      <c r="HTX4" s="2176"/>
      <c r="HTY4" s="2176"/>
      <c r="HTZ4" s="2176"/>
      <c r="HUA4" s="2176"/>
      <c r="HUB4" s="2176"/>
      <c r="HUC4" s="2176"/>
      <c r="HUD4" s="2176"/>
      <c r="HUE4" s="2176"/>
      <c r="HUF4" s="2176"/>
      <c r="HUG4" s="2176"/>
      <c r="HUH4" s="2176"/>
      <c r="HUI4" s="2176"/>
      <c r="HUJ4" s="2176"/>
      <c r="HUK4" s="2176"/>
      <c r="HUL4" s="2176"/>
      <c r="HUM4" s="2176"/>
      <c r="HUN4" s="2176"/>
      <c r="HUO4" s="2176"/>
      <c r="HUP4" s="2176"/>
      <c r="HUQ4" s="2176"/>
      <c r="HUR4" s="2176"/>
      <c r="HUS4" s="2176"/>
      <c r="HUT4" s="2176"/>
      <c r="HUU4" s="2176"/>
      <c r="HUV4" s="2176"/>
      <c r="HUW4" s="2176"/>
      <c r="HUX4" s="2176"/>
      <c r="HUY4" s="2176"/>
      <c r="HUZ4" s="2176"/>
      <c r="HVA4" s="2176"/>
      <c r="HVB4" s="2176"/>
      <c r="HVC4" s="2176"/>
      <c r="HVD4" s="2176"/>
      <c r="HVE4" s="2176"/>
      <c r="HVF4" s="2176"/>
      <c r="HVG4" s="2176"/>
      <c r="HVH4" s="2176"/>
      <c r="HVI4" s="2176"/>
      <c r="HVJ4" s="2176"/>
      <c r="HVK4" s="2176"/>
      <c r="HVL4" s="2176"/>
      <c r="HVM4" s="2176"/>
      <c r="HVN4" s="2176"/>
      <c r="HVO4" s="2176"/>
      <c r="HVP4" s="2176"/>
      <c r="HVQ4" s="2176"/>
      <c r="HVR4" s="2176"/>
      <c r="HVS4" s="2176"/>
      <c r="HVT4" s="2176"/>
      <c r="HVU4" s="2176"/>
      <c r="HVV4" s="2176"/>
      <c r="HVW4" s="2176"/>
      <c r="HVX4" s="2176"/>
      <c r="HVY4" s="2176"/>
      <c r="HVZ4" s="2176"/>
      <c r="HWA4" s="2176"/>
      <c r="HWB4" s="2176"/>
      <c r="HWC4" s="2176"/>
      <c r="HWD4" s="2176"/>
      <c r="HWE4" s="2176"/>
      <c r="HWF4" s="2176"/>
      <c r="HWG4" s="2176"/>
      <c r="HWH4" s="2176"/>
      <c r="HWI4" s="2176"/>
      <c r="HWJ4" s="2176"/>
      <c r="HWK4" s="2176"/>
      <c r="HWL4" s="2176"/>
      <c r="HWM4" s="2176"/>
      <c r="HWN4" s="2176"/>
      <c r="HWO4" s="2176"/>
      <c r="HWP4" s="2176"/>
      <c r="HWQ4" s="2176"/>
      <c r="HWR4" s="2176"/>
      <c r="HWS4" s="2176"/>
      <c r="HWT4" s="2176"/>
      <c r="HWU4" s="2176"/>
      <c r="HWV4" s="2176"/>
      <c r="HWW4" s="2176"/>
      <c r="HWX4" s="2176"/>
      <c r="HWY4" s="2176"/>
      <c r="HWZ4" s="2176"/>
      <c r="HXA4" s="2176"/>
      <c r="HXB4" s="2176"/>
      <c r="HXC4" s="2176"/>
      <c r="HXD4" s="2176"/>
      <c r="HXE4" s="2176"/>
      <c r="HXF4" s="2176"/>
      <c r="HXG4" s="2176"/>
      <c r="HXH4" s="2176"/>
      <c r="HXI4" s="2176"/>
      <c r="HXJ4" s="2176"/>
      <c r="HXK4" s="2176"/>
      <c r="HXL4" s="2176"/>
      <c r="HXM4" s="2176"/>
      <c r="HXN4" s="2176"/>
      <c r="HXO4" s="2176"/>
      <c r="HXP4" s="2176"/>
      <c r="HXQ4" s="2176"/>
      <c r="HXR4" s="2176"/>
      <c r="HXS4" s="2176"/>
      <c r="HXT4" s="2176"/>
      <c r="HXU4" s="2176"/>
      <c r="HXV4" s="2176"/>
      <c r="HXW4" s="2176"/>
      <c r="HXX4" s="2176"/>
      <c r="HXY4" s="2176"/>
      <c r="HXZ4" s="2176"/>
      <c r="HYA4" s="2176"/>
      <c r="HYB4" s="2176"/>
      <c r="HYC4" s="2176"/>
      <c r="HYD4" s="2176"/>
      <c r="HYE4" s="2176"/>
      <c r="HYF4" s="2176"/>
      <c r="HYG4" s="2176"/>
      <c r="HYH4" s="2176"/>
      <c r="HYI4" s="2176"/>
      <c r="HYJ4" s="2176"/>
      <c r="HYK4" s="2176"/>
      <c r="HYL4" s="2176"/>
      <c r="HYM4" s="2176"/>
      <c r="HYN4" s="2176"/>
      <c r="HYO4" s="2176"/>
      <c r="HYP4" s="2176"/>
      <c r="HYQ4" s="2176"/>
      <c r="HYR4" s="2176"/>
      <c r="HYS4" s="2176"/>
      <c r="HYT4" s="2176"/>
      <c r="HYU4" s="2176"/>
      <c r="HYV4" s="2176"/>
      <c r="HYW4" s="2176"/>
      <c r="HYX4" s="2176"/>
      <c r="HYY4" s="2176"/>
      <c r="HYZ4" s="2176"/>
      <c r="HZA4" s="2176"/>
      <c r="HZB4" s="2176"/>
      <c r="HZC4" s="2176"/>
      <c r="HZD4" s="2176"/>
      <c r="HZE4" s="2176"/>
      <c r="HZF4" s="2176"/>
      <c r="HZG4" s="2176"/>
      <c r="HZH4" s="2176"/>
      <c r="HZI4" s="2176"/>
      <c r="HZJ4" s="2176"/>
      <c r="HZK4" s="2176"/>
      <c r="HZL4" s="2176"/>
      <c r="HZM4" s="2176"/>
      <c r="HZN4" s="2176"/>
      <c r="HZO4" s="2176"/>
      <c r="HZP4" s="2176"/>
      <c r="HZQ4" s="2176"/>
      <c r="HZR4" s="2176"/>
      <c r="HZS4" s="2176"/>
      <c r="HZT4" s="2176"/>
      <c r="HZU4" s="2176"/>
      <c r="HZV4" s="2176"/>
      <c r="HZW4" s="2176"/>
      <c r="HZX4" s="2176"/>
      <c r="HZY4" s="2176"/>
      <c r="HZZ4" s="2176"/>
      <c r="IAA4" s="2176"/>
      <c r="IAB4" s="2176"/>
      <c r="IAC4" s="2176"/>
      <c r="IAD4" s="2176"/>
      <c r="IAE4" s="2176"/>
      <c r="IAF4" s="2176"/>
      <c r="IAG4" s="2176"/>
      <c r="IAH4" s="2176"/>
      <c r="IAI4" s="2176"/>
      <c r="IAJ4" s="2176"/>
      <c r="IAK4" s="2176"/>
      <c r="IAL4" s="2176"/>
      <c r="IAM4" s="2176"/>
      <c r="IAN4" s="2176"/>
      <c r="IAO4" s="2176"/>
      <c r="IAP4" s="2176"/>
      <c r="IAQ4" s="2176"/>
      <c r="IAR4" s="2176"/>
      <c r="IAS4" s="2176"/>
      <c r="IAT4" s="2176"/>
      <c r="IAU4" s="2176"/>
      <c r="IAV4" s="2176"/>
      <c r="IAW4" s="2176"/>
      <c r="IAX4" s="2176"/>
      <c r="IAY4" s="2176"/>
      <c r="IAZ4" s="2176"/>
      <c r="IBA4" s="2176"/>
      <c r="IBB4" s="2176"/>
      <c r="IBC4" s="2176"/>
      <c r="IBD4" s="2176"/>
      <c r="IBE4" s="2176"/>
      <c r="IBF4" s="2176"/>
      <c r="IBG4" s="2176"/>
      <c r="IBH4" s="2176"/>
      <c r="IBI4" s="2176"/>
      <c r="IBJ4" s="2176"/>
      <c r="IBK4" s="2176"/>
      <c r="IBL4" s="2176"/>
      <c r="IBM4" s="2176"/>
      <c r="IBN4" s="2176"/>
      <c r="IBO4" s="2176"/>
      <c r="IBP4" s="2176"/>
      <c r="IBQ4" s="2176"/>
      <c r="IBR4" s="2176"/>
      <c r="IBS4" s="2176"/>
      <c r="IBT4" s="2176"/>
      <c r="IBU4" s="2176"/>
      <c r="IBV4" s="2176"/>
      <c r="IBW4" s="2176"/>
      <c r="IBX4" s="2176"/>
      <c r="IBY4" s="2176"/>
      <c r="IBZ4" s="2176"/>
      <c r="ICA4" s="2176"/>
      <c r="ICB4" s="2176"/>
      <c r="ICC4" s="2176"/>
      <c r="ICD4" s="2176"/>
      <c r="ICE4" s="2176"/>
      <c r="ICF4" s="2176"/>
      <c r="ICG4" s="2176"/>
      <c r="ICH4" s="2176"/>
      <c r="ICI4" s="2176"/>
      <c r="ICJ4" s="2176"/>
      <c r="ICK4" s="2176"/>
      <c r="ICL4" s="2176"/>
      <c r="ICM4" s="2176"/>
      <c r="ICN4" s="2176"/>
      <c r="ICO4" s="2176"/>
      <c r="ICP4" s="2176"/>
      <c r="ICQ4" s="2176"/>
      <c r="ICR4" s="2176"/>
      <c r="ICS4" s="2176"/>
      <c r="ICT4" s="2176"/>
      <c r="ICU4" s="2176"/>
      <c r="ICV4" s="2176"/>
      <c r="ICW4" s="2176"/>
      <c r="ICX4" s="2176"/>
      <c r="ICY4" s="2176"/>
      <c r="ICZ4" s="2176"/>
      <c r="IDA4" s="2176"/>
      <c r="IDB4" s="2176"/>
      <c r="IDC4" s="2176"/>
      <c r="IDD4" s="2176"/>
      <c r="IDE4" s="2176"/>
      <c r="IDF4" s="2176"/>
      <c r="IDG4" s="2176"/>
      <c r="IDH4" s="2176"/>
      <c r="IDI4" s="2176"/>
      <c r="IDJ4" s="2176"/>
      <c r="IDK4" s="2176"/>
      <c r="IDL4" s="2176"/>
      <c r="IDM4" s="2176"/>
      <c r="IDN4" s="2176"/>
      <c r="IDO4" s="2176"/>
      <c r="IDP4" s="2176"/>
      <c r="IDQ4" s="2176"/>
      <c r="IDR4" s="2176"/>
      <c r="IDS4" s="2176"/>
      <c r="IDT4" s="2176"/>
      <c r="IDU4" s="2176"/>
      <c r="IDV4" s="2176"/>
      <c r="IDW4" s="2176"/>
      <c r="IDX4" s="2176"/>
      <c r="IDY4" s="2176"/>
      <c r="IDZ4" s="2176"/>
      <c r="IEA4" s="2176"/>
      <c r="IEB4" s="2176"/>
      <c r="IEC4" s="2176"/>
      <c r="IED4" s="2176"/>
      <c r="IEE4" s="2176"/>
      <c r="IEF4" s="2176"/>
      <c r="IEG4" s="2176"/>
      <c r="IEH4" s="2176"/>
      <c r="IEI4" s="2176"/>
      <c r="IEJ4" s="2176"/>
      <c r="IEK4" s="2176"/>
      <c r="IEL4" s="2176"/>
      <c r="IEM4" s="2176"/>
      <c r="IEN4" s="2176"/>
      <c r="IEO4" s="2176"/>
      <c r="IEP4" s="2176"/>
      <c r="IEQ4" s="2176"/>
      <c r="IER4" s="2176"/>
      <c r="IES4" s="2176"/>
      <c r="IET4" s="2176"/>
      <c r="IEU4" s="2176"/>
      <c r="IEV4" s="2176"/>
      <c r="IEW4" s="2176"/>
      <c r="IEX4" s="2176"/>
      <c r="IEY4" s="2176"/>
      <c r="IEZ4" s="2176"/>
      <c r="IFA4" s="2176"/>
      <c r="IFB4" s="2176"/>
      <c r="IFC4" s="2176"/>
      <c r="IFD4" s="2176"/>
      <c r="IFE4" s="2176"/>
      <c r="IFF4" s="2176"/>
      <c r="IFG4" s="2176"/>
      <c r="IFH4" s="2176"/>
      <c r="IFI4" s="2176"/>
      <c r="IFJ4" s="2176"/>
      <c r="IFK4" s="2176"/>
      <c r="IFL4" s="2176"/>
      <c r="IFM4" s="2176"/>
      <c r="IFN4" s="2176"/>
      <c r="IFO4" s="2176"/>
      <c r="IFP4" s="2176"/>
      <c r="IFQ4" s="2176"/>
      <c r="IFR4" s="2176"/>
      <c r="IFS4" s="2176"/>
      <c r="IFT4" s="2176"/>
      <c r="IFU4" s="2176"/>
      <c r="IFV4" s="2176"/>
      <c r="IFW4" s="2176"/>
      <c r="IFX4" s="2176"/>
      <c r="IFY4" s="2176"/>
      <c r="IFZ4" s="2176"/>
      <c r="IGA4" s="2176"/>
      <c r="IGB4" s="2176"/>
      <c r="IGC4" s="2176"/>
      <c r="IGD4" s="2176"/>
      <c r="IGE4" s="2176"/>
      <c r="IGF4" s="2176"/>
      <c r="IGG4" s="2176"/>
      <c r="IGH4" s="2176"/>
      <c r="IGI4" s="2176"/>
      <c r="IGJ4" s="2176"/>
      <c r="IGK4" s="2176"/>
      <c r="IGL4" s="2176"/>
      <c r="IGM4" s="2176"/>
      <c r="IGN4" s="2176"/>
      <c r="IGO4" s="2176"/>
      <c r="IGP4" s="2176"/>
      <c r="IGQ4" s="2176"/>
      <c r="IGR4" s="2176"/>
      <c r="IGS4" s="2176"/>
      <c r="IGT4" s="2176"/>
      <c r="IGU4" s="2176"/>
      <c r="IGV4" s="2176"/>
      <c r="IGW4" s="2176"/>
      <c r="IGX4" s="2176"/>
      <c r="IGY4" s="2176"/>
      <c r="IGZ4" s="2176"/>
      <c r="IHA4" s="2176"/>
      <c r="IHB4" s="2176"/>
      <c r="IHC4" s="2176"/>
      <c r="IHD4" s="2176"/>
      <c r="IHE4" s="2176"/>
      <c r="IHF4" s="2176"/>
      <c r="IHG4" s="2176"/>
      <c r="IHH4" s="2176"/>
      <c r="IHI4" s="2176"/>
      <c r="IHJ4" s="2176"/>
      <c r="IHK4" s="2176"/>
      <c r="IHL4" s="2176"/>
      <c r="IHM4" s="2176"/>
      <c r="IHN4" s="2176"/>
      <c r="IHO4" s="2176"/>
      <c r="IHP4" s="2176"/>
      <c r="IHQ4" s="2176"/>
      <c r="IHR4" s="2176"/>
      <c r="IHS4" s="2176"/>
      <c r="IHT4" s="2176"/>
      <c r="IHU4" s="2176"/>
      <c r="IHV4" s="2176"/>
      <c r="IHW4" s="2176"/>
      <c r="IHX4" s="2176"/>
      <c r="IHY4" s="2176"/>
      <c r="IHZ4" s="2176"/>
      <c r="IIA4" s="2176"/>
      <c r="IIB4" s="2176"/>
      <c r="IIC4" s="2176"/>
      <c r="IID4" s="2176"/>
      <c r="IIE4" s="2176"/>
      <c r="IIF4" s="2176"/>
      <c r="IIG4" s="2176"/>
      <c r="IIH4" s="2176"/>
      <c r="III4" s="2176"/>
      <c r="IIJ4" s="2176"/>
      <c r="IIK4" s="2176"/>
      <c r="IIL4" s="2176"/>
      <c r="IIM4" s="2176"/>
      <c r="IIN4" s="2176"/>
      <c r="IIO4" s="2176"/>
      <c r="IIP4" s="2176"/>
      <c r="IIQ4" s="2176"/>
      <c r="IIR4" s="2176"/>
      <c r="IIS4" s="2176"/>
      <c r="IIT4" s="2176"/>
      <c r="IIU4" s="2176"/>
      <c r="IIV4" s="2176"/>
      <c r="IIW4" s="2176"/>
      <c r="IIX4" s="2176"/>
      <c r="IIY4" s="2176"/>
      <c r="IIZ4" s="2176"/>
      <c r="IJA4" s="2176"/>
      <c r="IJB4" s="2176"/>
      <c r="IJC4" s="2176"/>
      <c r="IJD4" s="2176"/>
      <c r="IJE4" s="2176"/>
      <c r="IJF4" s="2176"/>
      <c r="IJG4" s="2176"/>
      <c r="IJH4" s="2176"/>
      <c r="IJI4" s="2176"/>
      <c r="IJJ4" s="2176"/>
      <c r="IJK4" s="2176"/>
      <c r="IJL4" s="2176"/>
      <c r="IJM4" s="2176"/>
      <c r="IJN4" s="2176"/>
      <c r="IJO4" s="2176"/>
      <c r="IJP4" s="2176"/>
      <c r="IJQ4" s="2176"/>
      <c r="IJR4" s="2176"/>
      <c r="IJS4" s="2176"/>
      <c r="IJT4" s="2176"/>
      <c r="IJU4" s="2176"/>
      <c r="IJV4" s="2176"/>
      <c r="IJW4" s="2176"/>
      <c r="IJX4" s="2176"/>
      <c r="IJY4" s="2176"/>
      <c r="IJZ4" s="2176"/>
      <c r="IKA4" s="2176"/>
      <c r="IKB4" s="2176"/>
      <c r="IKC4" s="2176"/>
      <c r="IKD4" s="2176"/>
      <c r="IKE4" s="2176"/>
      <c r="IKF4" s="2176"/>
      <c r="IKG4" s="2176"/>
      <c r="IKH4" s="2176"/>
      <c r="IKI4" s="2176"/>
      <c r="IKJ4" s="2176"/>
      <c r="IKK4" s="2176"/>
      <c r="IKL4" s="2176"/>
      <c r="IKM4" s="2176"/>
      <c r="IKN4" s="2176"/>
      <c r="IKO4" s="2176"/>
      <c r="IKP4" s="2176"/>
      <c r="IKQ4" s="2176"/>
      <c r="IKR4" s="2176"/>
      <c r="IKS4" s="2176"/>
      <c r="IKT4" s="2176"/>
      <c r="IKU4" s="2176"/>
      <c r="IKV4" s="2176"/>
      <c r="IKW4" s="2176"/>
      <c r="IKX4" s="2176"/>
      <c r="IKY4" s="2176"/>
      <c r="IKZ4" s="2176"/>
      <c r="ILA4" s="2176"/>
      <c r="ILB4" s="2176"/>
      <c r="ILC4" s="2176"/>
      <c r="ILD4" s="2176"/>
      <c r="ILE4" s="2176"/>
      <c r="ILF4" s="2176"/>
      <c r="ILG4" s="2176"/>
      <c r="ILH4" s="2176"/>
      <c r="ILI4" s="2176"/>
      <c r="ILJ4" s="2176"/>
      <c r="ILK4" s="2176"/>
      <c r="ILL4" s="2176"/>
      <c r="ILM4" s="2176"/>
      <c r="ILN4" s="2176"/>
      <c r="ILO4" s="2176"/>
      <c r="ILP4" s="2176"/>
      <c r="ILQ4" s="2176"/>
      <c r="ILR4" s="2176"/>
      <c r="ILS4" s="2176"/>
      <c r="ILT4" s="2176"/>
      <c r="ILU4" s="2176"/>
      <c r="ILV4" s="2176"/>
      <c r="ILW4" s="2176"/>
      <c r="ILX4" s="2176"/>
      <c r="ILY4" s="2176"/>
      <c r="ILZ4" s="2176"/>
      <c r="IMA4" s="2176"/>
      <c r="IMB4" s="2176"/>
      <c r="IMC4" s="2176"/>
      <c r="IMD4" s="2176"/>
      <c r="IME4" s="2176"/>
      <c r="IMF4" s="2176"/>
      <c r="IMG4" s="2176"/>
      <c r="IMH4" s="2176"/>
      <c r="IMI4" s="2176"/>
      <c r="IMJ4" s="2176"/>
      <c r="IMK4" s="2176"/>
      <c r="IML4" s="2176"/>
      <c r="IMM4" s="2176"/>
      <c r="IMN4" s="2176"/>
      <c r="IMO4" s="2176"/>
      <c r="IMP4" s="2176"/>
      <c r="IMQ4" s="2176"/>
      <c r="IMR4" s="2176"/>
      <c r="IMS4" s="2176"/>
      <c r="IMT4" s="2176"/>
      <c r="IMU4" s="2176"/>
      <c r="IMV4" s="2176"/>
      <c r="IMW4" s="2176"/>
      <c r="IMX4" s="2176"/>
      <c r="IMY4" s="2176"/>
      <c r="IMZ4" s="2176"/>
      <c r="INA4" s="2176"/>
      <c r="INB4" s="2176"/>
      <c r="INC4" s="2176"/>
      <c r="IND4" s="2176"/>
      <c r="INE4" s="2176"/>
      <c r="INF4" s="2176"/>
      <c r="ING4" s="2176"/>
      <c r="INH4" s="2176"/>
      <c r="INI4" s="2176"/>
      <c r="INJ4" s="2176"/>
      <c r="INK4" s="2176"/>
      <c r="INL4" s="2176"/>
      <c r="INM4" s="2176"/>
      <c r="INN4" s="2176"/>
      <c r="INO4" s="2176"/>
      <c r="INP4" s="2176"/>
      <c r="INQ4" s="2176"/>
      <c r="INR4" s="2176"/>
      <c r="INS4" s="2176"/>
      <c r="INT4" s="2176"/>
      <c r="INU4" s="2176"/>
      <c r="INV4" s="2176"/>
      <c r="INW4" s="2176"/>
      <c r="INX4" s="2176"/>
      <c r="INY4" s="2176"/>
      <c r="INZ4" s="2176"/>
      <c r="IOA4" s="2176"/>
      <c r="IOB4" s="2176"/>
      <c r="IOC4" s="2176"/>
      <c r="IOD4" s="2176"/>
      <c r="IOE4" s="2176"/>
      <c r="IOF4" s="2176"/>
      <c r="IOG4" s="2176"/>
      <c r="IOH4" s="2176"/>
      <c r="IOI4" s="2176"/>
      <c r="IOJ4" s="2176"/>
      <c r="IOK4" s="2176"/>
      <c r="IOL4" s="2176"/>
      <c r="IOM4" s="2176"/>
      <c r="ION4" s="2176"/>
      <c r="IOO4" s="2176"/>
      <c r="IOP4" s="2176"/>
      <c r="IOQ4" s="2176"/>
      <c r="IOR4" s="2176"/>
      <c r="IOS4" s="2176"/>
      <c r="IOT4" s="2176"/>
      <c r="IOU4" s="2176"/>
      <c r="IOV4" s="2176"/>
      <c r="IOW4" s="2176"/>
      <c r="IOX4" s="2176"/>
      <c r="IOY4" s="2176"/>
      <c r="IOZ4" s="2176"/>
      <c r="IPA4" s="2176"/>
      <c r="IPB4" s="2176"/>
      <c r="IPC4" s="2176"/>
      <c r="IPD4" s="2176"/>
      <c r="IPE4" s="2176"/>
      <c r="IPF4" s="2176"/>
      <c r="IPG4" s="2176"/>
      <c r="IPH4" s="2176"/>
      <c r="IPI4" s="2176"/>
      <c r="IPJ4" s="2176"/>
      <c r="IPK4" s="2176"/>
      <c r="IPL4" s="2176"/>
      <c r="IPM4" s="2176"/>
      <c r="IPN4" s="2176"/>
      <c r="IPO4" s="2176"/>
      <c r="IPP4" s="2176"/>
      <c r="IPQ4" s="2176"/>
      <c r="IPR4" s="2176"/>
      <c r="IPS4" s="2176"/>
      <c r="IPT4" s="2176"/>
      <c r="IPU4" s="2176"/>
      <c r="IPV4" s="2176"/>
      <c r="IPW4" s="2176"/>
      <c r="IPX4" s="2176"/>
      <c r="IPY4" s="2176"/>
      <c r="IPZ4" s="2176"/>
      <c r="IQA4" s="2176"/>
      <c r="IQB4" s="2176"/>
      <c r="IQC4" s="2176"/>
      <c r="IQD4" s="2176"/>
      <c r="IQE4" s="2176"/>
      <c r="IQF4" s="2176"/>
      <c r="IQG4" s="2176"/>
      <c r="IQH4" s="2176"/>
      <c r="IQI4" s="2176"/>
      <c r="IQJ4" s="2176"/>
      <c r="IQK4" s="2176"/>
      <c r="IQL4" s="2176"/>
      <c r="IQM4" s="2176"/>
      <c r="IQN4" s="2176"/>
      <c r="IQO4" s="2176"/>
      <c r="IQP4" s="2176"/>
      <c r="IQQ4" s="2176"/>
      <c r="IQR4" s="2176"/>
      <c r="IQS4" s="2176"/>
      <c r="IQT4" s="2176"/>
      <c r="IQU4" s="2176"/>
      <c r="IQV4" s="2176"/>
      <c r="IQW4" s="2176"/>
      <c r="IQX4" s="2176"/>
      <c r="IQY4" s="2176"/>
      <c r="IQZ4" s="2176"/>
      <c r="IRA4" s="2176"/>
      <c r="IRB4" s="2176"/>
      <c r="IRC4" s="2176"/>
      <c r="IRD4" s="2176"/>
      <c r="IRE4" s="2176"/>
      <c r="IRF4" s="2176"/>
      <c r="IRG4" s="2176"/>
      <c r="IRH4" s="2176"/>
      <c r="IRI4" s="2176"/>
      <c r="IRJ4" s="2176"/>
      <c r="IRK4" s="2176"/>
      <c r="IRL4" s="2176"/>
      <c r="IRM4" s="2176"/>
      <c r="IRN4" s="2176"/>
      <c r="IRO4" s="2176"/>
      <c r="IRP4" s="2176"/>
      <c r="IRQ4" s="2176"/>
      <c r="IRR4" s="2176"/>
      <c r="IRS4" s="2176"/>
      <c r="IRT4" s="2176"/>
      <c r="IRU4" s="2176"/>
      <c r="IRV4" s="2176"/>
      <c r="IRW4" s="2176"/>
      <c r="IRX4" s="2176"/>
      <c r="IRY4" s="2176"/>
      <c r="IRZ4" s="2176"/>
      <c r="ISA4" s="2176"/>
      <c r="ISB4" s="2176"/>
      <c r="ISC4" s="2176"/>
      <c r="ISD4" s="2176"/>
      <c r="ISE4" s="2176"/>
      <c r="ISF4" s="2176"/>
      <c r="ISG4" s="2176"/>
      <c r="ISH4" s="2176"/>
      <c r="ISI4" s="2176"/>
      <c r="ISJ4" s="2176"/>
      <c r="ISK4" s="2176"/>
      <c r="ISL4" s="2176"/>
      <c r="ISM4" s="2176"/>
      <c r="ISN4" s="2176"/>
      <c r="ISO4" s="2176"/>
      <c r="ISP4" s="2176"/>
      <c r="ISQ4" s="2176"/>
      <c r="ISR4" s="2176"/>
      <c r="ISS4" s="2176"/>
      <c r="IST4" s="2176"/>
      <c r="ISU4" s="2176"/>
      <c r="ISV4" s="2176"/>
      <c r="ISW4" s="2176"/>
      <c r="ISX4" s="2176"/>
      <c r="ISY4" s="2176"/>
      <c r="ISZ4" s="2176"/>
      <c r="ITA4" s="2176"/>
      <c r="ITB4" s="2176"/>
      <c r="ITC4" s="2176"/>
      <c r="ITD4" s="2176"/>
      <c r="ITE4" s="2176"/>
      <c r="ITF4" s="2176"/>
      <c r="ITG4" s="2176"/>
      <c r="ITH4" s="2176"/>
      <c r="ITI4" s="2176"/>
      <c r="ITJ4" s="2176"/>
      <c r="ITK4" s="2176"/>
      <c r="ITL4" s="2176"/>
      <c r="ITM4" s="2176"/>
      <c r="ITN4" s="2176"/>
      <c r="ITO4" s="2176"/>
      <c r="ITP4" s="2176"/>
      <c r="ITQ4" s="2176"/>
      <c r="ITR4" s="2176"/>
      <c r="ITS4" s="2176"/>
      <c r="ITT4" s="2176"/>
      <c r="ITU4" s="2176"/>
      <c r="ITV4" s="2176"/>
      <c r="ITW4" s="2176"/>
      <c r="ITX4" s="2176"/>
      <c r="ITY4" s="2176"/>
      <c r="ITZ4" s="2176"/>
      <c r="IUA4" s="2176"/>
      <c r="IUB4" s="2176"/>
      <c r="IUC4" s="2176"/>
      <c r="IUD4" s="2176"/>
      <c r="IUE4" s="2176"/>
      <c r="IUF4" s="2176"/>
      <c r="IUG4" s="2176"/>
      <c r="IUH4" s="2176"/>
      <c r="IUI4" s="2176"/>
      <c r="IUJ4" s="2176"/>
      <c r="IUK4" s="2176"/>
      <c r="IUL4" s="2176"/>
      <c r="IUM4" s="2176"/>
      <c r="IUN4" s="2176"/>
      <c r="IUO4" s="2176"/>
      <c r="IUP4" s="2176"/>
      <c r="IUQ4" s="2176"/>
      <c r="IUR4" s="2176"/>
      <c r="IUS4" s="2176"/>
      <c r="IUT4" s="2176"/>
      <c r="IUU4" s="2176"/>
      <c r="IUV4" s="2176"/>
      <c r="IUW4" s="2176"/>
      <c r="IUX4" s="2176"/>
      <c r="IUY4" s="2176"/>
      <c r="IUZ4" s="2176"/>
      <c r="IVA4" s="2176"/>
      <c r="IVB4" s="2176"/>
      <c r="IVC4" s="2176"/>
      <c r="IVD4" s="2176"/>
      <c r="IVE4" s="2176"/>
      <c r="IVF4" s="2176"/>
      <c r="IVG4" s="2176"/>
      <c r="IVH4" s="2176"/>
      <c r="IVI4" s="2176"/>
      <c r="IVJ4" s="2176"/>
      <c r="IVK4" s="2176"/>
      <c r="IVL4" s="2176"/>
      <c r="IVM4" s="2176"/>
      <c r="IVN4" s="2176"/>
      <c r="IVO4" s="2176"/>
      <c r="IVP4" s="2176"/>
      <c r="IVQ4" s="2176"/>
      <c r="IVR4" s="2176"/>
      <c r="IVS4" s="2176"/>
      <c r="IVT4" s="2176"/>
      <c r="IVU4" s="2176"/>
      <c r="IVV4" s="2176"/>
      <c r="IVW4" s="2176"/>
      <c r="IVX4" s="2176"/>
      <c r="IVY4" s="2176"/>
      <c r="IVZ4" s="2176"/>
      <c r="IWA4" s="2176"/>
      <c r="IWB4" s="2176"/>
      <c r="IWC4" s="2176"/>
      <c r="IWD4" s="2176"/>
      <c r="IWE4" s="2176"/>
      <c r="IWF4" s="2176"/>
      <c r="IWG4" s="2176"/>
      <c r="IWH4" s="2176"/>
      <c r="IWI4" s="2176"/>
      <c r="IWJ4" s="2176"/>
      <c r="IWK4" s="2176"/>
      <c r="IWL4" s="2176"/>
      <c r="IWM4" s="2176"/>
      <c r="IWN4" s="2176"/>
      <c r="IWO4" s="2176"/>
      <c r="IWP4" s="2176"/>
      <c r="IWQ4" s="2176"/>
      <c r="IWR4" s="2176"/>
      <c r="IWS4" s="2176"/>
      <c r="IWT4" s="2176"/>
      <c r="IWU4" s="2176"/>
      <c r="IWV4" s="2176"/>
      <c r="IWW4" s="2176"/>
      <c r="IWX4" s="2176"/>
      <c r="IWY4" s="2176"/>
      <c r="IWZ4" s="2176"/>
      <c r="IXA4" s="2176"/>
      <c r="IXB4" s="2176"/>
      <c r="IXC4" s="2176"/>
      <c r="IXD4" s="2176"/>
      <c r="IXE4" s="2176"/>
      <c r="IXF4" s="2176"/>
      <c r="IXG4" s="2176"/>
      <c r="IXH4" s="2176"/>
      <c r="IXI4" s="2176"/>
      <c r="IXJ4" s="2176"/>
      <c r="IXK4" s="2176"/>
      <c r="IXL4" s="2176"/>
      <c r="IXM4" s="2176"/>
      <c r="IXN4" s="2176"/>
      <c r="IXO4" s="2176"/>
      <c r="IXP4" s="2176"/>
      <c r="IXQ4" s="2176"/>
      <c r="IXR4" s="2176"/>
      <c r="IXS4" s="2176"/>
      <c r="IXT4" s="2176"/>
      <c r="IXU4" s="2176"/>
      <c r="IXV4" s="2176"/>
      <c r="IXW4" s="2176"/>
      <c r="IXX4" s="2176"/>
      <c r="IXY4" s="2176"/>
      <c r="IXZ4" s="2176"/>
      <c r="IYA4" s="2176"/>
      <c r="IYB4" s="2176"/>
      <c r="IYC4" s="2176"/>
      <c r="IYD4" s="2176"/>
      <c r="IYE4" s="2176"/>
      <c r="IYF4" s="2176"/>
      <c r="IYG4" s="2176"/>
      <c r="IYH4" s="2176"/>
      <c r="IYI4" s="2176"/>
      <c r="IYJ4" s="2176"/>
      <c r="IYK4" s="2176"/>
      <c r="IYL4" s="2176"/>
      <c r="IYM4" s="2176"/>
      <c r="IYN4" s="2176"/>
      <c r="IYO4" s="2176"/>
      <c r="IYP4" s="2176"/>
      <c r="IYQ4" s="2176"/>
      <c r="IYR4" s="2176"/>
      <c r="IYS4" s="2176"/>
      <c r="IYT4" s="2176"/>
      <c r="IYU4" s="2176"/>
      <c r="IYV4" s="2176"/>
      <c r="IYW4" s="2176"/>
      <c r="IYX4" s="2176"/>
      <c r="IYY4" s="2176"/>
      <c r="IYZ4" s="2176"/>
      <c r="IZA4" s="2176"/>
      <c r="IZB4" s="2176"/>
      <c r="IZC4" s="2176"/>
      <c r="IZD4" s="2176"/>
      <c r="IZE4" s="2176"/>
      <c r="IZF4" s="2176"/>
      <c r="IZG4" s="2176"/>
      <c r="IZH4" s="2176"/>
      <c r="IZI4" s="2176"/>
      <c r="IZJ4" s="2176"/>
      <c r="IZK4" s="2176"/>
      <c r="IZL4" s="2176"/>
      <c r="IZM4" s="2176"/>
      <c r="IZN4" s="2176"/>
      <c r="IZO4" s="2176"/>
      <c r="IZP4" s="2176"/>
      <c r="IZQ4" s="2176"/>
      <c r="IZR4" s="2176"/>
      <c r="IZS4" s="2176"/>
      <c r="IZT4" s="2176"/>
      <c r="IZU4" s="2176"/>
      <c r="IZV4" s="2176"/>
      <c r="IZW4" s="2176"/>
      <c r="IZX4" s="2176"/>
      <c r="IZY4" s="2176"/>
      <c r="IZZ4" s="2176"/>
      <c r="JAA4" s="2176"/>
      <c r="JAB4" s="2176"/>
      <c r="JAC4" s="2176"/>
      <c r="JAD4" s="2176"/>
      <c r="JAE4" s="2176"/>
      <c r="JAF4" s="2176"/>
      <c r="JAG4" s="2176"/>
      <c r="JAH4" s="2176"/>
      <c r="JAI4" s="2176"/>
      <c r="JAJ4" s="2176"/>
      <c r="JAK4" s="2176"/>
      <c r="JAL4" s="2176"/>
      <c r="JAM4" s="2176"/>
      <c r="JAN4" s="2176"/>
      <c r="JAO4" s="2176"/>
      <c r="JAP4" s="2176"/>
      <c r="JAQ4" s="2176"/>
      <c r="JAR4" s="2176"/>
      <c r="JAS4" s="2176"/>
      <c r="JAT4" s="2176"/>
      <c r="JAU4" s="2176"/>
      <c r="JAV4" s="2176"/>
      <c r="JAW4" s="2176"/>
      <c r="JAX4" s="2176"/>
      <c r="JAY4" s="2176"/>
      <c r="JAZ4" s="2176"/>
      <c r="JBA4" s="2176"/>
      <c r="JBB4" s="2176"/>
      <c r="JBC4" s="2176"/>
      <c r="JBD4" s="2176"/>
      <c r="JBE4" s="2176"/>
      <c r="JBF4" s="2176"/>
      <c r="JBG4" s="2176"/>
      <c r="JBH4" s="2176"/>
      <c r="JBI4" s="2176"/>
      <c r="JBJ4" s="2176"/>
      <c r="JBK4" s="2176"/>
      <c r="JBL4" s="2176"/>
      <c r="JBM4" s="2176"/>
      <c r="JBN4" s="2176"/>
      <c r="JBO4" s="2176"/>
      <c r="JBP4" s="2176"/>
      <c r="JBQ4" s="2176"/>
      <c r="JBR4" s="2176"/>
      <c r="JBS4" s="2176"/>
      <c r="JBT4" s="2176"/>
      <c r="JBU4" s="2176"/>
      <c r="JBV4" s="2176"/>
      <c r="JBW4" s="2176"/>
      <c r="JBX4" s="2176"/>
      <c r="JBY4" s="2176"/>
      <c r="JBZ4" s="2176"/>
      <c r="JCA4" s="2176"/>
      <c r="JCB4" s="2176"/>
      <c r="JCC4" s="2176"/>
      <c r="JCD4" s="2176"/>
      <c r="JCE4" s="2176"/>
      <c r="JCF4" s="2176"/>
      <c r="JCG4" s="2176"/>
      <c r="JCH4" s="2176"/>
      <c r="JCI4" s="2176"/>
      <c r="JCJ4" s="2176"/>
      <c r="JCK4" s="2176"/>
      <c r="JCL4" s="2176"/>
      <c r="JCM4" s="2176"/>
      <c r="JCN4" s="2176"/>
      <c r="JCO4" s="2176"/>
      <c r="JCP4" s="2176"/>
      <c r="JCQ4" s="2176"/>
      <c r="JCR4" s="2176"/>
      <c r="JCS4" s="2176"/>
      <c r="JCT4" s="2176"/>
      <c r="JCU4" s="2176"/>
      <c r="JCV4" s="2176"/>
      <c r="JCW4" s="2176"/>
      <c r="JCX4" s="2176"/>
      <c r="JCY4" s="2176"/>
      <c r="JCZ4" s="2176"/>
      <c r="JDA4" s="2176"/>
      <c r="JDB4" s="2176"/>
      <c r="JDC4" s="2176"/>
      <c r="JDD4" s="2176"/>
      <c r="JDE4" s="2176"/>
      <c r="JDF4" s="2176"/>
      <c r="JDG4" s="2176"/>
      <c r="JDH4" s="2176"/>
      <c r="JDI4" s="2176"/>
      <c r="JDJ4" s="2176"/>
      <c r="JDK4" s="2176"/>
      <c r="JDL4" s="2176"/>
      <c r="JDM4" s="2176"/>
      <c r="JDN4" s="2176"/>
      <c r="JDO4" s="2176"/>
      <c r="JDP4" s="2176"/>
      <c r="JDQ4" s="2176"/>
      <c r="JDR4" s="2176"/>
      <c r="JDS4" s="2176"/>
      <c r="JDT4" s="2176"/>
      <c r="JDU4" s="2176"/>
      <c r="JDV4" s="2176"/>
      <c r="JDW4" s="2176"/>
      <c r="JDX4" s="2176"/>
      <c r="JDY4" s="2176"/>
      <c r="JDZ4" s="2176"/>
      <c r="JEA4" s="2176"/>
      <c r="JEB4" s="2176"/>
      <c r="JEC4" s="2176"/>
      <c r="JED4" s="2176"/>
      <c r="JEE4" s="2176"/>
      <c r="JEF4" s="2176"/>
      <c r="JEG4" s="2176"/>
      <c r="JEH4" s="2176"/>
      <c r="JEI4" s="2176"/>
      <c r="JEJ4" s="2176"/>
      <c r="JEK4" s="2176"/>
      <c r="JEL4" s="2176"/>
      <c r="JEM4" s="2176"/>
      <c r="JEN4" s="2176"/>
      <c r="JEO4" s="2176"/>
      <c r="JEP4" s="2176"/>
      <c r="JEQ4" s="2176"/>
      <c r="JER4" s="2176"/>
      <c r="JES4" s="2176"/>
      <c r="JET4" s="2176"/>
      <c r="JEU4" s="2176"/>
      <c r="JEV4" s="2176"/>
      <c r="JEW4" s="2176"/>
      <c r="JEX4" s="2176"/>
      <c r="JEY4" s="2176"/>
      <c r="JEZ4" s="2176"/>
      <c r="JFA4" s="2176"/>
      <c r="JFB4" s="2176"/>
      <c r="JFC4" s="2176"/>
      <c r="JFD4" s="2176"/>
      <c r="JFE4" s="2176"/>
      <c r="JFF4" s="2176"/>
      <c r="JFG4" s="2176"/>
      <c r="JFH4" s="2176"/>
      <c r="JFI4" s="2176"/>
      <c r="JFJ4" s="2176"/>
      <c r="JFK4" s="2176"/>
      <c r="JFL4" s="2176"/>
      <c r="JFM4" s="2176"/>
      <c r="JFN4" s="2176"/>
      <c r="JFO4" s="2176"/>
      <c r="JFP4" s="2176"/>
      <c r="JFQ4" s="2176"/>
      <c r="JFR4" s="2176"/>
      <c r="JFS4" s="2176"/>
      <c r="JFT4" s="2176"/>
      <c r="JFU4" s="2176"/>
      <c r="JFV4" s="2176"/>
      <c r="JFW4" s="2176"/>
      <c r="JFX4" s="2176"/>
      <c r="JFY4" s="2176"/>
      <c r="JFZ4" s="2176"/>
      <c r="JGA4" s="2176"/>
      <c r="JGB4" s="2176"/>
      <c r="JGC4" s="2176"/>
      <c r="JGD4" s="2176"/>
      <c r="JGE4" s="2176"/>
      <c r="JGF4" s="2176"/>
      <c r="JGG4" s="2176"/>
      <c r="JGH4" s="2176"/>
      <c r="JGI4" s="2176"/>
      <c r="JGJ4" s="2176"/>
      <c r="JGK4" s="2176"/>
      <c r="JGL4" s="2176"/>
      <c r="JGM4" s="2176"/>
      <c r="JGN4" s="2176"/>
      <c r="JGO4" s="2176"/>
      <c r="JGP4" s="2176"/>
      <c r="JGQ4" s="2176"/>
      <c r="JGR4" s="2176"/>
      <c r="JGS4" s="2176"/>
      <c r="JGT4" s="2176"/>
      <c r="JGU4" s="2176"/>
      <c r="JGV4" s="2176"/>
      <c r="JGW4" s="2176"/>
      <c r="JGX4" s="2176"/>
      <c r="JGY4" s="2176"/>
      <c r="JGZ4" s="2176"/>
      <c r="JHA4" s="2176"/>
      <c r="JHB4" s="2176"/>
      <c r="JHC4" s="2176"/>
      <c r="JHD4" s="2176"/>
      <c r="JHE4" s="2176"/>
      <c r="JHF4" s="2176"/>
      <c r="JHG4" s="2176"/>
      <c r="JHH4" s="2176"/>
      <c r="JHI4" s="2176"/>
      <c r="JHJ4" s="2176"/>
      <c r="JHK4" s="2176"/>
      <c r="JHL4" s="2176"/>
      <c r="JHM4" s="2176"/>
      <c r="JHN4" s="2176"/>
      <c r="JHO4" s="2176"/>
      <c r="JHP4" s="2176"/>
      <c r="JHQ4" s="2176"/>
      <c r="JHR4" s="2176"/>
      <c r="JHS4" s="2176"/>
      <c r="JHT4" s="2176"/>
      <c r="JHU4" s="2176"/>
      <c r="JHV4" s="2176"/>
      <c r="JHW4" s="2176"/>
      <c r="JHX4" s="2176"/>
      <c r="JHY4" s="2176"/>
      <c r="JHZ4" s="2176"/>
      <c r="JIA4" s="2176"/>
      <c r="JIB4" s="2176"/>
      <c r="JIC4" s="2176"/>
      <c r="JID4" s="2176"/>
      <c r="JIE4" s="2176"/>
      <c r="JIF4" s="2176"/>
      <c r="JIG4" s="2176"/>
      <c r="JIH4" s="2176"/>
      <c r="JII4" s="2176"/>
      <c r="JIJ4" s="2176"/>
      <c r="JIK4" s="2176"/>
      <c r="JIL4" s="2176"/>
      <c r="JIM4" s="2176"/>
      <c r="JIN4" s="2176"/>
      <c r="JIO4" s="2176"/>
      <c r="JIP4" s="2176"/>
      <c r="JIQ4" s="2176"/>
      <c r="JIR4" s="2176"/>
      <c r="JIS4" s="2176"/>
      <c r="JIT4" s="2176"/>
      <c r="JIU4" s="2176"/>
      <c r="JIV4" s="2176"/>
      <c r="JIW4" s="2176"/>
      <c r="JIX4" s="2176"/>
      <c r="JIY4" s="2176"/>
      <c r="JIZ4" s="2176"/>
      <c r="JJA4" s="2176"/>
      <c r="JJB4" s="2176"/>
      <c r="JJC4" s="2176"/>
      <c r="JJD4" s="2176"/>
      <c r="JJE4" s="2176"/>
      <c r="JJF4" s="2176"/>
      <c r="JJG4" s="2176"/>
      <c r="JJH4" s="2176"/>
      <c r="JJI4" s="2176"/>
      <c r="JJJ4" s="2176"/>
      <c r="JJK4" s="2176"/>
      <c r="JJL4" s="2176"/>
      <c r="JJM4" s="2176"/>
      <c r="JJN4" s="2176"/>
      <c r="JJO4" s="2176"/>
      <c r="JJP4" s="2176"/>
      <c r="JJQ4" s="2176"/>
      <c r="JJR4" s="2176"/>
      <c r="JJS4" s="2176"/>
      <c r="JJT4" s="2176"/>
      <c r="JJU4" s="2176"/>
      <c r="JJV4" s="2176"/>
      <c r="JJW4" s="2176"/>
      <c r="JJX4" s="2176"/>
      <c r="JJY4" s="2176"/>
      <c r="JJZ4" s="2176"/>
      <c r="JKA4" s="2176"/>
      <c r="JKB4" s="2176"/>
      <c r="JKC4" s="2176"/>
      <c r="JKD4" s="2176"/>
      <c r="JKE4" s="2176"/>
      <c r="JKF4" s="2176"/>
      <c r="JKG4" s="2176"/>
      <c r="JKH4" s="2176"/>
      <c r="JKI4" s="2176"/>
      <c r="JKJ4" s="2176"/>
      <c r="JKK4" s="2176"/>
      <c r="JKL4" s="2176"/>
      <c r="JKM4" s="2176"/>
      <c r="JKN4" s="2176"/>
      <c r="JKO4" s="2176"/>
      <c r="JKP4" s="2176"/>
      <c r="JKQ4" s="2176"/>
      <c r="JKR4" s="2176"/>
      <c r="JKS4" s="2176"/>
      <c r="JKT4" s="2176"/>
      <c r="JKU4" s="2176"/>
      <c r="JKV4" s="2176"/>
      <c r="JKW4" s="2176"/>
      <c r="JKX4" s="2176"/>
      <c r="JKY4" s="2176"/>
      <c r="JKZ4" s="2176"/>
      <c r="JLA4" s="2176"/>
      <c r="JLB4" s="2176"/>
      <c r="JLC4" s="2176"/>
      <c r="JLD4" s="2176"/>
      <c r="JLE4" s="2176"/>
      <c r="JLF4" s="2176"/>
      <c r="JLG4" s="2176"/>
      <c r="JLH4" s="2176"/>
      <c r="JLI4" s="2176"/>
      <c r="JLJ4" s="2176"/>
      <c r="JLK4" s="2176"/>
      <c r="JLL4" s="2176"/>
      <c r="JLM4" s="2176"/>
      <c r="JLN4" s="2176"/>
      <c r="JLO4" s="2176"/>
      <c r="JLP4" s="2176"/>
      <c r="JLQ4" s="2176"/>
      <c r="JLR4" s="2176"/>
      <c r="JLS4" s="2176"/>
      <c r="JLT4" s="2176"/>
      <c r="JLU4" s="2176"/>
      <c r="JLV4" s="2176"/>
      <c r="JLW4" s="2176"/>
      <c r="JLX4" s="2176"/>
      <c r="JLY4" s="2176"/>
      <c r="JLZ4" s="2176"/>
      <c r="JMA4" s="2176"/>
      <c r="JMB4" s="2176"/>
      <c r="JMC4" s="2176"/>
      <c r="JMD4" s="2176"/>
      <c r="JME4" s="2176"/>
      <c r="JMF4" s="2176"/>
      <c r="JMG4" s="2176"/>
      <c r="JMH4" s="2176"/>
      <c r="JMI4" s="2176"/>
      <c r="JMJ4" s="2176"/>
      <c r="JMK4" s="2176"/>
      <c r="JML4" s="2176"/>
      <c r="JMM4" s="2176"/>
      <c r="JMN4" s="2176"/>
      <c r="JMO4" s="2176"/>
      <c r="JMP4" s="2176"/>
      <c r="JMQ4" s="2176"/>
      <c r="JMR4" s="2176"/>
      <c r="JMS4" s="2176"/>
      <c r="JMT4" s="2176"/>
      <c r="JMU4" s="2176"/>
      <c r="JMV4" s="2176"/>
      <c r="JMW4" s="2176"/>
      <c r="JMX4" s="2176"/>
      <c r="JMY4" s="2176"/>
      <c r="JMZ4" s="2176"/>
      <c r="JNA4" s="2176"/>
      <c r="JNB4" s="2176"/>
      <c r="JNC4" s="2176"/>
      <c r="JND4" s="2176"/>
      <c r="JNE4" s="2176"/>
      <c r="JNF4" s="2176"/>
      <c r="JNG4" s="2176"/>
      <c r="JNH4" s="2176"/>
      <c r="JNI4" s="2176"/>
      <c r="JNJ4" s="2176"/>
      <c r="JNK4" s="2176"/>
      <c r="JNL4" s="2176"/>
      <c r="JNM4" s="2176"/>
      <c r="JNN4" s="2176"/>
      <c r="JNO4" s="2176"/>
      <c r="JNP4" s="2176"/>
      <c r="JNQ4" s="2176"/>
      <c r="JNR4" s="2176"/>
      <c r="JNS4" s="2176"/>
      <c r="JNT4" s="2176"/>
      <c r="JNU4" s="2176"/>
      <c r="JNV4" s="2176"/>
      <c r="JNW4" s="2176"/>
      <c r="JNX4" s="2176"/>
      <c r="JNY4" s="2176"/>
      <c r="JNZ4" s="2176"/>
      <c r="JOA4" s="2176"/>
      <c r="JOB4" s="2176"/>
      <c r="JOC4" s="2176"/>
      <c r="JOD4" s="2176"/>
      <c r="JOE4" s="2176"/>
      <c r="JOF4" s="2176"/>
      <c r="JOG4" s="2176"/>
      <c r="JOH4" s="2176"/>
      <c r="JOI4" s="2176"/>
      <c r="JOJ4" s="2176"/>
      <c r="JOK4" s="2176"/>
      <c r="JOL4" s="2176"/>
      <c r="JOM4" s="2176"/>
      <c r="JON4" s="2176"/>
      <c r="JOO4" s="2176"/>
      <c r="JOP4" s="2176"/>
      <c r="JOQ4" s="2176"/>
      <c r="JOR4" s="2176"/>
      <c r="JOS4" s="2176"/>
      <c r="JOT4" s="2176"/>
      <c r="JOU4" s="2176"/>
      <c r="JOV4" s="2176"/>
      <c r="JOW4" s="2176"/>
      <c r="JOX4" s="2176"/>
      <c r="JOY4" s="2176"/>
      <c r="JOZ4" s="2176"/>
      <c r="JPA4" s="2176"/>
      <c r="JPB4" s="2176"/>
      <c r="JPC4" s="2176"/>
      <c r="JPD4" s="2176"/>
      <c r="JPE4" s="2176"/>
      <c r="JPF4" s="2176"/>
      <c r="JPG4" s="2176"/>
      <c r="JPH4" s="2176"/>
      <c r="JPI4" s="2176"/>
      <c r="JPJ4" s="2176"/>
      <c r="JPK4" s="2176"/>
      <c r="JPL4" s="2176"/>
      <c r="JPM4" s="2176"/>
      <c r="JPN4" s="2176"/>
      <c r="JPO4" s="2176"/>
      <c r="JPP4" s="2176"/>
      <c r="JPQ4" s="2176"/>
      <c r="JPR4" s="2176"/>
      <c r="JPS4" s="2176"/>
      <c r="JPT4" s="2176"/>
      <c r="JPU4" s="2176"/>
      <c r="JPV4" s="2176"/>
      <c r="JPW4" s="2176"/>
      <c r="JPX4" s="2176"/>
      <c r="JPY4" s="2176"/>
      <c r="JPZ4" s="2176"/>
      <c r="JQA4" s="2176"/>
      <c r="JQB4" s="2176"/>
      <c r="JQC4" s="2176"/>
      <c r="JQD4" s="2176"/>
      <c r="JQE4" s="2176"/>
      <c r="JQF4" s="2176"/>
      <c r="JQG4" s="2176"/>
      <c r="JQH4" s="2176"/>
      <c r="JQI4" s="2176"/>
      <c r="JQJ4" s="2176"/>
      <c r="JQK4" s="2176"/>
      <c r="JQL4" s="2176"/>
      <c r="JQM4" s="2176"/>
      <c r="JQN4" s="2176"/>
      <c r="JQO4" s="2176"/>
      <c r="JQP4" s="2176"/>
      <c r="JQQ4" s="2176"/>
      <c r="JQR4" s="2176"/>
      <c r="JQS4" s="2176"/>
      <c r="JQT4" s="2176"/>
      <c r="JQU4" s="2176"/>
      <c r="JQV4" s="2176"/>
      <c r="JQW4" s="2176"/>
      <c r="JQX4" s="2176"/>
      <c r="JQY4" s="2176"/>
      <c r="JQZ4" s="2176"/>
      <c r="JRA4" s="2176"/>
      <c r="JRB4" s="2176"/>
      <c r="JRC4" s="2176"/>
      <c r="JRD4" s="2176"/>
      <c r="JRE4" s="2176"/>
      <c r="JRF4" s="2176"/>
      <c r="JRG4" s="2176"/>
      <c r="JRH4" s="2176"/>
      <c r="JRI4" s="2176"/>
      <c r="JRJ4" s="2176"/>
      <c r="JRK4" s="2176"/>
      <c r="JRL4" s="2176"/>
      <c r="JRM4" s="2176"/>
      <c r="JRN4" s="2176"/>
      <c r="JRO4" s="2176"/>
      <c r="JRP4" s="2176"/>
      <c r="JRQ4" s="2176"/>
      <c r="JRR4" s="2176"/>
      <c r="JRS4" s="2176"/>
      <c r="JRT4" s="2176"/>
      <c r="JRU4" s="2176"/>
      <c r="JRV4" s="2176"/>
      <c r="JRW4" s="2176"/>
      <c r="JRX4" s="2176"/>
      <c r="JRY4" s="2176"/>
      <c r="JRZ4" s="2176"/>
      <c r="JSA4" s="2176"/>
      <c r="JSB4" s="2176"/>
      <c r="JSC4" s="2176"/>
      <c r="JSD4" s="2176"/>
      <c r="JSE4" s="2176"/>
      <c r="JSF4" s="2176"/>
      <c r="JSG4" s="2176"/>
      <c r="JSH4" s="2176"/>
      <c r="JSI4" s="2176"/>
      <c r="JSJ4" s="2176"/>
      <c r="JSK4" s="2176"/>
      <c r="JSL4" s="2176"/>
      <c r="JSM4" s="2176"/>
      <c r="JSN4" s="2176"/>
      <c r="JSO4" s="2176"/>
      <c r="JSP4" s="2176"/>
      <c r="JSQ4" s="2176"/>
      <c r="JSR4" s="2176"/>
      <c r="JSS4" s="2176"/>
      <c r="JST4" s="2176"/>
      <c r="JSU4" s="2176"/>
      <c r="JSV4" s="2176"/>
      <c r="JSW4" s="2176"/>
      <c r="JSX4" s="2176"/>
      <c r="JSY4" s="2176"/>
      <c r="JSZ4" s="2176"/>
      <c r="JTA4" s="2176"/>
      <c r="JTB4" s="2176"/>
      <c r="JTC4" s="2176"/>
      <c r="JTD4" s="2176"/>
      <c r="JTE4" s="2176"/>
      <c r="JTF4" s="2176"/>
      <c r="JTG4" s="2176"/>
      <c r="JTH4" s="2176"/>
      <c r="JTI4" s="2176"/>
      <c r="JTJ4" s="2176"/>
      <c r="JTK4" s="2176"/>
      <c r="JTL4" s="2176"/>
      <c r="JTM4" s="2176"/>
      <c r="JTN4" s="2176"/>
      <c r="JTO4" s="2176"/>
      <c r="JTP4" s="2176"/>
      <c r="JTQ4" s="2176"/>
      <c r="JTR4" s="2176"/>
      <c r="JTS4" s="2176"/>
      <c r="JTT4" s="2176"/>
      <c r="JTU4" s="2176"/>
      <c r="JTV4" s="2176"/>
      <c r="JTW4" s="2176"/>
      <c r="JTX4" s="2176"/>
      <c r="JTY4" s="2176"/>
      <c r="JTZ4" s="2176"/>
      <c r="JUA4" s="2176"/>
      <c r="JUB4" s="2176"/>
      <c r="JUC4" s="2176"/>
      <c r="JUD4" s="2176"/>
      <c r="JUE4" s="2176"/>
      <c r="JUF4" s="2176"/>
      <c r="JUG4" s="2176"/>
      <c r="JUH4" s="2176"/>
      <c r="JUI4" s="2176"/>
      <c r="JUJ4" s="2176"/>
      <c r="JUK4" s="2176"/>
      <c r="JUL4" s="2176"/>
      <c r="JUM4" s="2176"/>
      <c r="JUN4" s="2176"/>
      <c r="JUO4" s="2176"/>
      <c r="JUP4" s="2176"/>
      <c r="JUQ4" s="2176"/>
      <c r="JUR4" s="2176"/>
      <c r="JUS4" s="2176"/>
      <c r="JUT4" s="2176"/>
      <c r="JUU4" s="2176"/>
      <c r="JUV4" s="2176"/>
      <c r="JUW4" s="2176"/>
      <c r="JUX4" s="2176"/>
      <c r="JUY4" s="2176"/>
      <c r="JUZ4" s="2176"/>
      <c r="JVA4" s="2176"/>
      <c r="JVB4" s="2176"/>
      <c r="JVC4" s="2176"/>
      <c r="JVD4" s="2176"/>
      <c r="JVE4" s="2176"/>
      <c r="JVF4" s="2176"/>
      <c r="JVG4" s="2176"/>
      <c r="JVH4" s="2176"/>
      <c r="JVI4" s="2176"/>
      <c r="JVJ4" s="2176"/>
      <c r="JVK4" s="2176"/>
      <c r="JVL4" s="2176"/>
      <c r="JVM4" s="2176"/>
      <c r="JVN4" s="2176"/>
      <c r="JVO4" s="2176"/>
      <c r="JVP4" s="2176"/>
      <c r="JVQ4" s="2176"/>
      <c r="JVR4" s="2176"/>
      <c r="JVS4" s="2176"/>
      <c r="JVT4" s="2176"/>
      <c r="JVU4" s="2176"/>
      <c r="JVV4" s="2176"/>
      <c r="JVW4" s="2176"/>
      <c r="JVX4" s="2176"/>
      <c r="JVY4" s="2176"/>
      <c r="JVZ4" s="2176"/>
      <c r="JWA4" s="2176"/>
      <c r="JWB4" s="2176"/>
      <c r="JWC4" s="2176"/>
      <c r="JWD4" s="2176"/>
      <c r="JWE4" s="2176"/>
      <c r="JWF4" s="2176"/>
      <c r="JWG4" s="2176"/>
      <c r="JWH4" s="2176"/>
      <c r="JWI4" s="2176"/>
      <c r="JWJ4" s="2176"/>
      <c r="JWK4" s="2176"/>
      <c r="JWL4" s="2176"/>
      <c r="JWM4" s="2176"/>
      <c r="JWN4" s="2176"/>
      <c r="JWO4" s="2176"/>
      <c r="JWP4" s="2176"/>
      <c r="JWQ4" s="2176"/>
      <c r="JWR4" s="2176"/>
      <c r="JWS4" s="2176"/>
      <c r="JWT4" s="2176"/>
      <c r="JWU4" s="2176"/>
      <c r="JWV4" s="2176"/>
      <c r="JWW4" s="2176"/>
      <c r="JWX4" s="2176"/>
      <c r="JWY4" s="2176"/>
      <c r="JWZ4" s="2176"/>
      <c r="JXA4" s="2176"/>
      <c r="JXB4" s="2176"/>
      <c r="JXC4" s="2176"/>
      <c r="JXD4" s="2176"/>
      <c r="JXE4" s="2176"/>
      <c r="JXF4" s="2176"/>
      <c r="JXG4" s="2176"/>
      <c r="JXH4" s="2176"/>
      <c r="JXI4" s="2176"/>
      <c r="JXJ4" s="2176"/>
      <c r="JXK4" s="2176"/>
      <c r="JXL4" s="2176"/>
      <c r="JXM4" s="2176"/>
      <c r="JXN4" s="2176"/>
      <c r="JXO4" s="2176"/>
      <c r="JXP4" s="2176"/>
      <c r="JXQ4" s="2176"/>
      <c r="JXR4" s="2176"/>
      <c r="JXS4" s="2176"/>
      <c r="JXT4" s="2176"/>
      <c r="JXU4" s="2176"/>
      <c r="JXV4" s="2176"/>
      <c r="JXW4" s="2176"/>
      <c r="JXX4" s="2176"/>
      <c r="JXY4" s="2176"/>
      <c r="JXZ4" s="2176"/>
      <c r="JYA4" s="2176"/>
      <c r="JYB4" s="2176"/>
      <c r="JYC4" s="2176"/>
      <c r="JYD4" s="2176"/>
      <c r="JYE4" s="2176"/>
      <c r="JYF4" s="2176"/>
      <c r="JYG4" s="2176"/>
      <c r="JYH4" s="2176"/>
      <c r="JYI4" s="2176"/>
      <c r="JYJ4" s="2176"/>
      <c r="JYK4" s="2176"/>
      <c r="JYL4" s="2176"/>
      <c r="JYM4" s="2176"/>
      <c r="JYN4" s="2176"/>
      <c r="JYO4" s="2176"/>
      <c r="JYP4" s="2176"/>
      <c r="JYQ4" s="2176"/>
      <c r="JYR4" s="2176"/>
      <c r="JYS4" s="2176"/>
      <c r="JYT4" s="2176"/>
      <c r="JYU4" s="2176"/>
      <c r="JYV4" s="2176"/>
      <c r="JYW4" s="2176"/>
      <c r="JYX4" s="2176"/>
      <c r="JYY4" s="2176"/>
      <c r="JYZ4" s="2176"/>
      <c r="JZA4" s="2176"/>
      <c r="JZB4" s="2176"/>
      <c r="JZC4" s="2176"/>
      <c r="JZD4" s="2176"/>
      <c r="JZE4" s="2176"/>
      <c r="JZF4" s="2176"/>
      <c r="JZG4" s="2176"/>
      <c r="JZH4" s="2176"/>
      <c r="JZI4" s="2176"/>
      <c r="JZJ4" s="2176"/>
      <c r="JZK4" s="2176"/>
      <c r="JZL4" s="2176"/>
      <c r="JZM4" s="2176"/>
      <c r="JZN4" s="2176"/>
      <c r="JZO4" s="2176"/>
      <c r="JZP4" s="2176"/>
      <c r="JZQ4" s="2176"/>
      <c r="JZR4" s="2176"/>
      <c r="JZS4" s="2176"/>
      <c r="JZT4" s="2176"/>
      <c r="JZU4" s="2176"/>
      <c r="JZV4" s="2176"/>
      <c r="JZW4" s="2176"/>
      <c r="JZX4" s="2176"/>
      <c r="JZY4" s="2176"/>
      <c r="JZZ4" s="2176"/>
      <c r="KAA4" s="2176"/>
      <c r="KAB4" s="2176"/>
      <c r="KAC4" s="2176"/>
      <c r="KAD4" s="2176"/>
      <c r="KAE4" s="2176"/>
      <c r="KAF4" s="2176"/>
      <c r="KAG4" s="2176"/>
      <c r="KAH4" s="2176"/>
      <c r="KAI4" s="2176"/>
      <c r="KAJ4" s="2176"/>
      <c r="KAK4" s="2176"/>
      <c r="KAL4" s="2176"/>
      <c r="KAM4" s="2176"/>
      <c r="KAN4" s="2176"/>
      <c r="KAO4" s="2176"/>
      <c r="KAP4" s="2176"/>
      <c r="KAQ4" s="2176"/>
      <c r="KAR4" s="2176"/>
      <c r="KAS4" s="2176"/>
      <c r="KAT4" s="2176"/>
      <c r="KAU4" s="2176"/>
      <c r="KAV4" s="2176"/>
      <c r="KAW4" s="2176"/>
      <c r="KAX4" s="2176"/>
      <c r="KAY4" s="2176"/>
      <c r="KAZ4" s="2176"/>
      <c r="KBA4" s="2176"/>
      <c r="KBB4" s="2176"/>
      <c r="KBC4" s="2176"/>
      <c r="KBD4" s="2176"/>
      <c r="KBE4" s="2176"/>
      <c r="KBF4" s="2176"/>
      <c r="KBG4" s="2176"/>
      <c r="KBH4" s="2176"/>
      <c r="KBI4" s="2176"/>
      <c r="KBJ4" s="2176"/>
      <c r="KBK4" s="2176"/>
      <c r="KBL4" s="2176"/>
      <c r="KBM4" s="2176"/>
      <c r="KBN4" s="2176"/>
      <c r="KBO4" s="2176"/>
      <c r="KBP4" s="2176"/>
      <c r="KBQ4" s="2176"/>
      <c r="KBR4" s="2176"/>
      <c r="KBS4" s="2176"/>
      <c r="KBT4" s="2176"/>
      <c r="KBU4" s="2176"/>
      <c r="KBV4" s="2176"/>
      <c r="KBW4" s="2176"/>
      <c r="KBX4" s="2176"/>
      <c r="KBY4" s="2176"/>
      <c r="KBZ4" s="2176"/>
      <c r="KCA4" s="2176"/>
      <c r="KCB4" s="2176"/>
      <c r="KCC4" s="2176"/>
      <c r="KCD4" s="2176"/>
      <c r="KCE4" s="2176"/>
      <c r="KCF4" s="2176"/>
      <c r="KCG4" s="2176"/>
      <c r="KCH4" s="2176"/>
      <c r="KCI4" s="2176"/>
      <c r="KCJ4" s="2176"/>
      <c r="KCK4" s="2176"/>
      <c r="KCL4" s="2176"/>
      <c r="KCM4" s="2176"/>
      <c r="KCN4" s="2176"/>
      <c r="KCO4" s="2176"/>
      <c r="KCP4" s="2176"/>
      <c r="KCQ4" s="2176"/>
      <c r="KCR4" s="2176"/>
      <c r="KCS4" s="2176"/>
      <c r="KCT4" s="2176"/>
      <c r="KCU4" s="2176"/>
      <c r="KCV4" s="2176"/>
      <c r="KCW4" s="2176"/>
      <c r="KCX4" s="2176"/>
      <c r="KCY4" s="2176"/>
      <c r="KCZ4" s="2176"/>
      <c r="KDA4" s="2176"/>
      <c r="KDB4" s="2176"/>
      <c r="KDC4" s="2176"/>
      <c r="KDD4" s="2176"/>
      <c r="KDE4" s="2176"/>
      <c r="KDF4" s="2176"/>
      <c r="KDG4" s="2176"/>
      <c r="KDH4" s="2176"/>
      <c r="KDI4" s="2176"/>
      <c r="KDJ4" s="2176"/>
      <c r="KDK4" s="2176"/>
      <c r="KDL4" s="2176"/>
      <c r="KDM4" s="2176"/>
      <c r="KDN4" s="2176"/>
      <c r="KDO4" s="2176"/>
      <c r="KDP4" s="2176"/>
      <c r="KDQ4" s="2176"/>
      <c r="KDR4" s="2176"/>
      <c r="KDS4" s="2176"/>
      <c r="KDT4" s="2176"/>
      <c r="KDU4" s="2176"/>
      <c r="KDV4" s="2176"/>
      <c r="KDW4" s="2176"/>
      <c r="KDX4" s="2176"/>
      <c r="KDY4" s="2176"/>
      <c r="KDZ4" s="2176"/>
      <c r="KEA4" s="2176"/>
      <c r="KEB4" s="2176"/>
      <c r="KEC4" s="2176"/>
      <c r="KED4" s="2176"/>
      <c r="KEE4" s="2176"/>
      <c r="KEF4" s="2176"/>
      <c r="KEG4" s="2176"/>
      <c r="KEH4" s="2176"/>
      <c r="KEI4" s="2176"/>
      <c r="KEJ4" s="2176"/>
      <c r="KEK4" s="2176"/>
      <c r="KEL4" s="2176"/>
      <c r="KEM4" s="2176"/>
      <c r="KEN4" s="2176"/>
      <c r="KEO4" s="2176"/>
      <c r="KEP4" s="2176"/>
      <c r="KEQ4" s="2176"/>
      <c r="KER4" s="2176"/>
      <c r="KES4" s="2176"/>
      <c r="KET4" s="2176"/>
      <c r="KEU4" s="2176"/>
      <c r="KEV4" s="2176"/>
      <c r="KEW4" s="2176"/>
      <c r="KEX4" s="2176"/>
      <c r="KEY4" s="2176"/>
      <c r="KEZ4" s="2176"/>
      <c r="KFA4" s="2176"/>
      <c r="KFB4" s="2176"/>
      <c r="KFC4" s="2176"/>
      <c r="KFD4" s="2176"/>
      <c r="KFE4" s="2176"/>
      <c r="KFF4" s="2176"/>
      <c r="KFG4" s="2176"/>
      <c r="KFH4" s="2176"/>
      <c r="KFI4" s="2176"/>
      <c r="KFJ4" s="2176"/>
      <c r="KFK4" s="2176"/>
      <c r="KFL4" s="2176"/>
      <c r="KFM4" s="2176"/>
      <c r="KFN4" s="2176"/>
      <c r="KFO4" s="2176"/>
      <c r="KFP4" s="2176"/>
      <c r="KFQ4" s="2176"/>
      <c r="KFR4" s="2176"/>
      <c r="KFS4" s="2176"/>
      <c r="KFT4" s="2176"/>
      <c r="KFU4" s="2176"/>
      <c r="KFV4" s="2176"/>
      <c r="KFW4" s="2176"/>
      <c r="KFX4" s="2176"/>
      <c r="KFY4" s="2176"/>
      <c r="KFZ4" s="2176"/>
      <c r="KGA4" s="2176"/>
      <c r="KGB4" s="2176"/>
      <c r="KGC4" s="2176"/>
      <c r="KGD4" s="2176"/>
      <c r="KGE4" s="2176"/>
      <c r="KGF4" s="2176"/>
      <c r="KGG4" s="2176"/>
      <c r="KGH4" s="2176"/>
      <c r="KGI4" s="2176"/>
      <c r="KGJ4" s="2176"/>
      <c r="KGK4" s="2176"/>
      <c r="KGL4" s="2176"/>
      <c r="KGM4" s="2176"/>
      <c r="KGN4" s="2176"/>
      <c r="KGO4" s="2176"/>
      <c r="KGP4" s="2176"/>
      <c r="KGQ4" s="2176"/>
      <c r="KGR4" s="2176"/>
      <c r="KGS4" s="2176"/>
      <c r="KGT4" s="2176"/>
      <c r="KGU4" s="2176"/>
      <c r="KGV4" s="2176"/>
      <c r="KGW4" s="2176"/>
      <c r="KGX4" s="2176"/>
      <c r="KGY4" s="2176"/>
      <c r="KGZ4" s="2176"/>
      <c r="KHA4" s="2176"/>
      <c r="KHB4" s="2176"/>
      <c r="KHC4" s="2176"/>
      <c r="KHD4" s="2176"/>
      <c r="KHE4" s="2176"/>
      <c r="KHF4" s="2176"/>
      <c r="KHG4" s="2176"/>
      <c r="KHH4" s="2176"/>
      <c r="KHI4" s="2176"/>
      <c r="KHJ4" s="2176"/>
      <c r="KHK4" s="2176"/>
      <c r="KHL4" s="2176"/>
      <c r="KHM4" s="2176"/>
      <c r="KHN4" s="2176"/>
      <c r="KHO4" s="2176"/>
      <c r="KHP4" s="2176"/>
      <c r="KHQ4" s="2176"/>
      <c r="KHR4" s="2176"/>
      <c r="KHS4" s="2176"/>
      <c r="KHT4" s="2176"/>
      <c r="KHU4" s="2176"/>
      <c r="KHV4" s="2176"/>
      <c r="KHW4" s="2176"/>
      <c r="KHX4" s="2176"/>
      <c r="KHY4" s="2176"/>
      <c r="KHZ4" s="2176"/>
      <c r="KIA4" s="2176"/>
      <c r="KIB4" s="2176"/>
      <c r="KIC4" s="2176"/>
      <c r="KID4" s="2176"/>
      <c r="KIE4" s="2176"/>
      <c r="KIF4" s="2176"/>
      <c r="KIG4" s="2176"/>
      <c r="KIH4" s="2176"/>
      <c r="KII4" s="2176"/>
      <c r="KIJ4" s="2176"/>
      <c r="KIK4" s="2176"/>
      <c r="KIL4" s="2176"/>
      <c r="KIM4" s="2176"/>
      <c r="KIN4" s="2176"/>
      <c r="KIO4" s="2176"/>
      <c r="KIP4" s="2176"/>
      <c r="KIQ4" s="2176"/>
      <c r="KIR4" s="2176"/>
      <c r="KIS4" s="2176"/>
      <c r="KIT4" s="2176"/>
      <c r="KIU4" s="2176"/>
      <c r="KIV4" s="2176"/>
      <c r="KIW4" s="2176"/>
      <c r="KIX4" s="2176"/>
      <c r="KIY4" s="2176"/>
      <c r="KIZ4" s="2176"/>
      <c r="KJA4" s="2176"/>
      <c r="KJB4" s="2176"/>
      <c r="KJC4" s="2176"/>
      <c r="KJD4" s="2176"/>
      <c r="KJE4" s="2176"/>
      <c r="KJF4" s="2176"/>
      <c r="KJG4" s="2176"/>
      <c r="KJH4" s="2176"/>
      <c r="KJI4" s="2176"/>
      <c r="KJJ4" s="2176"/>
      <c r="KJK4" s="2176"/>
      <c r="KJL4" s="2176"/>
      <c r="KJM4" s="2176"/>
      <c r="KJN4" s="2176"/>
      <c r="KJO4" s="2176"/>
      <c r="KJP4" s="2176"/>
      <c r="KJQ4" s="2176"/>
      <c r="KJR4" s="2176"/>
      <c r="KJS4" s="2176"/>
      <c r="KJT4" s="2176"/>
      <c r="KJU4" s="2176"/>
      <c r="KJV4" s="2176"/>
      <c r="KJW4" s="2176"/>
      <c r="KJX4" s="2176"/>
      <c r="KJY4" s="2176"/>
      <c r="KJZ4" s="2176"/>
      <c r="KKA4" s="2176"/>
      <c r="KKB4" s="2176"/>
      <c r="KKC4" s="2176"/>
      <c r="KKD4" s="2176"/>
      <c r="KKE4" s="2176"/>
      <c r="KKF4" s="2176"/>
      <c r="KKG4" s="2176"/>
      <c r="KKH4" s="2176"/>
      <c r="KKI4" s="2176"/>
      <c r="KKJ4" s="2176"/>
      <c r="KKK4" s="2176"/>
      <c r="KKL4" s="2176"/>
      <c r="KKM4" s="2176"/>
      <c r="KKN4" s="2176"/>
      <c r="KKO4" s="2176"/>
      <c r="KKP4" s="2176"/>
      <c r="KKQ4" s="2176"/>
      <c r="KKR4" s="2176"/>
      <c r="KKS4" s="2176"/>
      <c r="KKT4" s="2176"/>
      <c r="KKU4" s="2176"/>
      <c r="KKV4" s="2176"/>
      <c r="KKW4" s="2176"/>
      <c r="KKX4" s="2176"/>
      <c r="KKY4" s="2176"/>
      <c r="KKZ4" s="2176"/>
      <c r="KLA4" s="2176"/>
      <c r="KLB4" s="2176"/>
      <c r="KLC4" s="2176"/>
      <c r="KLD4" s="2176"/>
      <c r="KLE4" s="2176"/>
      <c r="KLF4" s="2176"/>
      <c r="KLG4" s="2176"/>
      <c r="KLH4" s="2176"/>
      <c r="KLI4" s="2176"/>
      <c r="KLJ4" s="2176"/>
      <c r="KLK4" s="2176"/>
      <c r="KLL4" s="2176"/>
      <c r="KLM4" s="2176"/>
      <c r="KLN4" s="2176"/>
      <c r="KLO4" s="2176"/>
      <c r="KLP4" s="2176"/>
      <c r="KLQ4" s="2176"/>
      <c r="KLR4" s="2176"/>
      <c r="KLS4" s="2176"/>
      <c r="KLT4" s="2176"/>
      <c r="KLU4" s="2176"/>
      <c r="KLV4" s="2176"/>
      <c r="KLW4" s="2176"/>
      <c r="KLX4" s="2176"/>
      <c r="KLY4" s="2176"/>
      <c r="KLZ4" s="2176"/>
      <c r="KMA4" s="2176"/>
      <c r="KMB4" s="2176"/>
      <c r="KMC4" s="2176"/>
      <c r="KMD4" s="2176"/>
      <c r="KME4" s="2176"/>
      <c r="KMF4" s="2176"/>
      <c r="KMG4" s="2176"/>
      <c r="KMH4" s="2176"/>
      <c r="KMI4" s="2176"/>
      <c r="KMJ4" s="2176"/>
      <c r="KMK4" s="2176"/>
      <c r="KML4" s="2176"/>
      <c r="KMM4" s="2176"/>
      <c r="KMN4" s="2176"/>
      <c r="KMO4" s="2176"/>
      <c r="KMP4" s="2176"/>
      <c r="KMQ4" s="2176"/>
      <c r="KMR4" s="2176"/>
      <c r="KMS4" s="2176"/>
      <c r="KMT4" s="2176"/>
      <c r="KMU4" s="2176"/>
      <c r="KMV4" s="2176"/>
      <c r="KMW4" s="2176"/>
      <c r="KMX4" s="2176"/>
      <c r="KMY4" s="2176"/>
      <c r="KMZ4" s="2176"/>
      <c r="KNA4" s="2176"/>
      <c r="KNB4" s="2176"/>
      <c r="KNC4" s="2176"/>
      <c r="KND4" s="2176"/>
      <c r="KNE4" s="2176"/>
      <c r="KNF4" s="2176"/>
      <c r="KNG4" s="2176"/>
      <c r="KNH4" s="2176"/>
      <c r="KNI4" s="2176"/>
      <c r="KNJ4" s="2176"/>
      <c r="KNK4" s="2176"/>
      <c r="KNL4" s="2176"/>
      <c r="KNM4" s="2176"/>
      <c r="KNN4" s="2176"/>
      <c r="KNO4" s="2176"/>
      <c r="KNP4" s="2176"/>
      <c r="KNQ4" s="2176"/>
      <c r="KNR4" s="2176"/>
      <c r="KNS4" s="2176"/>
      <c r="KNT4" s="2176"/>
      <c r="KNU4" s="2176"/>
      <c r="KNV4" s="2176"/>
      <c r="KNW4" s="2176"/>
      <c r="KNX4" s="2176"/>
      <c r="KNY4" s="2176"/>
      <c r="KNZ4" s="2176"/>
      <c r="KOA4" s="2176"/>
      <c r="KOB4" s="2176"/>
      <c r="KOC4" s="2176"/>
      <c r="KOD4" s="2176"/>
      <c r="KOE4" s="2176"/>
      <c r="KOF4" s="2176"/>
      <c r="KOG4" s="2176"/>
      <c r="KOH4" s="2176"/>
      <c r="KOI4" s="2176"/>
      <c r="KOJ4" s="2176"/>
      <c r="KOK4" s="2176"/>
      <c r="KOL4" s="2176"/>
      <c r="KOM4" s="2176"/>
      <c r="KON4" s="2176"/>
      <c r="KOO4" s="2176"/>
      <c r="KOP4" s="2176"/>
      <c r="KOQ4" s="2176"/>
      <c r="KOR4" s="2176"/>
      <c r="KOS4" s="2176"/>
      <c r="KOT4" s="2176"/>
      <c r="KOU4" s="2176"/>
      <c r="KOV4" s="2176"/>
      <c r="KOW4" s="2176"/>
      <c r="KOX4" s="2176"/>
      <c r="KOY4" s="2176"/>
      <c r="KOZ4" s="2176"/>
      <c r="KPA4" s="2176"/>
      <c r="KPB4" s="2176"/>
      <c r="KPC4" s="2176"/>
      <c r="KPD4" s="2176"/>
      <c r="KPE4" s="2176"/>
      <c r="KPF4" s="2176"/>
      <c r="KPG4" s="2176"/>
      <c r="KPH4" s="2176"/>
      <c r="KPI4" s="2176"/>
      <c r="KPJ4" s="2176"/>
      <c r="KPK4" s="2176"/>
      <c r="KPL4" s="2176"/>
      <c r="KPM4" s="2176"/>
      <c r="KPN4" s="2176"/>
      <c r="KPO4" s="2176"/>
      <c r="KPP4" s="2176"/>
      <c r="KPQ4" s="2176"/>
      <c r="KPR4" s="2176"/>
      <c r="KPS4" s="2176"/>
      <c r="KPT4" s="2176"/>
      <c r="KPU4" s="2176"/>
      <c r="KPV4" s="2176"/>
      <c r="KPW4" s="2176"/>
      <c r="KPX4" s="2176"/>
      <c r="KPY4" s="2176"/>
      <c r="KPZ4" s="2176"/>
      <c r="KQA4" s="2176"/>
      <c r="KQB4" s="2176"/>
      <c r="KQC4" s="2176"/>
      <c r="KQD4" s="2176"/>
      <c r="KQE4" s="2176"/>
      <c r="KQF4" s="2176"/>
      <c r="KQG4" s="2176"/>
      <c r="KQH4" s="2176"/>
      <c r="KQI4" s="2176"/>
      <c r="KQJ4" s="2176"/>
      <c r="KQK4" s="2176"/>
      <c r="KQL4" s="2176"/>
      <c r="KQM4" s="2176"/>
      <c r="KQN4" s="2176"/>
      <c r="KQO4" s="2176"/>
      <c r="KQP4" s="2176"/>
      <c r="KQQ4" s="2176"/>
      <c r="KQR4" s="2176"/>
      <c r="KQS4" s="2176"/>
      <c r="KQT4" s="2176"/>
      <c r="KQU4" s="2176"/>
      <c r="KQV4" s="2176"/>
      <c r="KQW4" s="2176"/>
      <c r="KQX4" s="2176"/>
      <c r="KQY4" s="2176"/>
      <c r="KQZ4" s="2176"/>
      <c r="KRA4" s="2176"/>
      <c r="KRB4" s="2176"/>
      <c r="KRC4" s="2176"/>
      <c r="KRD4" s="2176"/>
      <c r="KRE4" s="2176"/>
      <c r="KRF4" s="2176"/>
      <c r="KRG4" s="2176"/>
      <c r="KRH4" s="2176"/>
      <c r="KRI4" s="2176"/>
      <c r="KRJ4" s="2176"/>
      <c r="KRK4" s="2176"/>
      <c r="KRL4" s="2176"/>
      <c r="KRM4" s="2176"/>
      <c r="KRN4" s="2176"/>
      <c r="KRO4" s="2176"/>
      <c r="KRP4" s="2176"/>
      <c r="KRQ4" s="2176"/>
      <c r="KRR4" s="2176"/>
      <c r="KRS4" s="2176"/>
      <c r="KRT4" s="2176"/>
      <c r="KRU4" s="2176"/>
      <c r="KRV4" s="2176"/>
      <c r="KRW4" s="2176"/>
      <c r="KRX4" s="2176"/>
      <c r="KRY4" s="2176"/>
      <c r="KRZ4" s="2176"/>
      <c r="KSA4" s="2176"/>
      <c r="KSB4" s="2176"/>
      <c r="KSC4" s="2176"/>
      <c r="KSD4" s="2176"/>
      <c r="KSE4" s="2176"/>
      <c r="KSF4" s="2176"/>
      <c r="KSG4" s="2176"/>
      <c r="KSH4" s="2176"/>
      <c r="KSI4" s="2176"/>
      <c r="KSJ4" s="2176"/>
      <c r="KSK4" s="2176"/>
      <c r="KSL4" s="2176"/>
      <c r="KSM4" s="2176"/>
      <c r="KSN4" s="2176"/>
      <c r="KSO4" s="2176"/>
      <c r="KSP4" s="2176"/>
      <c r="KSQ4" s="2176"/>
      <c r="KSR4" s="2176"/>
      <c r="KSS4" s="2176"/>
      <c r="KST4" s="2176"/>
      <c r="KSU4" s="2176"/>
      <c r="KSV4" s="2176"/>
      <c r="KSW4" s="2176"/>
      <c r="KSX4" s="2176"/>
      <c r="KSY4" s="2176"/>
      <c r="KSZ4" s="2176"/>
      <c r="KTA4" s="2176"/>
      <c r="KTB4" s="2176"/>
      <c r="KTC4" s="2176"/>
      <c r="KTD4" s="2176"/>
      <c r="KTE4" s="2176"/>
      <c r="KTF4" s="2176"/>
      <c r="KTG4" s="2176"/>
      <c r="KTH4" s="2176"/>
      <c r="KTI4" s="2176"/>
      <c r="KTJ4" s="2176"/>
      <c r="KTK4" s="2176"/>
      <c r="KTL4" s="2176"/>
      <c r="KTM4" s="2176"/>
      <c r="KTN4" s="2176"/>
      <c r="KTO4" s="2176"/>
      <c r="KTP4" s="2176"/>
      <c r="KTQ4" s="2176"/>
      <c r="KTR4" s="2176"/>
      <c r="KTS4" s="2176"/>
      <c r="KTT4" s="2176"/>
      <c r="KTU4" s="2176"/>
      <c r="KTV4" s="2176"/>
      <c r="KTW4" s="2176"/>
      <c r="KTX4" s="2176"/>
      <c r="KTY4" s="2176"/>
      <c r="KTZ4" s="2176"/>
      <c r="KUA4" s="2176"/>
      <c r="KUB4" s="2176"/>
      <c r="KUC4" s="2176"/>
      <c r="KUD4" s="2176"/>
      <c r="KUE4" s="2176"/>
      <c r="KUF4" s="2176"/>
      <c r="KUG4" s="2176"/>
      <c r="KUH4" s="2176"/>
      <c r="KUI4" s="2176"/>
      <c r="KUJ4" s="2176"/>
      <c r="KUK4" s="2176"/>
      <c r="KUL4" s="2176"/>
      <c r="KUM4" s="2176"/>
      <c r="KUN4" s="2176"/>
      <c r="KUO4" s="2176"/>
      <c r="KUP4" s="2176"/>
      <c r="KUQ4" s="2176"/>
      <c r="KUR4" s="2176"/>
      <c r="KUS4" s="2176"/>
      <c r="KUT4" s="2176"/>
      <c r="KUU4" s="2176"/>
      <c r="KUV4" s="2176"/>
      <c r="KUW4" s="2176"/>
      <c r="KUX4" s="2176"/>
      <c r="KUY4" s="2176"/>
      <c r="KUZ4" s="2176"/>
      <c r="KVA4" s="2176"/>
      <c r="KVB4" s="2176"/>
      <c r="KVC4" s="2176"/>
      <c r="KVD4" s="2176"/>
      <c r="KVE4" s="2176"/>
      <c r="KVF4" s="2176"/>
      <c r="KVG4" s="2176"/>
      <c r="KVH4" s="2176"/>
      <c r="KVI4" s="2176"/>
      <c r="KVJ4" s="2176"/>
      <c r="KVK4" s="2176"/>
      <c r="KVL4" s="2176"/>
      <c r="KVM4" s="2176"/>
      <c r="KVN4" s="2176"/>
      <c r="KVO4" s="2176"/>
      <c r="KVP4" s="2176"/>
      <c r="KVQ4" s="2176"/>
      <c r="KVR4" s="2176"/>
      <c r="KVS4" s="2176"/>
      <c r="KVT4" s="2176"/>
      <c r="KVU4" s="2176"/>
      <c r="KVV4" s="2176"/>
      <c r="KVW4" s="2176"/>
      <c r="KVX4" s="2176"/>
      <c r="KVY4" s="2176"/>
      <c r="KVZ4" s="2176"/>
      <c r="KWA4" s="2176"/>
      <c r="KWB4" s="2176"/>
      <c r="KWC4" s="2176"/>
      <c r="KWD4" s="2176"/>
      <c r="KWE4" s="2176"/>
      <c r="KWF4" s="2176"/>
      <c r="KWG4" s="2176"/>
      <c r="KWH4" s="2176"/>
      <c r="KWI4" s="2176"/>
      <c r="KWJ4" s="2176"/>
      <c r="KWK4" s="2176"/>
      <c r="KWL4" s="2176"/>
      <c r="KWM4" s="2176"/>
      <c r="KWN4" s="2176"/>
      <c r="KWO4" s="2176"/>
      <c r="KWP4" s="2176"/>
      <c r="KWQ4" s="2176"/>
      <c r="KWR4" s="2176"/>
      <c r="KWS4" s="2176"/>
      <c r="KWT4" s="2176"/>
      <c r="KWU4" s="2176"/>
      <c r="KWV4" s="2176"/>
      <c r="KWW4" s="2176"/>
      <c r="KWX4" s="2176"/>
      <c r="KWY4" s="2176"/>
      <c r="KWZ4" s="2176"/>
      <c r="KXA4" s="2176"/>
      <c r="KXB4" s="2176"/>
      <c r="KXC4" s="2176"/>
      <c r="KXD4" s="2176"/>
      <c r="KXE4" s="2176"/>
      <c r="KXF4" s="2176"/>
      <c r="KXG4" s="2176"/>
      <c r="KXH4" s="2176"/>
      <c r="KXI4" s="2176"/>
      <c r="KXJ4" s="2176"/>
      <c r="KXK4" s="2176"/>
      <c r="KXL4" s="2176"/>
      <c r="KXM4" s="2176"/>
      <c r="KXN4" s="2176"/>
      <c r="KXO4" s="2176"/>
      <c r="KXP4" s="2176"/>
      <c r="KXQ4" s="2176"/>
      <c r="KXR4" s="2176"/>
      <c r="KXS4" s="2176"/>
      <c r="KXT4" s="2176"/>
      <c r="KXU4" s="2176"/>
      <c r="KXV4" s="2176"/>
      <c r="KXW4" s="2176"/>
      <c r="KXX4" s="2176"/>
      <c r="KXY4" s="2176"/>
      <c r="KXZ4" s="2176"/>
      <c r="KYA4" s="2176"/>
      <c r="KYB4" s="2176"/>
      <c r="KYC4" s="2176"/>
      <c r="KYD4" s="2176"/>
      <c r="KYE4" s="2176"/>
      <c r="KYF4" s="2176"/>
      <c r="KYG4" s="2176"/>
      <c r="KYH4" s="2176"/>
      <c r="KYI4" s="2176"/>
      <c r="KYJ4" s="2176"/>
      <c r="KYK4" s="2176"/>
      <c r="KYL4" s="2176"/>
      <c r="KYM4" s="2176"/>
      <c r="KYN4" s="2176"/>
      <c r="KYO4" s="2176"/>
      <c r="KYP4" s="2176"/>
      <c r="KYQ4" s="2176"/>
      <c r="KYR4" s="2176"/>
      <c r="KYS4" s="2176"/>
      <c r="KYT4" s="2176"/>
      <c r="KYU4" s="2176"/>
      <c r="KYV4" s="2176"/>
      <c r="KYW4" s="2176"/>
      <c r="KYX4" s="2176"/>
      <c r="KYY4" s="2176"/>
      <c r="KYZ4" s="2176"/>
      <c r="KZA4" s="2176"/>
      <c r="KZB4" s="2176"/>
      <c r="KZC4" s="2176"/>
      <c r="KZD4" s="2176"/>
      <c r="KZE4" s="2176"/>
      <c r="KZF4" s="2176"/>
      <c r="KZG4" s="2176"/>
      <c r="KZH4" s="2176"/>
      <c r="KZI4" s="2176"/>
      <c r="KZJ4" s="2176"/>
      <c r="KZK4" s="2176"/>
      <c r="KZL4" s="2176"/>
      <c r="KZM4" s="2176"/>
      <c r="KZN4" s="2176"/>
      <c r="KZO4" s="2176"/>
      <c r="KZP4" s="2176"/>
      <c r="KZQ4" s="2176"/>
      <c r="KZR4" s="2176"/>
      <c r="KZS4" s="2176"/>
      <c r="KZT4" s="2176"/>
      <c r="KZU4" s="2176"/>
      <c r="KZV4" s="2176"/>
      <c r="KZW4" s="2176"/>
      <c r="KZX4" s="2176"/>
      <c r="KZY4" s="2176"/>
      <c r="KZZ4" s="2176"/>
      <c r="LAA4" s="2176"/>
      <c r="LAB4" s="2176"/>
      <c r="LAC4" s="2176"/>
      <c r="LAD4" s="2176"/>
      <c r="LAE4" s="2176"/>
      <c r="LAF4" s="2176"/>
      <c r="LAG4" s="2176"/>
      <c r="LAH4" s="2176"/>
      <c r="LAI4" s="2176"/>
      <c r="LAJ4" s="2176"/>
      <c r="LAK4" s="2176"/>
      <c r="LAL4" s="2176"/>
      <c r="LAM4" s="2176"/>
      <c r="LAN4" s="2176"/>
      <c r="LAO4" s="2176"/>
      <c r="LAP4" s="2176"/>
      <c r="LAQ4" s="2176"/>
      <c r="LAR4" s="2176"/>
      <c r="LAS4" s="2176"/>
      <c r="LAT4" s="2176"/>
      <c r="LAU4" s="2176"/>
      <c r="LAV4" s="2176"/>
      <c r="LAW4" s="2176"/>
      <c r="LAX4" s="2176"/>
      <c r="LAY4" s="2176"/>
      <c r="LAZ4" s="2176"/>
      <c r="LBA4" s="2176"/>
      <c r="LBB4" s="2176"/>
      <c r="LBC4" s="2176"/>
      <c r="LBD4" s="2176"/>
      <c r="LBE4" s="2176"/>
      <c r="LBF4" s="2176"/>
      <c r="LBG4" s="2176"/>
      <c r="LBH4" s="2176"/>
      <c r="LBI4" s="2176"/>
      <c r="LBJ4" s="2176"/>
      <c r="LBK4" s="2176"/>
      <c r="LBL4" s="2176"/>
      <c r="LBM4" s="2176"/>
      <c r="LBN4" s="2176"/>
      <c r="LBO4" s="2176"/>
      <c r="LBP4" s="2176"/>
      <c r="LBQ4" s="2176"/>
      <c r="LBR4" s="2176"/>
      <c r="LBS4" s="2176"/>
      <c r="LBT4" s="2176"/>
      <c r="LBU4" s="2176"/>
      <c r="LBV4" s="2176"/>
      <c r="LBW4" s="2176"/>
      <c r="LBX4" s="2176"/>
      <c r="LBY4" s="2176"/>
      <c r="LBZ4" s="2176"/>
      <c r="LCA4" s="2176"/>
      <c r="LCB4" s="2176"/>
      <c r="LCC4" s="2176"/>
      <c r="LCD4" s="2176"/>
      <c r="LCE4" s="2176"/>
      <c r="LCF4" s="2176"/>
      <c r="LCG4" s="2176"/>
      <c r="LCH4" s="2176"/>
      <c r="LCI4" s="2176"/>
      <c r="LCJ4" s="2176"/>
      <c r="LCK4" s="2176"/>
      <c r="LCL4" s="2176"/>
      <c r="LCM4" s="2176"/>
      <c r="LCN4" s="2176"/>
      <c r="LCO4" s="2176"/>
      <c r="LCP4" s="2176"/>
      <c r="LCQ4" s="2176"/>
      <c r="LCR4" s="2176"/>
      <c r="LCS4" s="2176"/>
      <c r="LCT4" s="2176"/>
      <c r="LCU4" s="2176"/>
      <c r="LCV4" s="2176"/>
      <c r="LCW4" s="2176"/>
      <c r="LCX4" s="2176"/>
      <c r="LCY4" s="2176"/>
      <c r="LCZ4" s="2176"/>
      <c r="LDA4" s="2176"/>
      <c r="LDB4" s="2176"/>
      <c r="LDC4" s="2176"/>
      <c r="LDD4" s="2176"/>
      <c r="LDE4" s="2176"/>
      <c r="LDF4" s="2176"/>
      <c r="LDG4" s="2176"/>
      <c r="LDH4" s="2176"/>
      <c r="LDI4" s="2176"/>
      <c r="LDJ4" s="2176"/>
      <c r="LDK4" s="2176"/>
      <c r="LDL4" s="2176"/>
      <c r="LDM4" s="2176"/>
      <c r="LDN4" s="2176"/>
      <c r="LDO4" s="2176"/>
      <c r="LDP4" s="2176"/>
      <c r="LDQ4" s="2176"/>
      <c r="LDR4" s="2176"/>
      <c r="LDS4" s="2176"/>
      <c r="LDT4" s="2176"/>
      <c r="LDU4" s="2176"/>
      <c r="LDV4" s="2176"/>
      <c r="LDW4" s="2176"/>
      <c r="LDX4" s="2176"/>
      <c r="LDY4" s="2176"/>
      <c r="LDZ4" s="2176"/>
      <c r="LEA4" s="2176"/>
      <c r="LEB4" s="2176"/>
      <c r="LEC4" s="2176"/>
      <c r="LED4" s="2176"/>
      <c r="LEE4" s="2176"/>
      <c r="LEF4" s="2176"/>
      <c r="LEG4" s="2176"/>
      <c r="LEH4" s="2176"/>
      <c r="LEI4" s="2176"/>
      <c r="LEJ4" s="2176"/>
      <c r="LEK4" s="2176"/>
      <c r="LEL4" s="2176"/>
      <c r="LEM4" s="2176"/>
      <c r="LEN4" s="2176"/>
      <c r="LEO4" s="2176"/>
      <c r="LEP4" s="2176"/>
      <c r="LEQ4" s="2176"/>
      <c r="LER4" s="2176"/>
      <c r="LES4" s="2176"/>
      <c r="LET4" s="2176"/>
      <c r="LEU4" s="2176"/>
      <c r="LEV4" s="2176"/>
      <c r="LEW4" s="2176"/>
      <c r="LEX4" s="2176"/>
      <c r="LEY4" s="2176"/>
      <c r="LEZ4" s="2176"/>
      <c r="LFA4" s="2176"/>
      <c r="LFB4" s="2176"/>
      <c r="LFC4" s="2176"/>
      <c r="LFD4" s="2176"/>
      <c r="LFE4" s="2176"/>
      <c r="LFF4" s="2176"/>
      <c r="LFG4" s="2176"/>
      <c r="LFH4" s="2176"/>
      <c r="LFI4" s="2176"/>
      <c r="LFJ4" s="2176"/>
      <c r="LFK4" s="2176"/>
      <c r="LFL4" s="2176"/>
      <c r="LFM4" s="2176"/>
      <c r="LFN4" s="2176"/>
      <c r="LFO4" s="2176"/>
      <c r="LFP4" s="2176"/>
      <c r="LFQ4" s="2176"/>
      <c r="LFR4" s="2176"/>
      <c r="LFS4" s="2176"/>
      <c r="LFT4" s="2176"/>
      <c r="LFU4" s="2176"/>
      <c r="LFV4" s="2176"/>
      <c r="LFW4" s="2176"/>
      <c r="LFX4" s="2176"/>
      <c r="LFY4" s="2176"/>
      <c r="LFZ4" s="2176"/>
      <c r="LGA4" s="2176"/>
      <c r="LGB4" s="2176"/>
      <c r="LGC4" s="2176"/>
      <c r="LGD4" s="2176"/>
      <c r="LGE4" s="2176"/>
      <c r="LGF4" s="2176"/>
      <c r="LGG4" s="2176"/>
      <c r="LGH4" s="2176"/>
      <c r="LGI4" s="2176"/>
      <c r="LGJ4" s="2176"/>
      <c r="LGK4" s="2176"/>
      <c r="LGL4" s="2176"/>
      <c r="LGM4" s="2176"/>
      <c r="LGN4" s="2176"/>
      <c r="LGO4" s="2176"/>
      <c r="LGP4" s="2176"/>
      <c r="LGQ4" s="2176"/>
      <c r="LGR4" s="2176"/>
      <c r="LGS4" s="2176"/>
      <c r="LGT4" s="2176"/>
      <c r="LGU4" s="2176"/>
      <c r="LGV4" s="2176"/>
      <c r="LGW4" s="2176"/>
      <c r="LGX4" s="2176"/>
      <c r="LGY4" s="2176"/>
      <c r="LGZ4" s="2176"/>
      <c r="LHA4" s="2176"/>
      <c r="LHB4" s="2176"/>
      <c r="LHC4" s="2176"/>
      <c r="LHD4" s="2176"/>
      <c r="LHE4" s="2176"/>
      <c r="LHF4" s="2176"/>
      <c r="LHG4" s="2176"/>
      <c r="LHH4" s="2176"/>
      <c r="LHI4" s="2176"/>
      <c r="LHJ4" s="2176"/>
      <c r="LHK4" s="2176"/>
      <c r="LHL4" s="2176"/>
      <c r="LHM4" s="2176"/>
      <c r="LHN4" s="2176"/>
      <c r="LHO4" s="2176"/>
      <c r="LHP4" s="2176"/>
      <c r="LHQ4" s="2176"/>
      <c r="LHR4" s="2176"/>
      <c r="LHS4" s="2176"/>
      <c r="LHT4" s="2176"/>
      <c r="LHU4" s="2176"/>
      <c r="LHV4" s="2176"/>
      <c r="LHW4" s="2176"/>
      <c r="LHX4" s="2176"/>
      <c r="LHY4" s="2176"/>
      <c r="LHZ4" s="2176"/>
      <c r="LIA4" s="2176"/>
      <c r="LIB4" s="2176"/>
      <c r="LIC4" s="2176"/>
      <c r="LID4" s="2176"/>
      <c r="LIE4" s="2176"/>
      <c r="LIF4" s="2176"/>
      <c r="LIG4" s="2176"/>
      <c r="LIH4" s="2176"/>
      <c r="LII4" s="2176"/>
      <c r="LIJ4" s="2176"/>
      <c r="LIK4" s="2176"/>
      <c r="LIL4" s="2176"/>
      <c r="LIM4" s="2176"/>
      <c r="LIN4" s="2176"/>
      <c r="LIO4" s="2176"/>
      <c r="LIP4" s="2176"/>
      <c r="LIQ4" s="2176"/>
      <c r="LIR4" s="2176"/>
      <c r="LIS4" s="2176"/>
      <c r="LIT4" s="2176"/>
      <c r="LIU4" s="2176"/>
      <c r="LIV4" s="2176"/>
      <c r="LIW4" s="2176"/>
      <c r="LIX4" s="2176"/>
      <c r="LIY4" s="2176"/>
      <c r="LIZ4" s="2176"/>
      <c r="LJA4" s="2176"/>
      <c r="LJB4" s="2176"/>
      <c r="LJC4" s="2176"/>
      <c r="LJD4" s="2176"/>
      <c r="LJE4" s="2176"/>
      <c r="LJF4" s="2176"/>
      <c r="LJG4" s="2176"/>
      <c r="LJH4" s="2176"/>
      <c r="LJI4" s="2176"/>
      <c r="LJJ4" s="2176"/>
      <c r="LJK4" s="2176"/>
      <c r="LJL4" s="2176"/>
      <c r="LJM4" s="2176"/>
      <c r="LJN4" s="2176"/>
      <c r="LJO4" s="2176"/>
      <c r="LJP4" s="2176"/>
      <c r="LJQ4" s="2176"/>
      <c r="LJR4" s="2176"/>
      <c r="LJS4" s="2176"/>
      <c r="LJT4" s="2176"/>
      <c r="LJU4" s="2176"/>
      <c r="LJV4" s="2176"/>
      <c r="LJW4" s="2176"/>
      <c r="LJX4" s="2176"/>
      <c r="LJY4" s="2176"/>
      <c r="LJZ4" s="2176"/>
      <c r="LKA4" s="2176"/>
      <c r="LKB4" s="2176"/>
      <c r="LKC4" s="2176"/>
      <c r="LKD4" s="2176"/>
      <c r="LKE4" s="2176"/>
      <c r="LKF4" s="2176"/>
      <c r="LKG4" s="2176"/>
      <c r="LKH4" s="2176"/>
      <c r="LKI4" s="2176"/>
      <c r="LKJ4" s="2176"/>
      <c r="LKK4" s="2176"/>
      <c r="LKL4" s="2176"/>
      <c r="LKM4" s="2176"/>
      <c r="LKN4" s="2176"/>
      <c r="LKO4" s="2176"/>
      <c r="LKP4" s="2176"/>
      <c r="LKQ4" s="2176"/>
      <c r="LKR4" s="2176"/>
      <c r="LKS4" s="2176"/>
      <c r="LKT4" s="2176"/>
      <c r="LKU4" s="2176"/>
      <c r="LKV4" s="2176"/>
      <c r="LKW4" s="2176"/>
      <c r="LKX4" s="2176"/>
      <c r="LKY4" s="2176"/>
      <c r="LKZ4" s="2176"/>
      <c r="LLA4" s="2176"/>
      <c r="LLB4" s="2176"/>
      <c r="LLC4" s="2176"/>
      <c r="LLD4" s="2176"/>
      <c r="LLE4" s="2176"/>
      <c r="LLF4" s="2176"/>
      <c r="LLG4" s="2176"/>
      <c r="LLH4" s="2176"/>
      <c r="LLI4" s="2176"/>
      <c r="LLJ4" s="2176"/>
      <c r="LLK4" s="2176"/>
      <c r="LLL4" s="2176"/>
      <c r="LLM4" s="2176"/>
      <c r="LLN4" s="2176"/>
      <c r="LLO4" s="2176"/>
      <c r="LLP4" s="2176"/>
      <c r="LLQ4" s="2176"/>
      <c r="LLR4" s="2176"/>
      <c r="LLS4" s="2176"/>
      <c r="LLT4" s="2176"/>
      <c r="LLU4" s="2176"/>
      <c r="LLV4" s="2176"/>
      <c r="LLW4" s="2176"/>
      <c r="LLX4" s="2176"/>
      <c r="LLY4" s="2176"/>
      <c r="LLZ4" s="2176"/>
      <c r="LMA4" s="2176"/>
      <c r="LMB4" s="2176"/>
      <c r="LMC4" s="2176"/>
      <c r="LMD4" s="2176"/>
      <c r="LME4" s="2176"/>
      <c r="LMF4" s="2176"/>
      <c r="LMG4" s="2176"/>
      <c r="LMH4" s="2176"/>
      <c r="LMI4" s="2176"/>
      <c r="LMJ4" s="2176"/>
      <c r="LMK4" s="2176"/>
      <c r="LML4" s="2176"/>
      <c r="LMM4" s="2176"/>
      <c r="LMN4" s="2176"/>
      <c r="LMO4" s="2176"/>
      <c r="LMP4" s="2176"/>
      <c r="LMQ4" s="2176"/>
      <c r="LMR4" s="2176"/>
      <c r="LMS4" s="2176"/>
      <c r="LMT4" s="2176"/>
      <c r="LMU4" s="2176"/>
      <c r="LMV4" s="2176"/>
      <c r="LMW4" s="2176"/>
      <c r="LMX4" s="2176"/>
      <c r="LMY4" s="2176"/>
      <c r="LMZ4" s="2176"/>
      <c r="LNA4" s="2176"/>
      <c r="LNB4" s="2176"/>
      <c r="LNC4" s="2176"/>
      <c r="LND4" s="2176"/>
      <c r="LNE4" s="2176"/>
      <c r="LNF4" s="2176"/>
      <c r="LNG4" s="2176"/>
      <c r="LNH4" s="2176"/>
      <c r="LNI4" s="2176"/>
      <c r="LNJ4" s="2176"/>
      <c r="LNK4" s="2176"/>
      <c r="LNL4" s="2176"/>
      <c r="LNM4" s="2176"/>
      <c r="LNN4" s="2176"/>
      <c r="LNO4" s="2176"/>
      <c r="LNP4" s="2176"/>
      <c r="LNQ4" s="2176"/>
      <c r="LNR4" s="2176"/>
      <c r="LNS4" s="2176"/>
      <c r="LNT4" s="2176"/>
      <c r="LNU4" s="2176"/>
      <c r="LNV4" s="2176"/>
      <c r="LNW4" s="2176"/>
      <c r="LNX4" s="2176"/>
      <c r="LNY4" s="2176"/>
      <c r="LNZ4" s="2176"/>
      <c r="LOA4" s="2176"/>
      <c r="LOB4" s="2176"/>
      <c r="LOC4" s="2176"/>
      <c r="LOD4" s="2176"/>
      <c r="LOE4" s="2176"/>
      <c r="LOF4" s="2176"/>
      <c r="LOG4" s="2176"/>
      <c r="LOH4" s="2176"/>
      <c r="LOI4" s="2176"/>
      <c r="LOJ4" s="2176"/>
      <c r="LOK4" s="2176"/>
      <c r="LOL4" s="2176"/>
      <c r="LOM4" s="2176"/>
      <c r="LON4" s="2176"/>
      <c r="LOO4" s="2176"/>
      <c r="LOP4" s="2176"/>
      <c r="LOQ4" s="2176"/>
      <c r="LOR4" s="2176"/>
      <c r="LOS4" s="2176"/>
      <c r="LOT4" s="2176"/>
      <c r="LOU4" s="2176"/>
      <c r="LOV4" s="2176"/>
      <c r="LOW4" s="2176"/>
      <c r="LOX4" s="2176"/>
      <c r="LOY4" s="2176"/>
      <c r="LOZ4" s="2176"/>
      <c r="LPA4" s="2176"/>
      <c r="LPB4" s="2176"/>
      <c r="LPC4" s="2176"/>
      <c r="LPD4" s="2176"/>
      <c r="LPE4" s="2176"/>
      <c r="LPF4" s="2176"/>
      <c r="LPG4" s="2176"/>
      <c r="LPH4" s="2176"/>
      <c r="LPI4" s="2176"/>
      <c r="LPJ4" s="2176"/>
      <c r="LPK4" s="2176"/>
      <c r="LPL4" s="2176"/>
      <c r="LPM4" s="2176"/>
      <c r="LPN4" s="2176"/>
      <c r="LPO4" s="2176"/>
      <c r="LPP4" s="2176"/>
      <c r="LPQ4" s="2176"/>
      <c r="LPR4" s="2176"/>
      <c r="LPS4" s="2176"/>
      <c r="LPT4" s="2176"/>
      <c r="LPU4" s="2176"/>
      <c r="LPV4" s="2176"/>
      <c r="LPW4" s="2176"/>
      <c r="LPX4" s="2176"/>
      <c r="LPY4" s="2176"/>
      <c r="LPZ4" s="2176"/>
      <c r="LQA4" s="2176"/>
      <c r="LQB4" s="2176"/>
      <c r="LQC4" s="2176"/>
      <c r="LQD4" s="2176"/>
      <c r="LQE4" s="2176"/>
      <c r="LQF4" s="2176"/>
      <c r="LQG4" s="2176"/>
      <c r="LQH4" s="2176"/>
      <c r="LQI4" s="2176"/>
      <c r="LQJ4" s="2176"/>
      <c r="LQK4" s="2176"/>
      <c r="LQL4" s="2176"/>
      <c r="LQM4" s="2176"/>
      <c r="LQN4" s="2176"/>
      <c r="LQO4" s="2176"/>
      <c r="LQP4" s="2176"/>
      <c r="LQQ4" s="2176"/>
      <c r="LQR4" s="2176"/>
      <c r="LQS4" s="2176"/>
      <c r="LQT4" s="2176"/>
      <c r="LQU4" s="2176"/>
      <c r="LQV4" s="2176"/>
      <c r="LQW4" s="2176"/>
      <c r="LQX4" s="2176"/>
      <c r="LQY4" s="2176"/>
      <c r="LQZ4" s="2176"/>
      <c r="LRA4" s="2176"/>
      <c r="LRB4" s="2176"/>
      <c r="LRC4" s="2176"/>
      <c r="LRD4" s="2176"/>
      <c r="LRE4" s="2176"/>
      <c r="LRF4" s="2176"/>
      <c r="LRG4" s="2176"/>
      <c r="LRH4" s="2176"/>
      <c r="LRI4" s="2176"/>
      <c r="LRJ4" s="2176"/>
      <c r="LRK4" s="2176"/>
      <c r="LRL4" s="2176"/>
      <c r="LRM4" s="2176"/>
      <c r="LRN4" s="2176"/>
      <c r="LRO4" s="2176"/>
      <c r="LRP4" s="2176"/>
      <c r="LRQ4" s="2176"/>
      <c r="LRR4" s="2176"/>
      <c r="LRS4" s="2176"/>
      <c r="LRT4" s="2176"/>
      <c r="LRU4" s="2176"/>
      <c r="LRV4" s="2176"/>
      <c r="LRW4" s="2176"/>
      <c r="LRX4" s="2176"/>
      <c r="LRY4" s="2176"/>
      <c r="LRZ4" s="2176"/>
      <c r="LSA4" s="2176"/>
      <c r="LSB4" s="2176"/>
      <c r="LSC4" s="2176"/>
      <c r="LSD4" s="2176"/>
      <c r="LSE4" s="2176"/>
      <c r="LSF4" s="2176"/>
      <c r="LSG4" s="2176"/>
      <c r="LSH4" s="2176"/>
      <c r="LSI4" s="2176"/>
      <c r="LSJ4" s="2176"/>
      <c r="LSK4" s="2176"/>
      <c r="LSL4" s="2176"/>
      <c r="LSM4" s="2176"/>
      <c r="LSN4" s="2176"/>
      <c r="LSO4" s="2176"/>
      <c r="LSP4" s="2176"/>
      <c r="LSQ4" s="2176"/>
      <c r="LSR4" s="2176"/>
      <c r="LSS4" s="2176"/>
      <c r="LST4" s="2176"/>
      <c r="LSU4" s="2176"/>
      <c r="LSV4" s="2176"/>
      <c r="LSW4" s="2176"/>
      <c r="LSX4" s="2176"/>
      <c r="LSY4" s="2176"/>
      <c r="LSZ4" s="2176"/>
      <c r="LTA4" s="2176"/>
      <c r="LTB4" s="2176"/>
      <c r="LTC4" s="2176"/>
      <c r="LTD4" s="2176"/>
      <c r="LTE4" s="2176"/>
      <c r="LTF4" s="2176"/>
      <c r="LTG4" s="2176"/>
      <c r="LTH4" s="2176"/>
      <c r="LTI4" s="2176"/>
      <c r="LTJ4" s="2176"/>
      <c r="LTK4" s="2176"/>
      <c r="LTL4" s="2176"/>
      <c r="LTM4" s="2176"/>
      <c r="LTN4" s="2176"/>
      <c r="LTO4" s="2176"/>
      <c r="LTP4" s="2176"/>
      <c r="LTQ4" s="2176"/>
      <c r="LTR4" s="2176"/>
      <c r="LTS4" s="2176"/>
      <c r="LTT4" s="2176"/>
      <c r="LTU4" s="2176"/>
      <c r="LTV4" s="2176"/>
      <c r="LTW4" s="2176"/>
      <c r="LTX4" s="2176"/>
      <c r="LTY4" s="2176"/>
      <c r="LTZ4" s="2176"/>
      <c r="LUA4" s="2176"/>
      <c r="LUB4" s="2176"/>
      <c r="LUC4" s="2176"/>
      <c r="LUD4" s="2176"/>
      <c r="LUE4" s="2176"/>
      <c r="LUF4" s="2176"/>
      <c r="LUG4" s="2176"/>
      <c r="LUH4" s="2176"/>
      <c r="LUI4" s="2176"/>
      <c r="LUJ4" s="2176"/>
      <c r="LUK4" s="2176"/>
      <c r="LUL4" s="2176"/>
      <c r="LUM4" s="2176"/>
      <c r="LUN4" s="2176"/>
      <c r="LUO4" s="2176"/>
      <c r="LUP4" s="2176"/>
      <c r="LUQ4" s="2176"/>
      <c r="LUR4" s="2176"/>
      <c r="LUS4" s="2176"/>
      <c r="LUT4" s="2176"/>
      <c r="LUU4" s="2176"/>
      <c r="LUV4" s="2176"/>
      <c r="LUW4" s="2176"/>
      <c r="LUX4" s="2176"/>
      <c r="LUY4" s="2176"/>
      <c r="LUZ4" s="2176"/>
      <c r="LVA4" s="2176"/>
      <c r="LVB4" s="2176"/>
      <c r="LVC4" s="2176"/>
      <c r="LVD4" s="2176"/>
      <c r="LVE4" s="2176"/>
      <c r="LVF4" s="2176"/>
      <c r="LVG4" s="2176"/>
      <c r="LVH4" s="2176"/>
      <c r="LVI4" s="2176"/>
      <c r="LVJ4" s="2176"/>
      <c r="LVK4" s="2176"/>
      <c r="LVL4" s="2176"/>
      <c r="LVM4" s="2176"/>
      <c r="LVN4" s="2176"/>
      <c r="LVO4" s="2176"/>
      <c r="LVP4" s="2176"/>
      <c r="LVQ4" s="2176"/>
      <c r="LVR4" s="2176"/>
      <c r="LVS4" s="2176"/>
      <c r="LVT4" s="2176"/>
      <c r="LVU4" s="2176"/>
      <c r="LVV4" s="2176"/>
      <c r="LVW4" s="2176"/>
      <c r="LVX4" s="2176"/>
      <c r="LVY4" s="2176"/>
      <c r="LVZ4" s="2176"/>
      <c r="LWA4" s="2176"/>
      <c r="LWB4" s="2176"/>
      <c r="LWC4" s="2176"/>
      <c r="LWD4" s="2176"/>
      <c r="LWE4" s="2176"/>
      <c r="LWF4" s="2176"/>
      <c r="LWG4" s="2176"/>
      <c r="LWH4" s="2176"/>
      <c r="LWI4" s="2176"/>
      <c r="LWJ4" s="2176"/>
      <c r="LWK4" s="2176"/>
      <c r="LWL4" s="2176"/>
      <c r="LWM4" s="2176"/>
      <c r="LWN4" s="2176"/>
      <c r="LWO4" s="2176"/>
      <c r="LWP4" s="2176"/>
      <c r="LWQ4" s="2176"/>
      <c r="LWR4" s="2176"/>
      <c r="LWS4" s="2176"/>
      <c r="LWT4" s="2176"/>
      <c r="LWU4" s="2176"/>
      <c r="LWV4" s="2176"/>
      <c r="LWW4" s="2176"/>
      <c r="LWX4" s="2176"/>
      <c r="LWY4" s="2176"/>
      <c r="LWZ4" s="2176"/>
      <c r="LXA4" s="2176"/>
      <c r="LXB4" s="2176"/>
      <c r="LXC4" s="2176"/>
      <c r="LXD4" s="2176"/>
      <c r="LXE4" s="2176"/>
      <c r="LXF4" s="2176"/>
      <c r="LXG4" s="2176"/>
      <c r="LXH4" s="2176"/>
      <c r="LXI4" s="2176"/>
      <c r="LXJ4" s="2176"/>
      <c r="LXK4" s="2176"/>
      <c r="LXL4" s="2176"/>
      <c r="LXM4" s="2176"/>
      <c r="LXN4" s="2176"/>
      <c r="LXO4" s="2176"/>
      <c r="LXP4" s="2176"/>
      <c r="LXQ4" s="2176"/>
      <c r="LXR4" s="2176"/>
      <c r="LXS4" s="2176"/>
      <c r="LXT4" s="2176"/>
      <c r="LXU4" s="2176"/>
      <c r="LXV4" s="2176"/>
      <c r="LXW4" s="2176"/>
      <c r="LXX4" s="2176"/>
      <c r="LXY4" s="2176"/>
      <c r="LXZ4" s="2176"/>
      <c r="LYA4" s="2176"/>
      <c r="LYB4" s="2176"/>
      <c r="LYC4" s="2176"/>
      <c r="LYD4" s="2176"/>
      <c r="LYE4" s="2176"/>
      <c r="LYF4" s="2176"/>
      <c r="LYG4" s="2176"/>
      <c r="LYH4" s="2176"/>
      <c r="LYI4" s="2176"/>
      <c r="LYJ4" s="2176"/>
      <c r="LYK4" s="2176"/>
      <c r="LYL4" s="2176"/>
      <c r="LYM4" s="2176"/>
      <c r="LYN4" s="2176"/>
      <c r="LYO4" s="2176"/>
      <c r="LYP4" s="2176"/>
      <c r="LYQ4" s="2176"/>
      <c r="LYR4" s="2176"/>
      <c r="LYS4" s="2176"/>
      <c r="LYT4" s="2176"/>
      <c r="LYU4" s="2176"/>
      <c r="LYV4" s="2176"/>
      <c r="LYW4" s="2176"/>
      <c r="LYX4" s="2176"/>
      <c r="LYY4" s="2176"/>
      <c r="LYZ4" s="2176"/>
      <c r="LZA4" s="2176"/>
      <c r="LZB4" s="2176"/>
      <c r="LZC4" s="2176"/>
      <c r="LZD4" s="2176"/>
      <c r="LZE4" s="2176"/>
      <c r="LZF4" s="2176"/>
      <c r="LZG4" s="2176"/>
      <c r="LZH4" s="2176"/>
      <c r="LZI4" s="2176"/>
      <c r="LZJ4" s="2176"/>
      <c r="LZK4" s="2176"/>
      <c r="LZL4" s="2176"/>
      <c r="LZM4" s="2176"/>
      <c r="LZN4" s="2176"/>
      <c r="LZO4" s="2176"/>
      <c r="LZP4" s="2176"/>
      <c r="LZQ4" s="2176"/>
      <c r="LZR4" s="2176"/>
      <c r="LZS4" s="2176"/>
      <c r="LZT4" s="2176"/>
      <c r="LZU4" s="2176"/>
      <c r="LZV4" s="2176"/>
      <c r="LZW4" s="2176"/>
      <c r="LZX4" s="2176"/>
      <c r="LZY4" s="2176"/>
      <c r="LZZ4" s="2176"/>
      <c r="MAA4" s="2176"/>
      <c r="MAB4" s="2176"/>
      <c r="MAC4" s="2176"/>
      <c r="MAD4" s="2176"/>
      <c r="MAE4" s="2176"/>
      <c r="MAF4" s="2176"/>
      <c r="MAG4" s="2176"/>
      <c r="MAH4" s="2176"/>
      <c r="MAI4" s="2176"/>
      <c r="MAJ4" s="2176"/>
      <c r="MAK4" s="2176"/>
      <c r="MAL4" s="2176"/>
      <c r="MAM4" s="2176"/>
      <c r="MAN4" s="2176"/>
      <c r="MAO4" s="2176"/>
      <c r="MAP4" s="2176"/>
      <c r="MAQ4" s="2176"/>
      <c r="MAR4" s="2176"/>
      <c r="MAS4" s="2176"/>
      <c r="MAT4" s="2176"/>
      <c r="MAU4" s="2176"/>
      <c r="MAV4" s="2176"/>
      <c r="MAW4" s="2176"/>
      <c r="MAX4" s="2176"/>
      <c r="MAY4" s="2176"/>
      <c r="MAZ4" s="2176"/>
      <c r="MBA4" s="2176"/>
      <c r="MBB4" s="2176"/>
      <c r="MBC4" s="2176"/>
      <c r="MBD4" s="2176"/>
      <c r="MBE4" s="2176"/>
      <c r="MBF4" s="2176"/>
      <c r="MBG4" s="2176"/>
      <c r="MBH4" s="2176"/>
      <c r="MBI4" s="2176"/>
      <c r="MBJ4" s="2176"/>
      <c r="MBK4" s="2176"/>
      <c r="MBL4" s="2176"/>
      <c r="MBM4" s="2176"/>
      <c r="MBN4" s="2176"/>
      <c r="MBO4" s="2176"/>
      <c r="MBP4" s="2176"/>
      <c r="MBQ4" s="2176"/>
      <c r="MBR4" s="2176"/>
      <c r="MBS4" s="2176"/>
      <c r="MBT4" s="2176"/>
      <c r="MBU4" s="2176"/>
      <c r="MBV4" s="2176"/>
      <c r="MBW4" s="2176"/>
      <c r="MBX4" s="2176"/>
      <c r="MBY4" s="2176"/>
      <c r="MBZ4" s="2176"/>
      <c r="MCA4" s="2176"/>
      <c r="MCB4" s="2176"/>
      <c r="MCC4" s="2176"/>
      <c r="MCD4" s="2176"/>
      <c r="MCE4" s="2176"/>
      <c r="MCF4" s="2176"/>
      <c r="MCG4" s="2176"/>
      <c r="MCH4" s="2176"/>
      <c r="MCI4" s="2176"/>
      <c r="MCJ4" s="2176"/>
      <c r="MCK4" s="2176"/>
      <c r="MCL4" s="2176"/>
      <c r="MCM4" s="2176"/>
      <c r="MCN4" s="2176"/>
      <c r="MCO4" s="2176"/>
      <c r="MCP4" s="2176"/>
      <c r="MCQ4" s="2176"/>
      <c r="MCR4" s="2176"/>
      <c r="MCS4" s="2176"/>
      <c r="MCT4" s="2176"/>
      <c r="MCU4" s="2176"/>
      <c r="MCV4" s="2176"/>
      <c r="MCW4" s="2176"/>
      <c r="MCX4" s="2176"/>
      <c r="MCY4" s="2176"/>
      <c r="MCZ4" s="2176"/>
      <c r="MDA4" s="2176"/>
      <c r="MDB4" s="2176"/>
      <c r="MDC4" s="2176"/>
      <c r="MDD4" s="2176"/>
      <c r="MDE4" s="2176"/>
      <c r="MDF4" s="2176"/>
      <c r="MDG4" s="2176"/>
      <c r="MDH4" s="2176"/>
      <c r="MDI4" s="2176"/>
      <c r="MDJ4" s="2176"/>
      <c r="MDK4" s="2176"/>
      <c r="MDL4" s="2176"/>
      <c r="MDM4" s="2176"/>
      <c r="MDN4" s="2176"/>
      <c r="MDO4" s="2176"/>
      <c r="MDP4" s="2176"/>
      <c r="MDQ4" s="2176"/>
      <c r="MDR4" s="2176"/>
      <c r="MDS4" s="2176"/>
      <c r="MDT4" s="2176"/>
      <c r="MDU4" s="2176"/>
      <c r="MDV4" s="2176"/>
      <c r="MDW4" s="2176"/>
      <c r="MDX4" s="2176"/>
      <c r="MDY4" s="2176"/>
      <c r="MDZ4" s="2176"/>
      <c r="MEA4" s="2176"/>
      <c r="MEB4" s="2176"/>
      <c r="MEC4" s="2176"/>
      <c r="MED4" s="2176"/>
      <c r="MEE4" s="2176"/>
      <c r="MEF4" s="2176"/>
      <c r="MEG4" s="2176"/>
      <c r="MEH4" s="2176"/>
      <c r="MEI4" s="2176"/>
      <c r="MEJ4" s="2176"/>
      <c r="MEK4" s="2176"/>
      <c r="MEL4" s="2176"/>
      <c r="MEM4" s="2176"/>
      <c r="MEN4" s="2176"/>
      <c r="MEO4" s="2176"/>
      <c r="MEP4" s="2176"/>
      <c r="MEQ4" s="2176"/>
      <c r="MER4" s="2176"/>
      <c r="MES4" s="2176"/>
      <c r="MET4" s="2176"/>
      <c r="MEU4" s="2176"/>
      <c r="MEV4" s="2176"/>
      <c r="MEW4" s="2176"/>
      <c r="MEX4" s="2176"/>
      <c r="MEY4" s="2176"/>
      <c r="MEZ4" s="2176"/>
      <c r="MFA4" s="2176"/>
      <c r="MFB4" s="2176"/>
      <c r="MFC4" s="2176"/>
      <c r="MFD4" s="2176"/>
      <c r="MFE4" s="2176"/>
      <c r="MFF4" s="2176"/>
      <c r="MFG4" s="2176"/>
      <c r="MFH4" s="2176"/>
      <c r="MFI4" s="2176"/>
      <c r="MFJ4" s="2176"/>
      <c r="MFK4" s="2176"/>
      <c r="MFL4" s="2176"/>
      <c r="MFM4" s="2176"/>
      <c r="MFN4" s="2176"/>
      <c r="MFO4" s="2176"/>
      <c r="MFP4" s="2176"/>
      <c r="MFQ4" s="2176"/>
      <c r="MFR4" s="2176"/>
      <c r="MFS4" s="2176"/>
      <c r="MFT4" s="2176"/>
      <c r="MFU4" s="2176"/>
      <c r="MFV4" s="2176"/>
      <c r="MFW4" s="2176"/>
      <c r="MFX4" s="2176"/>
      <c r="MFY4" s="2176"/>
      <c r="MFZ4" s="2176"/>
      <c r="MGA4" s="2176"/>
      <c r="MGB4" s="2176"/>
      <c r="MGC4" s="2176"/>
      <c r="MGD4" s="2176"/>
      <c r="MGE4" s="2176"/>
      <c r="MGF4" s="2176"/>
      <c r="MGG4" s="2176"/>
      <c r="MGH4" s="2176"/>
      <c r="MGI4" s="2176"/>
      <c r="MGJ4" s="2176"/>
      <c r="MGK4" s="2176"/>
      <c r="MGL4" s="2176"/>
      <c r="MGM4" s="2176"/>
      <c r="MGN4" s="2176"/>
      <c r="MGO4" s="2176"/>
      <c r="MGP4" s="2176"/>
      <c r="MGQ4" s="2176"/>
      <c r="MGR4" s="2176"/>
      <c r="MGS4" s="2176"/>
      <c r="MGT4" s="2176"/>
      <c r="MGU4" s="2176"/>
      <c r="MGV4" s="2176"/>
      <c r="MGW4" s="2176"/>
      <c r="MGX4" s="2176"/>
      <c r="MGY4" s="2176"/>
      <c r="MGZ4" s="2176"/>
      <c r="MHA4" s="2176"/>
      <c r="MHB4" s="2176"/>
      <c r="MHC4" s="2176"/>
      <c r="MHD4" s="2176"/>
      <c r="MHE4" s="2176"/>
      <c r="MHF4" s="2176"/>
      <c r="MHG4" s="2176"/>
      <c r="MHH4" s="2176"/>
      <c r="MHI4" s="2176"/>
      <c r="MHJ4" s="2176"/>
      <c r="MHK4" s="2176"/>
      <c r="MHL4" s="2176"/>
      <c r="MHM4" s="2176"/>
      <c r="MHN4" s="2176"/>
      <c r="MHO4" s="2176"/>
      <c r="MHP4" s="2176"/>
      <c r="MHQ4" s="2176"/>
      <c r="MHR4" s="2176"/>
      <c r="MHS4" s="2176"/>
      <c r="MHT4" s="2176"/>
      <c r="MHU4" s="2176"/>
      <c r="MHV4" s="2176"/>
      <c r="MHW4" s="2176"/>
      <c r="MHX4" s="2176"/>
      <c r="MHY4" s="2176"/>
      <c r="MHZ4" s="2176"/>
      <c r="MIA4" s="2176"/>
      <c r="MIB4" s="2176"/>
      <c r="MIC4" s="2176"/>
      <c r="MID4" s="2176"/>
      <c r="MIE4" s="2176"/>
      <c r="MIF4" s="2176"/>
      <c r="MIG4" s="2176"/>
      <c r="MIH4" s="2176"/>
      <c r="MII4" s="2176"/>
      <c r="MIJ4" s="2176"/>
      <c r="MIK4" s="2176"/>
      <c r="MIL4" s="2176"/>
      <c r="MIM4" s="2176"/>
      <c r="MIN4" s="2176"/>
      <c r="MIO4" s="2176"/>
      <c r="MIP4" s="2176"/>
      <c r="MIQ4" s="2176"/>
      <c r="MIR4" s="2176"/>
      <c r="MIS4" s="2176"/>
      <c r="MIT4" s="2176"/>
      <c r="MIU4" s="2176"/>
      <c r="MIV4" s="2176"/>
      <c r="MIW4" s="2176"/>
      <c r="MIX4" s="2176"/>
      <c r="MIY4" s="2176"/>
      <c r="MIZ4" s="2176"/>
      <c r="MJA4" s="2176"/>
      <c r="MJB4" s="2176"/>
      <c r="MJC4" s="2176"/>
      <c r="MJD4" s="2176"/>
      <c r="MJE4" s="2176"/>
      <c r="MJF4" s="2176"/>
      <c r="MJG4" s="2176"/>
      <c r="MJH4" s="2176"/>
      <c r="MJI4" s="2176"/>
      <c r="MJJ4" s="2176"/>
      <c r="MJK4" s="2176"/>
      <c r="MJL4" s="2176"/>
      <c r="MJM4" s="2176"/>
      <c r="MJN4" s="2176"/>
      <c r="MJO4" s="2176"/>
      <c r="MJP4" s="2176"/>
      <c r="MJQ4" s="2176"/>
      <c r="MJR4" s="2176"/>
      <c r="MJS4" s="2176"/>
      <c r="MJT4" s="2176"/>
      <c r="MJU4" s="2176"/>
      <c r="MJV4" s="2176"/>
      <c r="MJW4" s="2176"/>
      <c r="MJX4" s="2176"/>
      <c r="MJY4" s="2176"/>
      <c r="MJZ4" s="2176"/>
      <c r="MKA4" s="2176"/>
      <c r="MKB4" s="2176"/>
      <c r="MKC4" s="2176"/>
      <c r="MKD4" s="2176"/>
      <c r="MKE4" s="2176"/>
      <c r="MKF4" s="2176"/>
      <c r="MKG4" s="2176"/>
      <c r="MKH4" s="2176"/>
      <c r="MKI4" s="2176"/>
      <c r="MKJ4" s="2176"/>
      <c r="MKK4" s="2176"/>
      <c r="MKL4" s="2176"/>
      <c r="MKM4" s="2176"/>
      <c r="MKN4" s="2176"/>
      <c r="MKO4" s="2176"/>
      <c r="MKP4" s="2176"/>
      <c r="MKQ4" s="2176"/>
      <c r="MKR4" s="2176"/>
      <c r="MKS4" s="2176"/>
      <c r="MKT4" s="2176"/>
      <c r="MKU4" s="2176"/>
      <c r="MKV4" s="2176"/>
      <c r="MKW4" s="2176"/>
      <c r="MKX4" s="2176"/>
      <c r="MKY4" s="2176"/>
      <c r="MKZ4" s="2176"/>
      <c r="MLA4" s="2176"/>
      <c r="MLB4" s="2176"/>
      <c r="MLC4" s="2176"/>
      <c r="MLD4" s="2176"/>
      <c r="MLE4" s="2176"/>
      <c r="MLF4" s="2176"/>
      <c r="MLG4" s="2176"/>
      <c r="MLH4" s="2176"/>
      <c r="MLI4" s="2176"/>
      <c r="MLJ4" s="2176"/>
      <c r="MLK4" s="2176"/>
      <c r="MLL4" s="2176"/>
      <c r="MLM4" s="2176"/>
      <c r="MLN4" s="2176"/>
      <c r="MLO4" s="2176"/>
      <c r="MLP4" s="2176"/>
      <c r="MLQ4" s="2176"/>
      <c r="MLR4" s="2176"/>
      <c r="MLS4" s="2176"/>
      <c r="MLT4" s="2176"/>
      <c r="MLU4" s="2176"/>
      <c r="MLV4" s="2176"/>
      <c r="MLW4" s="2176"/>
      <c r="MLX4" s="2176"/>
      <c r="MLY4" s="2176"/>
      <c r="MLZ4" s="2176"/>
      <c r="MMA4" s="2176"/>
      <c r="MMB4" s="2176"/>
      <c r="MMC4" s="2176"/>
      <c r="MMD4" s="2176"/>
      <c r="MME4" s="2176"/>
      <c r="MMF4" s="2176"/>
      <c r="MMG4" s="2176"/>
      <c r="MMH4" s="2176"/>
      <c r="MMI4" s="2176"/>
      <c r="MMJ4" s="2176"/>
      <c r="MMK4" s="2176"/>
      <c r="MML4" s="2176"/>
      <c r="MMM4" s="2176"/>
      <c r="MMN4" s="2176"/>
      <c r="MMO4" s="2176"/>
      <c r="MMP4" s="2176"/>
      <c r="MMQ4" s="2176"/>
      <c r="MMR4" s="2176"/>
      <c r="MMS4" s="2176"/>
      <c r="MMT4" s="2176"/>
      <c r="MMU4" s="2176"/>
      <c r="MMV4" s="2176"/>
      <c r="MMW4" s="2176"/>
      <c r="MMX4" s="2176"/>
      <c r="MMY4" s="2176"/>
      <c r="MMZ4" s="2176"/>
      <c r="MNA4" s="2176"/>
      <c r="MNB4" s="2176"/>
      <c r="MNC4" s="2176"/>
      <c r="MND4" s="2176"/>
      <c r="MNE4" s="2176"/>
      <c r="MNF4" s="2176"/>
      <c r="MNG4" s="2176"/>
      <c r="MNH4" s="2176"/>
      <c r="MNI4" s="2176"/>
      <c r="MNJ4" s="2176"/>
      <c r="MNK4" s="2176"/>
      <c r="MNL4" s="2176"/>
      <c r="MNM4" s="2176"/>
      <c r="MNN4" s="2176"/>
      <c r="MNO4" s="2176"/>
      <c r="MNP4" s="2176"/>
      <c r="MNQ4" s="2176"/>
      <c r="MNR4" s="2176"/>
      <c r="MNS4" s="2176"/>
      <c r="MNT4" s="2176"/>
      <c r="MNU4" s="2176"/>
      <c r="MNV4" s="2176"/>
      <c r="MNW4" s="2176"/>
      <c r="MNX4" s="2176"/>
      <c r="MNY4" s="2176"/>
      <c r="MNZ4" s="2176"/>
      <c r="MOA4" s="2176"/>
      <c r="MOB4" s="2176"/>
      <c r="MOC4" s="2176"/>
      <c r="MOD4" s="2176"/>
      <c r="MOE4" s="2176"/>
      <c r="MOF4" s="2176"/>
      <c r="MOG4" s="2176"/>
      <c r="MOH4" s="2176"/>
      <c r="MOI4" s="2176"/>
      <c r="MOJ4" s="2176"/>
      <c r="MOK4" s="2176"/>
      <c r="MOL4" s="2176"/>
      <c r="MOM4" s="2176"/>
      <c r="MON4" s="2176"/>
      <c r="MOO4" s="2176"/>
      <c r="MOP4" s="2176"/>
      <c r="MOQ4" s="2176"/>
      <c r="MOR4" s="2176"/>
      <c r="MOS4" s="2176"/>
      <c r="MOT4" s="2176"/>
      <c r="MOU4" s="2176"/>
      <c r="MOV4" s="2176"/>
      <c r="MOW4" s="2176"/>
      <c r="MOX4" s="2176"/>
      <c r="MOY4" s="2176"/>
      <c r="MOZ4" s="2176"/>
      <c r="MPA4" s="2176"/>
      <c r="MPB4" s="2176"/>
      <c r="MPC4" s="2176"/>
      <c r="MPD4" s="2176"/>
      <c r="MPE4" s="2176"/>
      <c r="MPF4" s="2176"/>
      <c r="MPG4" s="2176"/>
      <c r="MPH4" s="2176"/>
      <c r="MPI4" s="2176"/>
      <c r="MPJ4" s="2176"/>
      <c r="MPK4" s="2176"/>
      <c r="MPL4" s="2176"/>
      <c r="MPM4" s="2176"/>
      <c r="MPN4" s="2176"/>
      <c r="MPO4" s="2176"/>
      <c r="MPP4" s="2176"/>
      <c r="MPQ4" s="2176"/>
      <c r="MPR4" s="2176"/>
      <c r="MPS4" s="2176"/>
      <c r="MPT4" s="2176"/>
      <c r="MPU4" s="2176"/>
      <c r="MPV4" s="2176"/>
      <c r="MPW4" s="2176"/>
      <c r="MPX4" s="2176"/>
      <c r="MPY4" s="2176"/>
      <c r="MPZ4" s="2176"/>
      <c r="MQA4" s="2176"/>
      <c r="MQB4" s="2176"/>
      <c r="MQC4" s="2176"/>
      <c r="MQD4" s="2176"/>
      <c r="MQE4" s="2176"/>
      <c r="MQF4" s="2176"/>
      <c r="MQG4" s="2176"/>
      <c r="MQH4" s="2176"/>
      <c r="MQI4" s="2176"/>
      <c r="MQJ4" s="2176"/>
      <c r="MQK4" s="2176"/>
      <c r="MQL4" s="2176"/>
      <c r="MQM4" s="2176"/>
      <c r="MQN4" s="2176"/>
      <c r="MQO4" s="2176"/>
      <c r="MQP4" s="2176"/>
      <c r="MQQ4" s="2176"/>
      <c r="MQR4" s="2176"/>
      <c r="MQS4" s="2176"/>
      <c r="MQT4" s="2176"/>
      <c r="MQU4" s="2176"/>
      <c r="MQV4" s="2176"/>
      <c r="MQW4" s="2176"/>
      <c r="MQX4" s="2176"/>
      <c r="MQY4" s="2176"/>
      <c r="MQZ4" s="2176"/>
      <c r="MRA4" s="2176"/>
      <c r="MRB4" s="2176"/>
      <c r="MRC4" s="2176"/>
      <c r="MRD4" s="2176"/>
      <c r="MRE4" s="2176"/>
      <c r="MRF4" s="2176"/>
      <c r="MRG4" s="2176"/>
      <c r="MRH4" s="2176"/>
      <c r="MRI4" s="2176"/>
      <c r="MRJ4" s="2176"/>
      <c r="MRK4" s="2176"/>
      <c r="MRL4" s="2176"/>
      <c r="MRM4" s="2176"/>
      <c r="MRN4" s="2176"/>
      <c r="MRO4" s="2176"/>
      <c r="MRP4" s="2176"/>
      <c r="MRQ4" s="2176"/>
      <c r="MRR4" s="2176"/>
      <c r="MRS4" s="2176"/>
      <c r="MRT4" s="2176"/>
      <c r="MRU4" s="2176"/>
      <c r="MRV4" s="2176"/>
      <c r="MRW4" s="2176"/>
      <c r="MRX4" s="2176"/>
      <c r="MRY4" s="2176"/>
      <c r="MRZ4" s="2176"/>
      <c r="MSA4" s="2176"/>
      <c r="MSB4" s="2176"/>
      <c r="MSC4" s="2176"/>
      <c r="MSD4" s="2176"/>
      <c r="MSE4" s="2176"/>
      <c r="MSF4" s="2176"/>
      <c r="MSG4" s="2176"/>
      <c r="MSH4" s="2176"/>
      <c r="MSI4" s="2176"/>
      <c r="MSJ4" s="2176"/>
      <c r="MSK4" s="2176"/>
      <c r="MSL4" s="2176"/>
      <c r="MSM4" s="2176"/>
      <c r="MSN4" s="2176"/>
      <c r="MSO4" s="2176"/>
      <c r="MSP4" s="2176"/>
      <c r="MSQ4" s="2176"/>
      <c r="MSR4" s="2176"/>
      <c r="MSS4" s="2176"/>
      <c r="MST4" s="2176"/>
      <c r="MSU4" s="2176"/>
      <c r="MSV4" s="2176"/>
      <c r="MSW4" s="2176"/>
      <c r="MSX4" s="2176"/>
      <c r="MSY4" s="2176"/>
      <c r="MSZ4" s="2176"/>
      <c r="MTA4" s="2176"/>
      <c r="MTB4" s="2176"/>
      <c r="MTC4" s="2176"/>
      <c r="MTD4" s="2176"/>
      <c r="MTE4" s="2176"/>
      <c r="MTF4" s="2176"/>
      <c r="MTG4" s="2176"/>
      <c r="MTH4" s="2176"/>
      <c r="MTI4" s="2176"/>
      <c r="MTJ4" s="2176"/>
      <c r="MTK4" s="2176"/>
      <c r="MTL4" s="2176"/>
      <c r="MTM4" s="2176"/>
      <c r="MTN4" s="2176"/>
      <c r="MTO4" s="2176"/>
      <c r="MTP4" s="2176"/>
      <c r="MTQ4" s="2176"/>
      <c r="MTR4" s="2176"/>
      <c r="MTS4" s="2176"/>
      <c r="MTT4" s="2176"/>
      <c r="MTU4" s="2176"/>
      <c r="MTV4" s="2176"/>
      <c r="MTW4" s="2176"/>
      <c r="MTX4" s="2176"/>
      <c r="MTY4" s="2176"/>
      <c r="MTZ4" s="2176"/>
      <c r="MUA4" s="2176"/>
      <c r="MUB4" s="2176"/>
      <c r="MUC4" s="2176"/>
      <c r="MUD4" s="2176"/>
      <c r="MUE4" s="2176"/>
      <c r="MUF4" s="2176"/>
      <c r="MUG4" s="2176"/>
      <c r="MUH4" s="2176"/>
      <c r="MUI4" s="2176"/>
      <c r="MUJ4" s="2176"/>
      <c r="MUK4" s="2176"/>
      <c r="MUL4" s="2176"/>
      <c r="MUM4" s="2176"/>
      <c r="MUN4" s="2176"/>
      <c r="MUO4" s="2176"/>
      <c r="MUP4" s="2176"/>
      <c r="MUQ4" s="2176"/>
      <c r="MUR4" s="2176"/>
      <c r="MUS4" s="2176"/>
      <c r="MUT4" s="2176"/>
      <c r="MUU4" s="2176"/>
      <c r="MUV4" s="2176"/>
      <c r="MUW4" s="2176"/>
      <c r="MUX4" s="2176"/>
      <c r="MUY4" s="2176"/>
      <c r="MUZ4" s="2176"/>
      <c r="MVA4" s="2176"/>
      <c r="MVB4" s="2176"/>
      <c r="MVC4" s="2176"/>
      <c r="MVD4" s="2176"/>
      <c r="MVE4" s="2176"/>
      <c r="MVF4" s="2176"/>
      <c r="MVG4" s="2176"/>
      <c r="MVH4" s="2176"/>
      <c r="MVI4" s="2176"/>
      <c r="MVJ4" s="2176"/>
      <c r="MVK4" s="2176"/>
      <c r="MVL4" s="2176"/>
      <c r="MVM4" s="2176"/>
      <c r="MVN4" s="2176"/>
      <c r="MVO4" s="2176"/>
      <c r="MVP4" s="2176"/>
      <c r="MVQ4" s="2176"/>
      <c r="MVR4" s="2176"/>
      <c r="MVS4" s="2176"/>
      <c r="MVT4" s="2176"/>
      <c r="MVU4" s="2176"/>
      <c r="MVV4" s="2176"/>
      <c r="MVW4" s="2176"/>
      <c r="MVX4" s="2176"/>
      <c r="MVY4" s="2176"/>
      <c r="MVZ4" s="2176"/>
      <c r="MWA4" s="2176"/>
      <c r="MWB4" s="2176"/>
      <c r="MWC4" s="2176"/>
      <c r="MWD4" s="2176"/>
      <c r="MWE4" s="2176"/>
      <c r="MWF4" s="2176"/>
      <c r="MWG4" s="2176"/>
      <c r="MWH4" s="2176"/>
      <c r="MWI4" s="2176"/>
      <c r="MWJ4" s="2176"/>
      <c r="MWK4" s="2176"/>
      <c r="MWL4" s="2176"/>
      <c r="MWM4" s="2176"/>
      <c r="MWN4" s="2176"/>
      <c r="MWO4" s="2176"/>
      <c r="MWP4" s="2176"/>
      <c r="MWQ4" s="2176"/>
      <c r="MWR4" s="2176"/>
      <c r="MWS4" s="2176"/>
      <c r="MWT4" s="2176"/>
      <c r="MWU4" s="2176"/>
      <c r="MWV4" s="2176"/>
      <c r="MWW4" s="2176"/>
      <c r="MWX4" s="2176"/>
      <c r="MWY4" s="2176"/>
      <c r="MWZ4" s="2176"/>
      <c r="MXA4" s="2176"/>
      <c r="MXB4" s="2176"/>
      <c r="MXC4" s="2176"/>
      <c r="MXD4" s="2176"/>
      <c r="MXE4" s="2176"/>
      <c r="MXF4" s="2176"/>
      <c r="MXG4" s="2176"/>
      <c r="MXH4" s="2176"/>
      <c r="MXI4" s="2176"/>
      <c r="MXJ4" s="2176"/>
      <c r="MXK4" s="2176"/>
      <c r="MXL4" s="2176"/>
      <c r="MXM4" s="2176"/>
      <c r="MXN4" s="2176"/>
      <c r="MXO4" s="2176"/>
      <c r="MXP4" s="2176"/>
      <c r="MXQ4" s="2176"/>
      <c r="MXR4" s="2176"/>
      <c r="MXS4" s="2176"/>
      <c r="MXT4" s="2176"/>
      <c r="MXU4" s="2176"/>
      <c r="MXV4" s="2176"/>
      <c r="MXW4" s="2176"/>
      <c r="MXX4" s="2176"/>
      <c r="MXY4" s="2176"/>
      <c r="MXZ4" s="2176"/>
      <c r="MYA4" s="2176"/>
      <c r="MYB4" s="2176"/>
      <c r="MYC4" s="2176"/>
      <c r="MYD4" s="2176"/>
      <c r="MYE4" s="2176"/>
      <c r="MYF4" s="2176"/>
      <c r="MYG4" s="2176"/>
      <c r="MYH4" s="2176"/>
      <c r="MYI4" s="2176"/>
      <c r="MYJ4" s="2176"/>
      <c r="MYK4" s="2176"/>
      <c r="MYL4" s="2176"/>
      <c r="MYM4" s="2176"/>
      <c r="MYN4" s="2176"/>
      <c r="MYO4" s="2176"/>
      <c r="MYP4" s="2176"/>
      <c r="MYQ4" s="2176"/>
      <c r="MYR4" s="2176"/>
      <c r="MYS4" s="2176"/>
      <c r="MYT4" s="2176"/>
      <c r="MYU4" s="2176"/>
      <c r="MYV4" s="2176"/>
      <c r="MYW4" s="2176"/>
      <c r="MYX4" s="2176"/>
      <c r="MYY4" s="2176"/>
      <c r="MYZ4" s="2176"/>
      <c r="MZA4" s="2176"/>
      <c r="MZB4" s="2176"/>
      <c r="MZC4" s="2176"/>
      <c r="MZD4" s="2176"/>
      <c r="MZE4" s="2176"/>
      <c r="MZF4" s="2176"/>
      <c r="MZG4" s="2176"/>
      <c r="MZH4" s="2176"/>
      <c r="MZI4" s="2176"/>
      <c r="MZJ4" s="2176"/>
      <c r="MZK4" s="2176"/>
      <c r="MZL4" s="2176"/>
      <c r="MZM4" s="2176"/>
      <c r="MZN4" s="2176"/>
      <c r="MZO4" s="2176"/>
      <c r="MZP4" s="2176"/>
      <c r="MZQ4" s="2176"/>
      <c r="MZR4" s="2176"/>
      <c r="MZS4" s="2176"/>
      <c r="MZT4" s="2176"/>
      <c r="MZU4" s="2176"/>
      <c r="MZV4" s="2176"/>
      <c r="MZW4" s="2176"/>
      <c r="MZX4" s="2176"/>
      <c r="MZY4" s="2176"/>
      <c r="MZZ4" s="2176"/>
      <c r="NAA4" s="2176"/>
      <c r="NAB4" s="2176"/>
      <c r="NAC4" s="2176"/>
      <c r="NAD4" s="2176"/>
      <c r="NAE4" s="2176"/>
      <c r="NAF4" s="2176"/>
      <c r="NAG4" s="2176"/>
      <c r="NAH4" s="2176"/>
      <c r="NAI4" s="2176"/>
      <c r="NAJ4" s="2176"/>
      <c r="NAK4" s="2176"/>
      <c r="NAL4" s="2176"/>
      <c r="NAM4" s="2176"/>
      <c r="NAN4" s="2176"/>
      <c r="NAO4" s="2176"/>
      <c r="NAP4" s="2176"/>
      <c r="NAQ4" s="2176"/>
      <c r="NAR4" s="2176"/>
      <c r="NAS4" s="2176"/>
      <c r="NAT4" s="2176"/>
      <c r="NAU4" s="2176"/>
      <c r="NAV4" s="2176"/>
      <c r="NAW4" s="2176"/>
      <c r="NAX4" s="2176"/>
      <c r="NAY4" s="2176"/>
      <c r="NAZ4" s="2176"/>
      <c r="NBA4" s="2176"/>
      <c r="NBB4" s="2176"/>
      <c r="NBC4" s="2176"/>
      <c r="NBD4" s="2176"/>
      <c r="NBE4" s="2176"/>
      <c r="NBF4" s="2176"/>
      <c r="NBG4" s="2176"/>
      <c r="NBH4" s="2176"/>
      <c r="NBI4" s="2176"/>
      <c r="NBJ4" s="2176"/>
      <c r="NBK4" s="2176"/>
      <c r="NBL4" s="2176"/>
      <c r="NBM4" s="2176"/>
      <c r="NBN4" s="2176"/>
      <c r="NBO4" s="2176"/>
      <c r="NBP4" s="2176"/>
      <c r="NBQ4" s="2176"/>
      <c r="NBR4" s="2176"/>
      <c r="NBS4" s="2176"/>
      <c r="NBT4" s="2176"/>
      <c r="NBU4" s="2176"/>
      <c r="NBV4" s="2176"/>
      <c r="NBW4" s="2176"/>
      <c r="NBX4" s="2176"/>
      <c r="NBY4" s="2176"/>
      <c r="NBZ4" s="2176"/>
      <c r="NCA4" s="2176"/>
      <c r="NCB4" s="2176"/>
      <c r="NCC4" s="2176"/>
      <c r="NCD4" s="2176"/>
      <c r="NCE4" s="2176"/>
      <c r="NCF4" s="2176"/>
      <c r="NCG4" s="2176"/>
      <c r="NCH4" s="2176"/>
      <c r="NCI4" s="2176"/>
      <c r="NCJ4" s="2176"/>
      <c r="NCK4" s="2176"/>
      <c r="NCL4" s="2176"/>
      <c r="NCM4" s="2176"/>
      <c r="NCN4" s="2176"/>
      <c r="NCO4" s="2176"/>
      <c r="NCP4" s="2176"/>
      <c r="NCQ4" s="2176"/>
      <c r="NCR4" s="2176"/>
      <c r="NCS4" s="2176"/>
      <c r="NCT4" s="2176"/>
      <c r="NCU4" s="2176"/>
      <c r="NCV4" s="2176"/>
      <c r="NCW4" s="2176"/>
      <c r="NCX4" s="2176"/>
      <c r="NCY4" s="2176"/>
      <c r="NCZ4" s="2176"/>
      <c r="NDA4" s="2176"/>
      <c r="NDB4" s="2176"/>
      <c r="NDC4" s="2176"/>
      <c r="NDD4" s="2176"/>
      <c r="NDE4" s="2176"/>
      <c r="NDF4" s="2176"/>
      <c r="NDG4" s="2176"/>
      <c r="NDH4" s="2176"/>
      <c r="NDI4" s="2176"/>
      <c r="NDJ4" s="2176"/>
      <c r="NDK4" s="2176"/>
      <c r="NDL4" s="2176"/>
      <c r="NDM4" s="2176"/>
      <c r="NDN4" s="2176"/>
      <c r="NDO4" s="2176"/>
      <c r="NDP4" s="2176"/>
      <c r="NDQ4" s="2176"/>
      <c r="NDR4" s="2176"/>
      <c r="NDS4" s="2176"/>
      <c r="NDT4" s="2176"/>
      <c r="NDU4" s="2176"/>
      <c r="NDV4" s="2176"/>
      <c r="NDW4" s="2176"/>
      <c r="NDX4" s="2176"/>
      <c r="NDY4" s="2176"/>
      <c r="NDZ4" s="2176"/>
      <c r="NEA4" s="2176"/>
      <c r="NEB4" s="2176"/>
      <c r="NEC4" s="2176"/>
      <c r="NED4" s="2176"/>
      <c r="NEE4" s="2176"/>
      <c r="NEF4" s="2176"/>
      <c r="NEG4" s="2176"/>
      <c r="NEH4" s="2176"/>
      <c r="NEI4" s="2176"/>
      <c r="NEJ4" s="2176"/>
      <c r="NEK4" s="2176"/>
      <c r="NEL4" s="2176"/>
      <c r="NEM4" s="2176"/>
      <c r="NEN4" s="2176"/>
      <c r="NEO4" s="2176"/>
      <c r="NEP4" s="2176"/>
      <c r="NEQ4" s="2176"/>
      <c r="NER4" s="2176"/>
      <c r="NES4" s="2176"/>
      <c r="NET4" s="2176"/>
      <c r="NEU4" s="2176"/>
      <c r="NEV4" s="2176"/>
      <c r="NEW4" s="2176"/>
      <c r="NEX4" s="2176"/>
      <c r="NEY4" s="2176"/>
      <c r="NEZ4" s="2176"/>
      <c r="NFA4" s="2176"/>
      <c r="NFB4" s="2176"/>
      <c r="NFC4" s="2176"/>
      <c r="NFD4" s="2176"/>
      <c r="NFE4" s="2176"/>
      <c r="NFF4" s="2176"/>
      <c r="NFG4" s="2176"/>
      <c r="NFH4" s="2176"/>
      <c r="NFI4" s="2176"/>
      <c r="NFJ4" s="2176"/>
      <c r="NFK4" s="2176"/>
      <c r="NFL4" s="2176"/>
      <c r="NFM4" s="2176"/>
      <c r="NFN4" s="2176"/>
      <c r="NFO4" s="2176"/>
      <c r="NFP4" s="2176"/>
      <c r="NFQ4" s="2176"/>
      <c r="NFR4" s="2176"/>
      <c r="NFS4" s="2176"/>
      <c r="NFT4" s="2176"/>
      <c r="NFU4" s="2176"/>
      <c r="NFV4" s="2176"/>
      <c r="NFW4" s="2176"/>
      <c r="NFX4" s="2176"/>
      <c r="NFY4" s="2176"/>
      <c r="NFZ4" s="2176"/>
      <c r="NGA4" s="2176"/>
      <c r="NGB4" s="2176"/>
      <c r="NGC4" s="2176"/>
      <c r="NGD4" s="2176"/>
      <c r="NGE4" s="2176"/>
      <c r="NGF4" s="2176"/>
      <c r="NGG4" s="2176"/>
      <c r="NGH4" s="2176"/>
      <c r="NGI4" s="2176"/>
      <c r="NGJ4" s="2176"/>
      <c r="NGK4" s="2176"/>
      <c r="NGL4" s="2176"/>
      <c r="NGM4" s="2176"/>
      <c r="NGN4" s="2176"/>
      <c r="NGO4" s="2176"/>
      <c r="NGP4" s="2176"/>
      <c r="NGQ4" s="2176"/>
      <c r="NGR4" s="2176"/>
      <c r="NGS4" s="2176"/>
      <c r="NGT4" s="2176"/>
      <c r="NGU4" s="2176"/>
      <c r="NGV4" s="2176"/>
      <c r="NGW4" s="2176"/>
      <c r="NGX4" s="2176"/>
      <c r="NGY4" s="2176"/>
      <c r="NGZ4" s="2176"/>
      <c r="NHA4" s="2176"/>
      <c r="NHB4" s="2176"/>
      <c r="NHC4" s="2176"/>
      <c r="NHD4" s="2176"/>
      <c r="NHE4" s="2176"/>
      <c r="NHF4" s="2176"/>
      <c r="NHG4" s="2176"/>
      <c r="NHH4" s="2176"/>
      <c r="NHI4" s="2176"/>
      <c r="NHJ4" s="2176"/>
      <c r="NHK4" s="2176"/>
      <c r="NHL4" s="2176"/>
      <c r="NHM4" s="2176"/>
      <c r="NHN4" s="2176"/>
      <c r="NHO4" s="2176"/>
      <c r="NHP4" s="2176"/>
      <c r="NHQ4" s="2176"/>
      <c r="NHR4" s="2176"/>
      <c r="NHS4" s="2176"/>
      <c r="NHT4" s="2176"/>
      <c r="NHU4" s="2176"/>
      <c r="NHV4" s="2176"/>
      <c r="NHW4" s="2176"/>
      <c r="NHX4" s="2176"/>
      <c r="NHY4" s="2176"/>
      <c r="NHZ4" s="2176"/>
      <c r="NIA4" s="2176"/>
      <c r="NIB4" s="2176"/>
      <c r="NIC4" s="2176"/>
      <c r="NID4" s="2176"/>
      <c r="NIE4" s="2176"/>
      <c r="NIF4" s="2176"/>
      <c r="NIG4" s="2176"/>
      <c r="NIH4" s="2176"/>
      <c r="NII4" s="2176"/>
      <c r="NIJ4" s="2176"/>
      <c r="NIK4" s="2176"/>
      <c r="NIL4" s="2176"/>
      <c r="NIM4" s="2176"/>
      <c r="NIN4" s="2176"/>
      <c r="NIO4" s="2176"/>
      <c r="NIP4" s="2176"/>
      <c r="NIQ4" s="2176"/>
      <c r="NIR4" s="2176"/>
      <c r="NIS4" s="2176"/>
      <c r="NIT4" s="2176"/>
      <c r="NIU4" s="2176"/>
      <c r="NIV4" s="2176"/>
      <c r="NIW4" s="2176"/>
      <c r="NIX4" s="2176"/>
      <c r="NIY4" s="2176"/>
      <c r="NIZ4" s="2176"/>
      <c r="NJA4" s="2176"/>
      <c r="NJB4" s="2176"/>
      <c r="NJC4" s="2176"/>
      <c r="NJD4" s="2176"/>
      <c r="NJE4" s="2176"/>
      <c r="NJF4" s="2176"/>
      <c r="NJG4" s="2176"/>
      <c r="NJH4" s="2176"/>
      <c r="NJI4" s="2176"/>
      <c r="NJJ4" s="2176"/>
      <c r="NJK4" s="2176"/>
      <c r="NJL4" s="2176"/>
      <c r="NJM4" s="2176"/>
      <c r="NJN4" s="2176"/>
      <c r="NJO4" s="2176"/>
      <c r="NJP4" s="2176"/>
      <c r="NJQ4" s="2176"/>
      <c r="NJR4" s="2176"/>
      <c r="NJS4" s="2176"/>
      <c r="NJT4" s="2176"/>
      <c r="NJU4" s="2176"/>
      <c r="NJV4" s="2176"/>
      <c r="NJW4" s="2176"/>
      <c r="NJX4" s="2176"/>
      <c r="NJY4" s="2176"/>
      <c r="NJZ4" s="2176"/>
      <c r="NKA4" s="2176"/>
      <c r="NKB4" s="2176"/>
      <c r="NKC4" s="2176"/>
      <c r="NKD4" s="2176"/>
      <c r="NKE4" s="2176"/>
      <c r="NKF4" s="2176"/>
      <c r="NKG4" s="2176"/>
      <c r="NKH4" s="2176"/>
      <c r="NKI4" s="2176"/>
      <c r="NKJ4" s="2176"/>
      <c r="NKK4" s="2176"/>
      <c r="NKL4" s="2176"/>
      <c r="NKM4" s="2176"/>
      <c r="NKN4" s="2176"/>
      <c r="NKO4" s="2176"/>
      <c r="NKP4" s="2176"/>
      <c r="NKQ4" s="2176"/>
      <c r="NKR4" s="2176"/>
      <c r="NKS4" s="2176"/>
      <c r="NKT4" s="2176"/>
      <c r="NKU4" s="2176"/>
      <c r="NKV4" s="2176"/>
      <c r="NKW4" s="2176"/>
      <c r="NKX4" s="2176"/>
      <c r="NKY4" s="2176"/>
      <c r="NKZ4" s="2176"/>
      <c r="NLA4" s="2176"/>
      <c r="NLB4" s="2176"/>
      <c r="NLC4" s="2176"/>
      <c r="NLD4" s="2176"/>
      <c r="NLE4" s="2176"/>
      <c r="NLF4" s="2176"/>
      <c r="NLG4" s="2176"/>
      <c r="NLH4" s="2176"/>
      <c r="NLI4" s="2176"/>
      <c r="NLJ4" s="2176"/>
      <c r="NLK4" s="2176"/>
      <c r="NLL4" s="2176"/>
      <c r="NLM4" s="2176"/>
      <c r="NLN4" s="2176"/>
      <c r="NLO4" s="2176"/>
      <c r="NLP4" s="2176"/>
      <c r="NLQ4" s="2176"/>
      <c r="NLR4" s="2176"/>
      <c r="NLS4" s="2176"/>
      <c r="NLT4" s="2176"/>
      <c r="NLU4" s="2176"/>
      <c r="NLV4" s="2176"/>
      <c r="NLW4" s="2176"/>
      <c r="NLX4" s="2176"/>
      <c r="NLY4" s="2176"/>
      <c r="NLZ4" s="2176"/>
      <c r="NMA4" s="2176"/>
      <c r="NMB4" s="2176"/>
      <c r="NMC4" s="2176"/>
      <c r="NMD4" s="2176"/>
      <c r="NME4" s="2176"/>
      <c r="NMF4" s="2176"/>
      <c r="NMG4" s="2176"/>
      <c r="NMH4" s="2176"/>
      <c r="NMI4" s="2176"/>
      <c r="NMJ4" s="2176"/>
      <c r="NMK4" s="2176"/>
      <c r="NML4" s="2176"/>
      <c r="NMM4" s="2176"/>
      <c r="NMN4" s="2176"/>
      <c r="NMO4" s="2176"/>
      <c r="NMP4" s="2176"/>
      <c r="NMQ4" s="2176"/>
      <c r="NMR4" s="2176"/>
      <c r="NMS4" s="2176"/>
      <c r="NMT4" s="2176"/>
      <c r="NMU4" s="2176"/>
      <c r="NMV4" s="2176"/>
      <c r="NMW4" s="2176"/>
      <c r="NMX4" s="2176"/>
      <c r="NMY4" s="2176"/>
      <c r="NMZ4" s="2176"/>
      <c r="NNA4" s="2176"/>
      <c r="NNB4" s="2176"/>
      <c r="NNC4" s="2176"/>
      <c r="NND4" s="2176"/>
      <c r="NNE4" s="2176"/>
      <c r="NNF4" s="2176"/>
      <c r="NNG4" s="2176"/>
      <c r="NNH4" s="2176"/>
      <c r="NNI4" s="2176"/>
      <c r="NNJ4" s="2176"/>
      <c r="NNK4" s="2176"/>
      <c r="NNL4" s="2176"/>
      <c r="NNM4" s="2176"/>
      <c r="NNN4" s="2176"/>
      <c r="NNO4" s="2176"/>
      <c r="NNP4" s="2176"/>
      <c r="NNQ4" s="2176"/>
      <c r="NNR4" s="2176"/>
      <c r="NNS4" s="2176"/>
      <c r="NNT4" s="2176"/>
      <c r="NNU4" s="2176"/>
      <c r="NNV4" s="2176"/>
      <c r="NNW4" s="2176"/>
      <c r="NNX4" s="2176"/>
      <c r="NNY4" s="2176"/>
      <c r="NNZ4" s="2176"/>
      <c r="NOA4" s="2176"/>
      <c r="NOB4" s="2176"/>
      <c r="NOC4" s="2176"/>
      <c r="NOD4" s="2176"/>
      <c r="NOE4" s="2176"/>
      <c r="NOF4" s="2176"/>
      <c r="NOG4" s="2176"/>
      <c r="NOH4" s="2176"/>
      <c r="NOI4" s="2176"/>
      <c r="NOJ4" s="2176"/>
      <c r="NOK4" s="2176"/>
      <c r="NOL4" s="2176"/>
      <c r="NOM4" s="2176"/>
      <c r="NON4" s="2176"/>
      <c r="NOO4" s="2176"/>
      <c r="NOP4" s="2176"/>
      <c r="NOQ4" s="2176"/>
      <c r="NOR4" s="2176"/>
      <c r="NOS4" s="2176"/>
      <c r="NOT4" s="2176"/>
      <c r="NOU4" s="2176"/>
      <c r="NOV4" s="2176"/>
      <c r="NOW4" s="2176"/>
      <c r="NOX4" s="2176"/>
      <c r="NOY4" s="2176"/>
      <c r="NOZ4" s="2176"/>
      <c r="NPA4" s="2176"/>
      <c r="NPB4" s="2176"/>
      <c r="NPC4" s="2176"/>
      <c r="NPD4" s="2176"/>
      <c r="NPE4" s="2176"/>
      <c r="NPF4" s="2176"/>
      <c r="NPG4" s="2176"/>
      <c r="NPH4" s="2176"/>
      <c r="NPI4" s="2176"/>
      <c r="NPJ4" s="2176"/>
      <c r="NPK4" s="2176"/>
      <c r="NPL4" s="2176"/>
      <c r="NPM4" s="2176"/>
      <c r="NPN4" s="2176"/>
      <c r="NPO4" s="2176"/>
      <c r="NPP4" s="2176"/>
      <c r="NPQ4" s="2176"/>
      <c r="NPR4" s="2176"/>
      <c r="NPS4" s="2176"/>
      <c r="NPT4" s="2176"/>
      <c r="NPU4" s="2176"/>
      <c r="NPV4" s="2176"/>
      <c r="NPW4" s="2176"/>
      <c r="NPX4" s="2176"/>
      <c r="NPY4" s="2176"/>
      <c r="NPZ4" s="2176"/>
      <c r="NQA4" s="2176"/>
      <c r="NQB4" s="2176"/>
      <c r="NQC4" s="2176"/>
      <c r="NQD4" s="2176"/>
      <c r="NQE4" s="2176"/>
      <c r="NQF4" s="2176"/>
      <c r="NQG4" s="2176"/>
      <c r="NQH4" s="2176"/>
      <c r="NQI4" s="2176"/>
      <c r="NQJ4" s="2176"/>
      <c r="NQK4" s="2176"/>
      <c r="NQL4" s="2176"/>
      <c r="NQM4" s="2176"/>
      <c r="NQN4" s="2176"/>
      <c r="NQO4" s="2176"/>
      <c r="NQP4" s="2176"/>
      <c r="NQQ4" s="2176"/>
      <c r="NQR4" s="2176"/>
      <c r="NQS4" s="2176"/>
      <c r="NQT4" s="2176"/>
      <c r="NQU4" s="2176"/>
      <c r="NQV4" s="2176"/>
      <c r="NQW4" s="2176"/>
      <c r="NQX4" s="2176"/>
      <c r="NQY4" s="2176"/>
      <c r="NQZ4" s="2176"/>
      <c r="NRA4" s="2176"/>
      <c r="NRB4" s="2176"/>
      <c r="NRC4" s="2176"/>
      <c r="NRD4" s="2176"/>
      <c r="NRE4" s="2176"/>
      <c r="NRF4" s="2176"/>
      <c r="NRG4" s="2176"/>
      <c r="NRH4" s="2176"/>
      <c r="NRI4" s="2176"/>
      <c r="NRJ4" s="2176"/>
      <c r="NRK4" s="2176"/>
      <c r="NRL4" s="2176"/>
      <c r="NRM4" s="2176"/>
      <c r="NRN4" s="2176"/>
      <c r="NRO4" s="2176"/>
      <c r="NRP4" s="2176"/>
      <c r="NRQ4" s="2176"/>
      <c r="NRR4" s="2176"/>
      <c r="NRS4" s="2176"/>
      <c r="NRT4" s="2176"/>
      <c r="NRU4" s="2176"/>
      <c r="NRV4" s="2176"/>
      <c r="NRW4" s="2176"/>
      <c r="NRX4" s="2176"/>
      <c r="NRY4" s="2176"/>
      <c r="NRZ4" s="2176"/>
      <c r="NSA4" s="2176"/>
      <c r="NSB4" s="2176"/>
      <c r="NSC4" s="2176"/>
      <c r="NSD4" s="2176"/>
      <c r="NSE4" s="2176"/>
      <c r="NSF4" s="2176"/>
      <c r="NSG4" s="2176"/>
      <c r="NSH4" s="2176"/>
      <c r="NSI4" s="2176"/>
      <c r="NSJ4" s="2176"/>
      <c r="NSK4" s="2176"/>
      <c r="NSL4" s="2176"/>
      <c r="NSM4" s="2176"/>
      <c r="NSN4" s="2176"/>
      <c r="NSO4" s="2176"/>
      <c r="NSP4" s="2176"/>
      <c r="NSQ4" s="2176"/>
      <c r="NSR4" s="2176"/>
      <c r="NSS4" s="2176"/>
      <c r="NST4" s="2176"/>
      <c r="NSU4" s="2176"/>
      <c r="NSV4" s="2176"/>
      <c r="NSW4" s="2176"/>
      <c r="NSX4" s="2176"/>
      <c r="NSY4" s="2176"/>
      <c r="NSZ4" s="2176"/>
      <c r="NTA4" s="2176"/>
      <c r="NTB4" s="2176"/>
      <c r="NTC4" s="2176"/>
      <c r="NTD4" s="2176"/>
      <c r="NTE4" s="2176"/>
      <c r="NTF4" s="2176"/>
      <c r="NTG4" s="2176"/>
      <c r="NTH4" s="2176"/>
      <c r="NTI4" s="2176"/>
      <c r="NTJ4" s="2176"/>
      <c r="NTK4" s="2176"/>
      <c r="NTL4" s="2176"/>
      <c r="NTM4" s="2176"/>
      <c r="NTN4" s="2176"/>
      <c r="NTO4" s="2176"/>
      <c r="NTP4" s="2176"/>
      <c r="NTQ4" s="2176"/>
      <c r="NTR4" s="2176"/>
      <c r="NTS4" s="2176"/>
      <c r="NTT4" s="2176"/>
      <c r="NTU4" s="2176"/>
      <c r="NTV4" s="2176"/>
      <c r="NTW4" s="2176"/>
      <c r="NTX4" s="2176"/>
      <c r="NTY4" s="2176"/>
      <c r="NTZ4" s="2176"/>
      <c r="NUA4" s="2176"/>
      <c r="NUB4" s="2176"/>
      <c r="NUC4" s="2176"/>
      <c r="NUD4" s="2176"/>
      <c r="NUE4" s="2176"/>
      <c r="NUF4" s="2176"/>
      <c r="NUG4" s="2176"/>
      <c r="NUH4" s="2176"/>
      <c r="NUI4" s="2176"/>
      <c r="NUJ4" s="2176"/>
      <c r="NUK4" s="2176"/>
      <c r="NUL4" s="2176"/>
      <c r="NUM4" s="2176"/>
      <c r="NUN4" s="2176"/>
      <c r="NUO4" s="2176"/>
      <c r="NUP4" s="2176"/>
      <c r="NUQ4" s="2176"/>
      <c r="NUR4" s="2176"/>
      <c r="NUS4" s="2176"/>
      <c r="NUT4" s="2176"/>
      <c r="NUU4" s="2176"/>
      <c r="NUV4" s="2176"/>
      <c r="NUW4" s="2176"/>
      <c r="NUX4" s="2176"/>
      <c r="NUY4" s="2176"/>
      <c r="NUZ4" s="2176"/>
      <c r="NVA4" s="2176"/>
      <c r="NVB4" s="2176"/>
      <c r="NVC4" s="2176"/>
      <c r="NVD4" s="2176"/>
      <c r="NVE4" s="2176"/>
      <c r="NVF4" s="2176"/>
      <c r="NVG4" s="2176"/>
      <c r="NVH4" s="2176"/>
      <c r="NVI4" s="2176"/>
      <c r="NVJ4" s="2176"/>
      <c r="NVK4" s="2176"/>
      <c r="NVL4" s="2176"/>
      <c r="NVM4" s="2176"/>
      <c r="NVN4" s="2176"/>
      <c r="NVO4" s="2176"/>
      <c r="NVP4" s="2176"/>
      <c r="NVQ4" s="2176"/>
      <c r="NVR4" s="2176"/>
      <c r="NVS4" s="2176"/>
      <c r="NVT4" s="2176"/>
      <c r="NVU4" s="2176"/>
      <c r="NVV4" s="2176"/>
      <c r="NVW4" s="2176"/>
      <c r="NVX4" s="2176"/>
      <c r="NVY4" s="2176"/>
      <c r="NVZ4" s="2176"/>
      <c r="NWA4" s="2176"/>
      <c r="NWB4" s="2176"/>
      <c r="NWC4" s="2176"/>
      <c r="NWD4" s="2176"/>
      <c r="NWE4" s="2176"/>
      <c r="NWF4" s="2176"/>
      <c r="NWG4" s="2176"/>
      <c r="NWH4" s="2176"/>
      <c r="NWI4" s="2176"/>
      <c r="NWJ4" s="2176"/>
      <c r="NWK4" s="2176"/>
      <c r="NWL4" s="2176"/>
      <c r="NWM4" s="2176"/>
      <c r="NWN4" s="2176"/>
      <c r="NWO4" s="2176"/>
      <c r="NWP4" s="2176"/>
      <c r="NWQ4" s="2176"/>
      <c r="NWR4" s="2176"/>
      <c r="NWS4" s="2176"/>
      <c r="NWT4" s="2176"/>
      <c r="NWU4" s="2176"/>
      <c r="NWV4" s="2176"/>
      <c r="NWW4" s="2176"/>
      <c r="NWX4" s="2176"/>
      <c r="NWY4" s="2176"/>
      <c r="NWZ4" s="2176"/>
      <c r="NXA4" s="2176"/>
      <c r="NXB4" s="2176"/>
      <c r="NXC4" s="2176"/>
      <c r="NXD4" s="2176"/>
      <c r="NXE4" s="2176"/>
      <c r="NXF4" s="2176"/>
      <c r="NXG4" s="2176"/>
      <c r="NXH4" s="2176"/>
      <c r="NXI4" s="2176"/>
      <c r="NXJ4" s="2176"/>
      <c r="NXK4" s="2176"/>
      <c r="NXL4" s="2176"/>
      <c r="NXM4" s="2176"/>
      <c r="NXN4" s="2176"/>
      <c r="NXO4" s="2176"/>
      <c r="NXP4" s="2176"/>
      <c r="NXQ4" s="2176"/>
      <c r="NXR4" s="2176"/>
      <c r="NXS4" s="2176"/>
      <c r="NXT4" s="2176"/>
      <c r="NXU4" s="2176"/>
      <c r="NXV4" s="2176"/>
      <c r="NXW4" s="2176"/>
      <c r="NXX4" s="2176"/>
      <c r="NXY4" s="2176"/>
      <c r="NXZ4" s="2176"/>
      <c r="NYA4" s="2176"/>
      <c r="NYB4" s="2176"/>
      <c r="NYC4" s="2176"/>
      <c r="NYD4" s="2176"/>
      <c r="NYE4" s="2176"/>
      <c r="NYF4" s="2176"/>
      <c r="NYG4" s="2176"/>
      <c r="NYH4" s="2176"/>
      <c r="NYI4" s="2176"/>
      <c r="NYJ4" s="2176"/>
      <c r="NYK4" s="2176"/>
      <c r="NYL4" s="2176"/>
      <c r="NYM4" s="2176"/>
      <c r="NYN4" s="2176"/>
      <c r="NYO4" s="2176"/>
      <c r="NYP4" s="2176"/>
      <c r="NYQ4" s="2176"/>
      <c r="NYR4" s="2176"/>
      <c r="NYS4" s="2176"/>
      <c r="NYT4" s="2176"/>
      <c r="NYU4" s="2176"/>
      <c r="NYV4" s="2176"/>
      <c r="NYW4" s="2176"/>
      <c r="NYX4" s="2176"/>
      <c r="NYY4" s="2176"/>
      <c r="NYZ4" s="2176"/>
      <c r="NZA4" s="2176"/>
      <c r="NZB4" s="2176"/>
      <c r="NZC4" s="2176"/>
      <c r="NZD4" s="2176"/>
      <c r="NZE4" s="2176"/>
      <c r="NZF4" s="2176"/>
      <c r="NZG4" s="2176"/>
      <c r="NZH4" s="2176"/>
      <c r="NZI4" s="2176"/>
      <c r="NZJ4" s="2176"/>
      <c r="NZK4" s="2176"/>
      <c r="NZL4" s="2176"/>
      <c r="NZM4" s="2176"/>
      <c r="NZN4" s="2176"/>
      <c r="NZO4" s="2176"/>
      <c r="NZP4" s="2176"/>
      <c r="NZQ4" s="2176"/>
      <c r="NZR4" s="2176"/>
      <c r="NZS4" s="2176"/>
      <c r="NZT4" s="2176"/>
      <c r="NZU4" s="2176"/>
      <c r="NZV4" s="2176"/>
      <c r="NZW4" s="2176"/>
      <c r="NZX4" s="2176"/>
      <c r="NZY4" s="2176"/>
      <c r="NZZ4" s="2176"/>
      <c r="OAA4" s="2176"/>
      <c r="OAB4" s="2176"/>
      <c r="OAC4" s="2176"/>
      <c r="OAD4" s="2176"/>
      <c r="OAE4" s="2176"/>
      <c r="OAF4" s="2176"/>
      <c r="OAG4" s="2176"/>
      <c r="OAH4" s="2176"/>
      <c r="OAI4" s="2176"/>
      <c r="OAJ4" s="2176"/>
      <c r="OAK4" s="2176"/>
      <c r="OAL4" s="2176"/>
      <c r="OAM4" s="2176"/>
      <c r="OAN4" s="2176"/>
      <c r="OAO4" s="2176"/>
      <c r="OAP4" s="2176"/>
      <c r="OAQ4" s="2176"/>
      <c r="OAR4" s="2176"/>
      <c r="OAS4" s="2176"/>
      <c r="OAT4" s="2176"/>
      <c r="OAU4" s="2176"/>
      <c r="OAV4" s="2176"/>
      <c r="OAW4" s="2176"/>
      <c r="OAX4" s="2176"/>
      <c r="OAY4" s="2176"/>
      <c r="OAZ4" s="2176"/>
      <c r="OBA4" s="2176"/>
      <c r="OBB4" s="2176"/>
      <c r="OBC4" s="2176"/>
      <c r="OBD4" s="2176"/>
      <c r="OBE4" s="2176"/>
      <c r="OBF4" s="2176"/>
      <c r="OBG4" s="2176"/>
      <c r="OBH4" s="2176"/>
      <c r="OBI4" s="2176"/>
      <c r="OBJ4" s="2176"/>
      <c r="OBK4" s="2176"/>
      <c r="OBL4" s="2176"/>
      <c r="OBM4" s="2176"/>
      <c r="OBN4" s="2176"/>
      <c r="OBO4" s="2176"/>
      <c r="OBP4" s="2176"/>
      <c r="OBQ4" s="2176"/>
      <c r="OBR4" s="2176"/>
      <c r="OBS4" s="2176"/>
      <c r="OBT4" s="2176"/>
      <c r="OBU4" s="2176"/>
      <c r="OBV4" s="2176"/>
      <c r="OBW4" s="2176"/>
      <c r="OBX4" s="2176"/>
      <c r="OBY4" s="2176"/>
      <c r="OBZ4" s="2176"/>
      <c r="OCA4" s="2176"/>
      <c r="OCB4" s="2176"/>
      <c r="OCC4" s="2176"/>
      <c r="OCD4" s="2176"/>
      <c r="OCE4" s="2176"/>
      <c r="OCF4" s="2176"/>
      <c r="OCG4" s="2176"/>
      <c r="OCH4" s="2176"/>
      <c r="OCI4" s="2176"/>
      <c r="OCJ4" s="2176"/>
      <c r="OCK4" s="2176"/>
      <c r="OCL4" s="2176"/>
      <c r="OCM4" s="2176"/>
      <c r="OCN4" s="2176"/>
      <c r="OCO4" s="2176"/>
      <c r="OCP4" s="2176"/>
      <c r="OCQ4" s="2176"/>
      <c r="OCR4" s="2176"/>
      <c r="OCS4" s="2176"/>
      <c r="OCT4" s="2176"/>
      <c r="OCU4" s="2176"/>
      <c r="OCV4" s="2176"/>
      <c r="OCW4" s="2176"/>
      <c r="OCX4" s="2176"/>
      <c r="OCY4" s="2176"/>
      <c r="OCZ4" s="2176"/>
      <c r="ODA4" s="2176"/>
      <c r="ODB4" s="2176"/>
      <c r="ODC4" s="2176"/>
      <c r="ODD4" s="2176"/>
      <c r="ODE4" s="2176"/>
      <c r="ODF4" s="2176"/>
      <c r="ODG4" s="2176"/>
      <c r="ODH4" s="2176"/>
      <c r="ODI4" s="2176"/>
      <c r="ODJ4" s="2176"/>
      <c r="ODK4" s="2176"/>
      <c r="ODL4" s="2176"/>
      <c r="ODM4" s="2176"/>
      <c r="ODN4" s="2176"/>
      <c r="ODO4" s="2176"/>
      <c r="ODP4" s="2176"/>
      <c r="ODQ4" s="2176"/>
      <c r="ODR4" s="2176"/>
      <c r="ODS4" s="2176"/>
      <c r="ODT4" s="2176"/>
      <c r="ODU4" s="2176"/>
      <c r="ODV4" s="2176"/>
      <c r="ODW4" s="2176"/>
      <c r="ODX4" s="2176"/>
      <c r="ODY4" s="2176"/>
      <c r="ODZ4" s="2176"/>
      <c r="OEA4" s="2176"/>
      <c r="OEB4" s="2176"/>
      <c r="OEC4" s="2176"/>
      <c r="OED4" s="2176"/>
      <c r="OEE4" s="2176"/>
      <c r="OEF4" s="2176"/>
      <c r="OEG4" s="2176"/>
      <c r="OEH4" s="2176"/>
      <c r="OEI4" s="2176"/>
      <c r="OEJ4" s="2176"/>
      <c r="OEK4" s="2176"/>
      <c r="OEL4" s="2176"/>
      <c r="OEM4" s="2176"/>
      <c r="OEN4" s="2176"/>
      <c r="OEO4" s="2176"/>
      <c r="OEP4" s="2176"/>
      <c r="OEQ4" s="2176"/>
      <c r="OER4" s="2176"/>
      <c r="OES4" s="2176"/>
      <c r="OET4" s="2176"/>
      <c r="OEU4" s="2176"/>
      <c r="OEV4" s="2176"/>
      <c r="OEW4" s="2176"/>
      <c r="OEX4" s="2176"/>
      <c r="OEY4" s="2176"/>
      <c r="OEZ4" s="2176"/>
      <c r="OFA4" s="2176"/>
      <c r="OFB4" s="2176"/>
      <c r="OFC4" s="2176"/>
      <c r="OFD4" s="2176"/>
      <c r="OFE4" s="2176"/>
      <c r="OFF4" s="2176"/>
      <c r="OFG4" s="2176"/>
      <c r="OFH4" s="2176"/>
      <c r="OFI4" s="2176"/>
      <c r="OFJ4" s="2176"/>
      <c r="OFK4" s="2176"/>
      <c r="OFL4" s="2176"/>
      <c r="OFM4" s="2176"/>
      <c r="OFN4" s="2176"/>
      <c r="OFO4" s="2176"/>
      <c r="OFP4" s="2176"/>
      <c r="OFQ4" s="2176"/>
      <c r="OFR4" s="2176"/>
      <c r="OFS4" s="2176"/>
      <c r="OFT4" s="2176"/>
      <c r="OFU4" s="2176"/>
      <c r="OFV4" s="2176"/>
      <c r="OFW4" s="2176"/>
      <c r="OFX4" s="2176"/>
      <c r="OFY4" s="2176"/>
      <c r="OFZ4" s="2176"/>
      <c r="OGA4" s="2176"/>
      <c r="OGB4" s="2176"/>
      <c r="OGC4" s="2176"/>
      <c r="OGD4" s="2176"/>
      <c r="OGE4" s="2176"/>
      <c r="OGF4" s="2176"/>
      <c r="OGG4" s="2176"/>
      <c r="OGH4" s="2176"/>
      <c r="OGI4" s="2176"/>
      <c r="OGJ4" s="2176"/>
      <c r="OGK4" s="2176"/>
      <c r="OGL4" s="2176"/>
      <c r="OGM4" s="2176"/>
      <c r="OGN4" s="2176"/>
      <c r="OGO4" s="2176"/>
      <c r="OGP4" s="2176"/>
      <c r="OGQ4" s="2176"/>
      <c r="OGR4" s="2176"/>
      <c r="OGS4" s="2176"/>
      <c r="OGT4" s="2176"/>
      <c r="OGU4" s="2176"/>
      <c r="OGV4" s="2176"/>
      <c r="OGW4" s="2176"/>
      <c r="OGX4" s="2176"/>
      <c r="OGY4" s="2176"/>
      <c r="OGZ4" s="2176"/>
      <c r="OHA4" s="2176"/>
      <c r="OHB4" s="2176"/>
      <c r="OHC4" s="2176"/>
      <c r="OHD4" s="2176"/>
      <c r="OHE4" s="2176"/>
      <c r="OHF4" s="2176"/>
      <c r="OHG4" s="2176"/>
      <c r="OHH4" s="2176"/>
      <c r="OHI4" s="2176"/>
      <c r="OHJ4" s="2176"/>
      <c r="OHK4" s="2176"/>
      <c r="OHL4" s="2176"/>
      <c r="OHM4" s="2176"/>
      <c r="OHN4" s="2176"/>
      <c r="OHO4" s="2176"/>
      <c r="OHP4" s="2176"/>
      <c r="OHQ4" s="2176"/>
      <c r="OHR4" s="2176"/>
      <c r="OHS4" s="2176"/>
      <c r="OHT4" s="2176"/>
      <c r="OHU4" s="2176"/>
      <c r="OHV4" s="2176"/>
      <c r="OHW4" s="2176"/>
      <c r="OHX4" s="2176"/>
      <c r="OHY4" s="2176"/>
      <c r="OHZ4" s="2176"/>
      <c r="OIA4" s="2176"/>
      <c r="OIB4" s="2176"/>
      <c r="OIC4" s="2176"/>
      <c r="OID4" s="2176"/>
      <c r="OIE4" s="2176"/>
      <c r="OIF4" s="2176"/>
      <c r="OIG4" s="2176"/>
      <c r="OIH4" s="2176"/>
      <c r="OII4" s="2176"/>
      <c r="OIJ4" s="2176"/>
      <c r="OIK4" s="2176"/>
      <c r="OIL4" s="2176"/>
      <c r="OIM4" s="2176"/>
      <c r="OIN4" s="2176"/>
      <c r="OIO4" s="2176"/>
      <c r="OIP4" s="2176"/>
      <c r="OIQ4" s="2176"/>
      <c r="OIR4" s="2176"/>
      <c r="OIS4" s="2176"/>
      <c r="OIT4" s="2176"/>
      <c r="OIU4" s="2176"/>
      <c r="OIV4" s="2176"/>
      <c r="OIW4" s="2176"/>
      <c r="OIX4" s="2176"/>
      <c r="OIY4" s="2176"/>
      <c r="OIZ4" s="2176"/>
      <c r="OJA4" s="2176"/>
      <c r="OJB4" s="2176"/>
      <c r="OJC4" s="2176"/>
      <c r="OJD4" s="2176"/>
      <c r="OJE4" s="2176"/>
      <c r="OJF4" s="2176"/>
      <c r="OJG4" s="2176"/>
      <c r="OJH4" s="2176"/>
      <c r="OJI4" s="2176"/>
      <c r="OJJ4" s="2176"/>
      <c r="OJK4" s="2176"/>
      <c r="OJL4" s="2176"/>
      <c r="OJM4" s="2176"/>
      <c r="OJN4" s="2176"/>
      <c r="OJO4" s="2176"/>
      <c r="OJP4" s="2176"/>
      <c r="OJQ4" s="2176"/>
      <c r="OJR4" s="2176"/>
      <c r="OJS4" s="2176"/>
      <c r="OJT4" s="2176"/>
      <c r="OJU4" s="2176"/>
      <c r="OJV4" s="2176"/>
      <c r="OJW4" s="2176"/>
      <c r="OJX4" s="2176"/>
      <c r="OJY4" s="2176"/>
      <c r="OJZ4" s="2176"/>
      <c r="OKA4" s="2176"/>
      <c r="OKB4" s="2176"/>
      <c r="OKC4" s="2176"/>
      <c r="OKD4" s="2176"/>
      <c r="OKE4" s="2176"/>
      <c r="OKF4" s="2176"/>
      <c r="OKG4" s="2176"/>
      <c r="OKH4" s="2176"/>
      <c r="OKI4" s="2176"/>
      <c r="OKJ4" s="2176"/>
      <c r="OKK4" s="2176"/>
      <c r="OKL4" s="2176"/>
      <c r="OKM4" s="2176"/>
      <c r="OKN4" s="2176"/>
      <c r="OKO4" s="2176"/>
      <c r="OKP4" s="2176"/>
      <c r="OKQ4" s="2176"/>
      <c r="OKR4" s="2176"/>
      <c r="OKS4" s="2176"/>
      <c r="OKT4" s="2176"/>
      <c r="OKU4" s="2176"/>
      <c r="OKV4" s="2176"/>
      <c r="OKW4" s="2176"/>
      <c r="OKX4" s="2176"/>
      <c r="OKY4" s="2176"/>
      <c r="OKZ4" s="2176"/>
      <c r="OLA4" s="2176"/>
      <c r="OLB4" s="2176"/>
      <c r="OLC4" s="2176"/>
      <c r="OLD4" s="2176"/>
      <c r="OLE4" s="2176"/>
      <c r="OLF4" s="2176"/>
      <c r="OLG4" s="2176"/>
      <c r="OLH4" s="2176"/>
      <c r="OLI4" s="2176"/>
      <c r="OLJ4" s="2176"/>
      <c r="OLK4" s="2176"/>
      <c r="OLL4" s="2176"/>
      <c r="OLM4" s="2176"/>
      <c r="OLN4" s="2176"/>
      <c r="OLO4" s="2176"/>
      <c r="OLP4" s="2176"/>
      <c r="OLQ4" s="2176"/>
      <c r="OLR4" s="2176"/>
      <c r="OLS4" s="2176"/>
      <c r="OLT4" s="2176"/>
      <c r="OLU4" s="2176"/>
      <c r="OLV4" s="2176"/>
      <c r="OLW4" s="2176"/>
      <c r="OLX4" s="2176"/>
      <c r="OLY4" s="2176"/>
      <c r="OLZ4" s="2176"/>
      <c r="OMA4" s="2176"/>
      <c r="OMB4" s="2176"/>
      <c r="OMC4" s="2176"/>
      <c r="OMD4" s="2176"/>
      <c r="OME4" s="2176"/>
      <c r="OMF4" s="2176"/>
      <c r="OMG4" s="2176"/>
      <c r="OMH4" s="2176"/>
      <c r="OMI4" s="2176"/>
      <c r="OMJ4" s="2176"/>
      <c r="OMK4" s="2176"/>
      <c r="OML4" s="2176"/>
      <c r="OMM4" s="2176"/>
      <c r="OMN4" s="2176"/>
      <c r="OMO4" s="2176"/>
      <c r="OMP4" s="2176"/>
      <c r="OMQ4" s="2176"/>
      <c r="OMR4" s="2176"/>
      <c r="OMS4" s="2176"/>
      <c r="OMT4" s="2176"/>
      <c r="OMU4" s="2176"/>
      <c r="OMV4" s="2176"/>
      <c r="OMW4" s="2176"/>
      <c r="OMX4" s="2176"/>
      <c r="OMY4" s="2176"/>
      <c r="OMZ4" s="2176"/>
      <c r="ONA4" s="2176"/>
      <c r="ONB4" s="2176"/>
      <c r="ONC4" s="2176"/>
      <c r="OND4" s="2176"/>
      <c r="ONE4" s="2176"/>
      <c r="ONF4" s="2176"/>
      <c r="ONG4" s="2176"/>
      <c r="ONH4" s="2176"/>
      <c r="ONI4" s="2176"/>
      <c r="ONJ4" s="2176"/>
      <c r="ONK4" s="2176"/>
      <c r="ONL4" s="2176"/>
      <c r="ONM4" s="2176"/>
      <c r="ONN4" s="2176"/>
      <c r="ONO4" s="2176"/>
      <c r="ONP4" s="2176"/>
      <c r="ONQ4" s="2176"/>
      <c r="ONR4" s="2176"/>
      <c r="ONS4" s="2176"/>
      <c r="ONT4" s="2176"/>
      <c r="ONU4" s="2176"/>
      <c r="ONV4" s="2176"/>
      <c r="ONW4" s="2176"/>
      <c r="ONX4" s="2176"/>
      <c r="ONY4" s="2176"/>
      <c r="ONZ4" s="2176"/>
      <c r="OOA4" s="2176"/>
      <c r="OOB4" s="2176"/>
      <c r="OOC4" s="2176"/>
      <c r="OOD4" s="2176"/>
      <c r="OOE4" s="2176"/>
      <c r="OOF4" s="2176"/>
      <c r="OOG4" s="2176"/>
      <c r="OOH4" s="2176"/>
      <c r="OOI4" s="2176"/>
      <c r="OOJ4" s="2176"/>
      <c r="OOK4" s="2176"/>
      <c r="OOL4" s="2176"/>
      <c r="OOM4" s="2176"/>
      <c r="OON4" s="2176"/>
      <c r="OOO4" s="2176"/>
      <c r="OOP4" s="2176"/>
      <c r="OOQ4" s="2176"/>
      <c r="OOR4" s="2176"/>
      <c r="OOS4" s="2176"/>
      <c r="OOT4" s="2176"/>
      <c r="OOU4" s="2176"/>
      <c r="OOV4" s="2176"/>
      <c r="OOW4" s="2176"/>
      <c r="OOX4" s="2176"/>
      <c r="OOY4" s="2176"/>
      <c r="OOZ4" s="2176"/>
      <c r="OPA4" s="2176"/>
      <c r="OPB4" s="2176"/>
      <c r="OPC4" s="2176"/>
      <c r="OPD4" s="2176"/>
      <c r="OPE4" s="2176"/>
      <c r="OPF4" s="2176"/>
      <c r="OPG4" s="2176"/>
      <c r="OPH4" s="2176"/>
      <c r="OPI4" s="2176"/>
      <c r="OPJ4" s="2176"/>
      <c r="OPK4" s="2176"/>
      <c r="OPL4" s="2176"/>
      <c r="OPM4" s="2176"/>
      <c r="OPN4" s="2176"/>
      <c r="OPO4" s="2176"/>
      <c r="OPP4" s="2176"/>
      <c r="OPQ4" s="2176"/>
      <c r="OPR4" s="2176"/>
      <c r="OPS4" s="2176"/>
      <c r="OPT4" s="2176"/>
      <c r="OPU4" s="2176"/>
      <c r="OPV4" s="2176"/>
      <c r="OPW4" s="2176"/>
      <c r="OPX4" s="2176"/>
      <c r="OPY4" s="2176"/>
      <c r="OPZ4" s="2176"/>
      <c r="OQA4" s="2176"/>
      <c r="OQB4" s="2176"/>
      <c r="OQC4" s="2176"/>
      <c r="OQD4" s="2176"/>
      <c r="OQE4" s="2176"/>
      <c r="OQF4" s="2176"/>
      <c r="OQG4" s="2176"/>
      <c r="OQH4" s="2176"/>
      <c r="OQI4" s="2176"/>
      <c r="OQJ4" s="2176"/>
      <c r="OQK4" s="2176"/>
      <c r="OQL4" s="2176"/>
      <c r="OQM4" s="2176"/>
      <c r="OQN4" s="2176"/>
      <c r="OQO4" s="2176"/>
      <c r="OQP4" s="2176"/>
      <c r="OQQ4" s="2176"/>
      <c r="OQR4" s="2176"/>
      <c r="OQS4" s="2176"/>
      <c r="OQT4" s="2176"/>
      <c r="OQU4" s="2176"/>
      <c r="OQV4" s="2176"/>
      <c r="OQW4" s="2176"/>
      <c r="OQX4" s="2176"/>
      <c r="OQY4" s="2176"/>
      <c r="OQZ4" s="2176"/>
      <c r="ORA4" s="2176"/>
      <c r="ORB4" s="2176"/>
      <c r="ORC4" s="2176"/>
      <c r="ORD4" s="2176"/>
      <c r="ORE4" s="2176"/>
      <c r="ORF4" s="2176"/>
      <c r="ORG4" s="2176"/>
      <c r="ORH4" s="2176"/>
      <c r="ORI4" s="2176"/>
      <c r="ORJ4" s="2176"/>
      <c r="ORK4" s="2176"/>
      <c r="ORL4" s="2176"/>
      <c r="ORM4" s="2176"/>
      <c r="ORN4" s="2176"/>
      <c r="ORO4" s="2176"/>
      <c r="ORP4" s="2176"/>
      <c r="ORQ4" s="2176"/>
      <c r="ORR4" s="2176"/>
      <c r="ORS4" s="2176"/>
      <c r="ORT4" s="2176"/>
      <c r="ORU4" s="2176"/>
      <c r="ORV4" s="2176"/>
      <c r="ORW4" s="2176"/>
      <c r="ORX4" s="2176"/>
      <c r="ORY4" s="2176"/>
      <c r="ORZ4" s="2176"/>
      <c r="OSA4" s="2176"/>
      <c r="OSB4" s="2176"/>
      <c r="OSC4" s="2176"/>
      <c r="OSD4" s="2176"/>
      <c r="OSE4" s="2176"/>
      <c r="OSF4" s="2176"/>
      <c r="OSG4" s="2176"/>
      <c r="OSH4" s="2176"/>
      <c r="OSI4" s="2176"/>
      <c r="OSJ4" s="2176"/>
      <c r="OSK4" s="2176"/>
      <c r="OSL4" s="2176"/>
      <c r="OSM4" s="2176"/>
      <c r="OSN4" s="2176"/>
      <c r="OSO4" s="2176"/>
      <c r="OSP4" s="2176"/>
      <c r="OSQ4" s="2176"/>
      <c r="OSR4" s="2176"/>
      <c r="OSS4" s="2176"/>
      <c r="OST4" s="2176"/>
      <c r="OSU4" s="2176"/>
      <c r="OSV4" s="2176"/>
      <c r="OSW4" s="2176"/>
      <c r="OSX4" s="2176"/>
      <c r="OSY4" s="2176"/>
      <c r="OSZ4" s="2176"/>
      <c r="OTA4" s="2176"/>
      <c r="OTB4" s="2176"/>
      <c r="OTC4" s="2176"/>
      <c r="OTD4" s="2176"/>
      <c r="OTE4" s="2176"/>
      <c r="OTF4" s="2176"/>
      <c r="OTG4" s="2176"/>
      <c r="OTH4" s="2176"/>
      <c r="OTI4" s="2176"/>
      <c r="OTJ4" s="2176"/>
      <c r="OTK4" s="2176"/>
      <c r="OTL4" s="2176"/>
      <c r="OTM4" s="2176"/>
      <c r="OTN4" s="2176"/>
      <c r="OTO4" s="2176"/>
      <c r="OTP4" s="2176"/>
      <c r="OTQ4" s="2176"/>
      <c r="OTR4" s="2176"/>
      <c r="OTS4" s="2176"/>
      <c r="OTT4" s="2176"/>
      <c r="OTU4" s="2176"/>
      <c r="OTV4" s="2176"/>
      <c r="OTW4" s="2176"/>
      <c r="OTX4" s="2176"/>
      <c r="OTY4" s="2176"/>
      <c r="OTZ4" s="2176"/>
      <c r="OUA4" s="2176"/>
      <c r="OUB4" s="2176"/>
      <c r="OUC4" s="2176"/>
      <c r="OUD4" s="2176"/>
      <c r="OUE4" s="2176"/>
      <c r="OUF4" s="2176"/>
      <c r="OUG4" s="2176"/>
      <c r="OUH4" s="2176"/>
      <c r="OUI4" s="2176"/>
      <c r="OUJ4" s="2176"/>
      <c r="OUK4" s="2176"/>
      <c r="OUL4" s="2176"/>
      <c r="OUM4" s="2176"/>
      <c r="OUN4" s="2176"/>
      <c r="OUO4" s="2176"/>
      <c r="OUP4" s="2176"/>
      <c r="OUQ4" s="2176"/>
      <c r="OUR4" s="2176"/>
      <c r="OUS4" s="2176"/>
      <c r="OUT4" s="2176"/>
      <c r="OUU4" s="2176"/>
      <c r="OUV4" s="2176"/>
      <c r="OUW4" s="2176"/>
      <c r="OUX4" s="2176"/>
      <c r="OUY4" s="2176"/>
      <c r="OUZ4" s="2176"/>
      <c r="OVA4" s="2176"/>
      <c r="OVB4" s="2176"/>
      <c r="OVC4" s="2176"/>
      <c r="OVD4" s="2176"/>
      <c r="OVE4" s="2176"/>
      <c r="OVF4" s="2176"/>
      <c r="OVG4" s="2176"/>
      <c r="OVH4" s="2176"/>
      <c r="OVI4" s="2176"/>
      <c r="OVJ4" s="2176"/>
      <c r="OVK4" s="2176"/>
      <c r="OVL4" s="2176"/>
      <c r="OVM4" s="2176"/>
      <c r="OVN4" s="2176"/>
      <c r="OVO4" s="2176"/>
      <c r="OVP4" s="2176"/>
      <c r="OVQ4" s="2176"/>
      <c r="OVR4" s="2176"/>
      <c r="OVS4" s="2176"/>
      <c r="OVT4" s="2176"/>
      <c r="OVU4" s="2176"/>
      <c r="OVV4" s="2176"/>
      <c r="OVW4" s="2176"/>
      <c r="OVX4" s="2176"/>
      <c r="OVY4" s="2176"/>
      <c r="OVZ4" s="2176"/>
      <c r="OWA4" s="2176"/>
      <c r="OWB4" s="2176"/>
      <c r="OWC4" s="2176"/>
      <c r="OWD4" s="2176"/>
      <c r="OWE4" s="2176"/>
      <c r="OWF4" s="2176"/>
      <c r="OWG4" s="2176"/>
      <c r="OWH4" s="2176"/>
      <c r="OWI4" s="2176"/>
      <c r="OWJ4" s="2176"/>
      <c r="OWK4" s="2176"/>
      <c r="OWL4" s="2176"/>
      <c r="OWM4" s="2176"/>
      <c r="OWN4" s="2176"/>
      <c r="OWO4" s="2176"/>
      <c r="OWP4" s="2176"/>
      <c r="OWQ4" s="2176"/>
      <c r="OWR4" s="2176"/>
      <c r="OWS4" s="2176"/>
      <c r="OWT4" s="2176"/>
      <c r="OWU4" s="2176"/>
      <c r="OWV4" s="2176"/>
      <c r="OWW4" s="2176"/>
      <c r="OWX4" s="2176"/>
      <c r="OWY4" s="2176"/>
      <c r="OWZ4" s="2176"/>
      <c r="OXA4" s="2176"/>
      <c r="OXB4" s="2176"/>
      <c r="OXC4" s="2176"/>
      <c r="OXD4" s="2176"/>
      <c r="OXE4" s="2176"/>
      <c r="OXF4" s="2176"/>
      <c r="OXG4" s="2176"/>
      <c r="OXH4" s="2176"/>
      <c r="OXI4" s="2176"/>
      <c r="OXJ4" s="2176"/>
      <c r="OXK4" s="2176"/>
      <c r="OXL4" s="2176"/>
      <c r="OXM4" s="2176"/>
      <c r="OXN4" s="2176"/>
      <c r="OXO4" s="2176"/>
      <c r="OXP4" s="2176"/>
      <c r="OXQ4" s="2176"/>
      <c r="OXR4" s="2176"/>
      <c r="OXS4" s="2176"/>
      <c r="OXT4" s="2176"/>
      <c r="OXU4" s="2176"/>
      <c r="OXV4" s="2176"/>
      <c r="OXW4" s="2176"/>
      <c r="OXX4" s="2176"/>
      <c r="OXY4" s="2176"/>
      <c r="OXZ4" s="2176"/>
      <c r="OYA4" s="2176"/>
      <c r="OYB4" s="2176"/>
      <c r="OYC4" s="2176"/>
      <c r="OYD4" s="2176"/>
      <c r="OYE4" s="2176"/>
      <c r="OYF4" s="2176"/>
      <c r="OYG4" s="2176"/>
      <c r="OYH4" s="2176"/>
      <c r="OYI4" s="2176"/>
      <c r="OYJ4" s="2176"/>
      <c r="OYK4" s="2176"/>
      <c r="OYL4" s="2176"/>
      <c r="OYM4" s="2176"/>
      <c r="OYN4" s="2176"/>
      <c r="OYO4" s="2176"/>
      <c r="OYP4" s="2176"/>
      <c r="OYQ4" s="2176"/>
      <c r="OYR4" s="2176"/>
      <c r="OYS4" s="2176"/>
      <c r="OYT4" s="2176"/>
      <c r="OYU4" s="2176"/>
      <c r="OYV4" s="2176"/>
      <c r="OYW4" s="2176"/>
      <c r="OYX4" s="2176"/>
      <c r="OYY4" s="2176"/>
      <c r="OYZ4" s="2176"/>
      <c r="OZA4" s="2176"/>
      <c r="OZB4" s="2176"/>
      <c r="OZC4" s="2176"/>
      <c r="OZD4" s="2176"/>
      <c r="OZE4" s="2176"/>
      <c r="OZF4" s="2176"/>
      <c r="OZG4" s="2176"/>
      <c r="OZH4" s="2176"/>
      <c r="OZI4" s="2176"/>
      <c r="OZJ4" s="2176"/>
      <c r="OZK4" s="2176"/>
      <c r="OZL4" s="2176"/>
      <c r="OZM4" s="2176"/>
      <c r="OZN4" s="2176"/>
      <c r="OZO4" s="2176"/>
      <c r="OZP4" s="2176"/>
      <c r="OZQ4" s="2176"/>
      <c r="OZR4" s="2176"/>
      <c r="OZS4" s="2176"/>
      <c r="OZT4" s="2176"/>
      <c r="OZU4" s="2176"/>
      <c r="OZV4" s="2176"/>
      <c r="OZW4" s="2176"/>
      <c r="OZX4" s="2176"/>
      <c r="OZY4" s="2176"/>
      <c r="OZZ4" s="2176"/>
      <c r="PAA4" s="2176"/>
      <c r="PAB4" s="2176"/>
      <c r="PAC4" s="2176"/>
      <c r="PAD4" s="2176"/>
      <c r="PAE4" s="2176"/>
      <c r="PAF4" s="2176"/>
      <c r="PAG4" s="2176"/>
      <c r="PAH4" s="2176"/>
      <c r="PAI4" s="2176"/>
      <c r="PAJ4" s="2176"/>
      <c r="PAK4" s="2176"/>
      <c r="PAL4" s="2176"/>
      <c r="PAM4" s="2176"/>
      <c r="PAN4" s="2176"/>
      <c r="PAO4" s="2176"/>
      <c r="PAP4" s="2176"/>
      <c r="PAQ4" s="2176"/>
      <c r="PAR4" s="2176"/>
      <c r="PAS4" s="2176"/>
      <c r="PAT4" s="2176"/>
      <c r="PAU4" s="2176"/>
      <c r="PAV4" s="2176"/>
      <c r="PAW4" s="2176"/>
      <c r="PAX4" s="2176"/>
      <c r="PAY4" s="2176"/>
      <c r="PAZ4" s="2176"/>
      <c r="PBA4" s="2176"/>
      <c r="PBB4" s="2176"/>
      <c r="PBC4" s="2176"/>
      <c r="PBD4" s="2176"/>
      <c r="PBE4" s="2176"/>
      <c r="PBF4" s="2176"/>
      <c r="PBG4" s="2176"/>
      <c r="PBH4" s="2176"/>
      <c r="PBI4" s="2176"/>
      <c r="PBJ4" s="2176"/>
      <c r="PBK4" s="2176"/>
      <c r="PBL4" s="2176"/>
      <c r="PBM4" s="2176"/>
      <c r="PBN4" s="2176"/>
      <c r="PBO4" s="2176"/>
      <c r="PBP4" s="2176"/>
      <c r="PBQ4" s="2176"/>
      <c r="PBR4" s="2176"/>
      <c r="PBS4" s="2176"/>
      <c r="PBT4" s="2176"/>
      <c r="PBU4" s="2176"/>
      <c r="PBV4" s="2176"/>
      <c r="PBW4" s="2176"/>
      <c r="PBX4" s="2176"/>
      <c r="PBY4" s="2176"/>
      <c r="PBZ4" s="2176"/>
      <c r="PCA4" s="2176"/>
      <c r="PCB4" s="2176"/>
      <c r="PCC4" s="2176"/>
      <c r="PCD4" s="2176"/>
      <c r="PCE4" s="2176"/>
      <c r="PCF4" s="2176"/>
      <c r="PCG4" s="2176"/>
      <c r="PCH4" s="2176"/>
      <c r="PCI4" s="2176"/>
      <c r="PCJ4" s="2176"/>
      <c r="PCK4" s="2176"/>
      <c r="PCL4" s="2176"/>
      <c r="PCM4" s="2176"/>
      <c r="PCN4" s="2176"/>
      <c r="PCO4" s="2176"/>
      <c r="PCP4" s="2176"/>
      <c r="PCQ4" s="2176"/>
      <c r="PCR4" s="2176"/>
      <c r="PCS4" s="2176"/>
      <c r="PCT4" s="2176"/>
      <c r="PCU4" s="2176"/>
      <c r="PCV4" s="2176"/>
      <c r="PCW4" s="2176"/>
      <c r="PCX4" s="2176"/>
      <c r="PCY4" s="2176"/>
      <c r="PCZ4" s="2176"/>
      <c r="PDA4" s="2176"/>
      <c r="PDB4" s="2176"/>
      <c r="PDC4" s="2176"/>
      <c r="PDD4" s="2176"/>
      <c r="PDE4" s="2176"/>
      <c r="PDF4" s="2176"/>
      <c r="PDG4" s="2176"/>
      <c r="PDH4" s="2176"/>
      <c r="PDI4" s="2176"/>
      <c r="PDJ4" s="2176"/>
      <c r="PDK4" s="2176"/>
      <c r="PDL4" s="2176"/>
      <c r="PDM4" s="2176"/>
      <c r="PDN4" s="2176"/>
      <c r="PDO4" s="2176"/>
      <c r="PDP4" s="2176"/>
      <c r="PDQ4" s="2176"/>
      <c r="PDR4" s="2176"/>
      <c r="PDS4" s="2176"/>
      <c r="PDT4" s="2176"/>
      <c r="PDU4" s="2176"/>
      <c r="PDV4" s="2176"/>
      <c r="PDW4" s="2176"/>
      <c r="PDX4" s="2176"/>
      <c r="PDY4" s="2176"/>
      <c r="PDZ4" s="2176"/>
      <c r="PEA4" s="2176"/>
      <c r="PEB4" s="2176"/>
      <c r="PEC4" s="2176"/>
      <c r="PED4" s="2176"/>
      <c r="PEE4" s="2176"/>
      <c r="PEF4" s="2176"/>
      <c r="PEG4" s="2176"/>
      <c r="PEH4" s="2176"/>
      <c r="PEI4" s="2176"/>
      <c r="PEJ4" s="2176"/>
      <c r="PEK4" s="2176"/>
      <c r="PEL4" s="2176"/>
      <c r="PEM4" s="2176"/>
      <c r="PEN4" s="2176"/>
      <c r="PEO4" s="2176"/>
      <c r="PEP4" s="2176"/>
      <c r="PEQ4" s="2176"/>
      <c r="PER4" s="2176"/>
      <c r="PES4" s="2176"/>
      <c r="PET4" s="2176"/>
      <c r="PEU4" s="2176"/>
      <c r="PEV4" s="2176"/>
      <c r="PEW4" s="2176"/>
      <c r="PEX4" s="2176"/>
      <c r="PEY4" s="2176"/>
      <c r="PEZ4" s="2176"/>
      <c r="PFA4" s="2176"/>
      <c r="PFB4" s="2176"/>
      <c r="PFC4" s="2176"/>
      <c r="PFD4" s="2176"/>
      <c r="PFE4" s="2176"/>
      <c r="PFF4" s="2176"/>
      <c r="PFG4" s="2176"/>
      <c r="PFH4" s="2176"/>
      <c r="PFI4" s="2176"/>
      <c r="PFJ4" s="2176"/>
      <c r="PFK4" s="2176"/>
      <c r="PFL4" s="2176"/>
      <c r="PFM4" s="2176"/>
      <c r="PFN4" s="2176"/>
      <c r="PFO4" s="2176"/>
      <c r="PFP4" s="2176"/>
      <c r="PFQ4" s="2176"/>
      <c r="PFR4" s="2176"/>
      <c r="PFS4" s="2176"/>
      <c r="PFT4" s="2176"/>
      <c r="PFU4" s="2176"/>
      <c r="PFV4" s="2176"/>
      <c r="PFW4" s="2176"/>
      <c r="PFX4" s="2176"/>
      <c r="PFY4" s="2176"/>
      <c r="PFZ4" s="2176"/>
      <c r="PGA4" s="2176"/>
      <c r="PGB4" s="2176"/>
      <c r="PGC4" s="2176"/>
      <c r="PGD4" s="2176"/>
      <c r="PGE4" s="2176"/>
      <c r="PGF4" s="2176"/>
      <c r="PGG4" s="2176"/>
      <c r="PGH4" s="2176"/>
      <c r="PGI4" s="2176"/>
      <c r="PGJ4" s="2176"/>
      <c r="PGK4" s="2176"/>
      <c r="PGL4" s="2176"/>
      <c r="PGM4" s="2176"/>
      <c r="PGN4" s="2176"/>
      <c r="PGO4" s="2176"/>
      <c r="PGP4" s="2176"/>
      <c r="PGQ4" s="2176"/>
      <c r="PGR4" s="2176"/>
      <c r="PGS4" s="2176"/>
      <c r="PGT4" s="2176"/>
      <c r="PGU4" s="2176"/>
      <c r="PGV4" s="2176"/>
      <c r="PGW4" s="2176"/>
      <c r="PGX4" s="2176"/>
      <c r="PGY4" s="2176"/>
      <c r="PGZ4" s="2176"/>
      <c r="PHA4" s="2176"/>
      <c r="PHB4" s="2176"/>
      <c r="PHC4" s="2176"/>
      <c r="PHD4" s="2176"/>
      <c r="PHE4" s="2176"/>
      <c r="PHF4" s="2176"/>
      <c r="PHG4" s="2176"/>
      <c r="PHH4" s="2176"/>
      <c r="PHI4" s="2176"/>
      <c r="PHJ4" s="2176"/>
      <c r="PHK4" s="2176"/>
      <c r="PHL4" s="2176"/>
      <c r="PHM4" s="2176"/>
      <c r="PHN4" s="2176"/>
      <c r="PHO4" s="2176"/>
      <c r="PHP4" s="2176"/>
      <c r="PHQ4" s="2176"/>
      <c r="PHR4" s="2176"/>
      <c r="PHS4" s="2176"/>
      <c r="PHT4" s="2176"/>
      <c r="PHU4" s="2176"/>
      <c r="PHV4" s="2176"/>
      <c r="PHW4" s="2176"/>
      <c r="PHX4" s="2176"/>
      <c r="PHY4" s="2176"/>
      <c r="PHZ4" s="2176"/>
      <c r="PIA4" s="2176"/>
      <c r="PIB4" s="2176"/>
      <c r="PIC4" s="2176"/>
      <c r="PID4" s="2176"/>
      <c r="PIE4" s="2176"/>
      <c r="PIF4" s="2176"/>
      <c r="PIG4" s="2176"/>
      <c r="PIH4" s="2176"/>
      <c r="PII4" s="2176"/>
      <c r="PIJ4" s="2176"/>
      <c r="PIK4" s="2176"/>
      <c r="PIL4" s="2176"/>
      <c r="PIM4" s="2176"/>
      <c r="PIN4" s="2176"/>
      <c r="PIO4" s="2176"/>
      <c r="PIP4" s="2176"/>
      <c r="PIQ4" s="2176"/>
      <c r="PIR4" s="2176"/>
      <c r="PIS4" s="2176"/>
      <c r="PIT4" s="2176"/>
      <c r="PIU4" s="2176"/>
      <c r="PIV4" s="2176"/>
      <c r="PIW4" s="2176"/>
      <c r="PIX4" s="2176"/>
      <c r="PIY4" s="2176"/>
      <c r="PIZ4" s="2176"/>
      <c r="PJA4" s="2176"/>
      <c r="PJB4" s="2176"/>
      <c r="PJC4" s="2176"/>
      <c r="PJD4" s="2176"/>
      <c r="PJE4" s="2176"/>
      <c r="PJF4" s="2176"/>
      <c r="PJG4" s="2176"/>
      <c r="PJH4" s="2176"/>
      <c r="PJI4" s="2176"/>
      <c r="PJJ4" s="2176"/>
      <c r="PJK4" s="2176"/>
      <c r="PJL4" s="2176"/>
      <c r="PJM4" s="2176"/>
      <c r="PJN4" s="2176"/>
      <c r="PJO4" s="2176"/>
      <c r="PJP4" s="2176"/>
      <c r="PJQ4" s="2176"/>
      <c r="PJR4" s="2176"/>
      <c r="PJS4" s="2176"/>
      <c r="PJT4" s="2176"/>
      <c r="PJU4" s="2176"/>
      <c r="PJV4" s="2176"/>
      <c r="PJW4" s="2176"/>
      <c r="PJX4" s="2176"/>
      <c r="PJY4" s="2176"/>
      <c r="PJZ4" s="2176"/>
      <c r="PKA4" s="2176"/>
      <c r="PKB4" s="2176"/>
      <c r="PKC4" s="2176"/>
      <c r="PKD4" s="2176"/>
      <c r="PKE4" s="2176"/>
      <c r="PKF4" s="2176"/>
      <c r="PKG4" s="2176"/>
      <c r="PKH4" s="2176"/>
      <c r="PKI4" s="2176"/>
      <c r="PKJ4" s="2176"/>
      <c r="PKK4" s="2176"/>
      <c r="PKL4" s="2176"/>
      <c r="PKM4" s="2176"/>
      <c r="PKN4" s="2176"/>
      <c r="PKO4" s="2176"/>
      <c r="PKP4" s="2176"/>
      <c r="PKQ4" s="2176"/>
      <c r="PKR4" s="2176"/>
      <c r="PKS4" s="2176"/>
      <c r="PKT4" s="2176"/>
      <c r="PKU4" s="2176"/>
      <c r="PKV4" s="2176"/>
      <c r="PKW4" s="2176"/>
      <c r="PKX4" s="2176"/>
      <c r="PKY4" s="2176"/>
      <c r="PKZ4" s="2176"/>
      <c r="PLA4" s="2176"/>
      <c r="PLB4" s="2176"/>
      <c r="PLC4" s="2176"/>
      <c r="PLD4" s="2176"/>
      <c r="PLE4" s="2176"/>
      <c r="PLF4" s="2176"/>
      <c r="PLG4" s="2176"/>
      <c r="PLH4" s="2176"/>
      <c r="PLI4" s="2176"/>
      <c r="PLJ4" s="2176"/>
      <c r="PLK4" s="2176"/>
      <c r="PLL4" s="2176"/>
      <c r="PLM4" s="2176"/>
      <c r="PLN4" s="2176"/>
      <c r="PLO4" s="2176"/>
      <c r="PLP4" s="2176"/>
      <c r="PLQ4" s="2176"/>
      <c r="PLR4" s="2176"/>
      <c r="PLS4" s="2176"/>
      <c r="PLT4" s="2176"/>
      <c r="PLU4" s="2176"/>
      <c r="PLV4" s="2176"/>
      <c r="PLW4" s="2176"/>
      <c r="PLX4" s="2176"/>
      <c r="PLY4" s="2176"/>
      <c r="PLZ4" s="2176"/>
      <c r="PMA4" s="2176"/>
      <c r="PMB4" s="2176"/>
      <c r="PMC4" s="2176"/>
      <c r="PMD4" s="2176"/>
      <c r="PME4" s="2176"/>
      <c r="PMF4" s="2176"/>
      <c r="PMG4" s="2176"/>
      <c r="PMH4" s="2176"/>
      <c r="PMI4" s="2176"/>
      <c r="PMJ4" s="2176"/>
      <c r="PMK4" s="2176"/>
      <c r="PML4" s="2176"/>
      <c r="PMM4" s="2176"/>
      <c r="PMN4" s="2176"/>
      <c r="PMO4" s="2176"/>
      <c r="PMP4" s="2176"/>
      <c r="PMQ4" s="2176"/>
      <c r="PMR4" s="2176"/>
      <c r="PMS4" s="2176"/>
      <c r="PMT4" s="2176"/>
      <c r="PMU4" s="2176"/>
      <c r="PMV4" s="2176"/>
      <c r="PMW4" s="2176"/>
      <c r="PMX4" s="2176"/>
      <c r="PMY4" s="2176"/>
      <c r="PMZ4" s="2176"/>
      <c r="PNA4" s="2176"/>
      <c r="PNB4" s="2176"/>
      <c r="PNC4" s="2176"/>
      <c r="PND4" s="2176"/>
      <c r="PNE4" s="2176"/>
      <c r="PNF4" s="2176"/>
      <c r="PNG4" s="2176"/>
      <c r="PNH4" s="2176"/>
      <c r="PNI4" s="2176"/>
      <c r="PNJ4" s="2176"/>
      <c r="PNK4" s="2176"/>
      <c r="PNL4" s="2176"/>
      <c r="PNM4" s="2176"/>
      <c r="PNN4" s="2176"/>
      <c r="PNO4" s="2176"/>
      <c r="PNP4" s="2176"/>
      <c r="PNQ4" s="2176"/>
      <c r="PNR4" s="2176"/>
      <c r="PNS4" s="2176"/>
      <c r="PNT4" s="2176"/>
      <c r="PNU4" s="2176"/>
      <c r="PNV4" s="2176"/>
      <c r="PNW4" s="2176"/>
      <c r="PNX4" s="2176"/>
      <c r="PNY4" s="2176"/>
      <c r="PNZ4" s="2176"/>
      <c r="POA4" s="2176"/>
      <c r="POB4" s="2176"/>
      <c r="POC4" s="2176"/>
      <c r="POD4" s="2176"/>
      <c r="POE4" s="2176"/>
      <c r="POF4" s="2176"/>
      <c r="POG4" s="2176"/>
      <c r="POH4" s="2176"/>
      <c r="POI4" s="2176"/>
      <c r="POJ4" s="2176"/>
      <c r="POK4" s="2176"/>
      <c r="POL4" s="2176"/>
      <c r="POM4" s="2176"/>
      <c r="PON4" s="2176"/>
      <c r="POO4" s="2176"/>
      <c r="POP4" s="2176"/>
      <c r="POQ4" s="2176"/>
      <c r="POR4" s="2176"/>
      <c r="POS4" s="2176"/>
      <c r="POT4" s="2176"/>
      <c r="POU4" s="2176"/>
      <c r="POV4" s="2176"/>
      <c r="POW4" s="2176"/>
      <c r="POX4" s="2176"/>
      <c r="POY4" s="2176"/>
      <c r="POZ4" s="2176"/>
      <c r="PPA4" s="2176"/>
      <c r="PPB4" s="2176"/>
      <c r="PPC4" s="2176"/>
      <c r="PPD4" s="2176"/>
      <c r="PPE4" s="2176"/>
      <c r="PPF4" s="2176"/>
      <c r="PPG4" s="2176"/>
      <c r="PPH4" s="2176"/>
      <c r="PPI4" s="2176"/>
      <c r="PPJ4" s="2176"/>
      <c r="PPK4" s="2176"/>
      <c r="PPL4" s="2176"/>
      <c r="PPM4" s="2176"/>
      <c r="PPN4" s="2176"/>
      <c r="PPO4" s="2176"/>
      <c r="PPP4" s="2176"/>
      <c r="PPQ4" s="2176"/>
      <c r="PPR4" s="2176"/>
      <c r="PPS4" s="2176"/>
      <c r="PPT4" s="2176"/>
      <c r="PPU4" s="2176"/>
      <c r="PPV4" s="2176"/>
      <c r="PPW4" s="2176"/>
      <c r="PPX4" s="2176"/>
      <c r="PPY4" s="2176"/>
      <c r="PPZ4" s="2176"/>
      <c r="PQA4" s="2176"/>
      <c r="PQB4" s="2176"/>
      <c r="PQC4" s="2176"/>
      <c r="PQD4" s="2176"/>
      <c r="PQE4" s="2176"/>
      <c r="PQF4" s="2176"/>
      <c r="PQG4" s="2176"/>
      <c r="PQH4" s="2176"/>
      <c r="PQI4" s="2176"/>
      <c r="PQJ4" s="2176"/>
      <c r="PQK4" s="2176"/>
      <c r="PQL4" s="2176"/>
      <c r="PQM4" s="2176"/>
      <c r="PQN4" s="2176"/>
      <c r="PQO4" s="2176"/>
      <c r="PQP4" s="2176"/>
      <c r="PQQ4" s="2176"/>
      <c r="PQR4" s="2176"/>
      <c r="PQS4" s="2176"/>
      <c r="PQT4" s="2176"/>
      <c r="PQU4" s="2176"/>
      <c r="PQV4" s="2176"/>
      <c r="PQW4" s="2176"/>
      <c r="PQX4" s="2176"/>
      <c r="PQY4" s="2176"/>
      <c r="PQZ4" s="2176"/>
      <c r="PRA4" s="2176"/>
      <c r="PRB4" s="2176"/>
      <c r="PRC4" s="2176"/>
      <c r="PRD4" s="2176"/>
      <c r="PRE4" s="2176"/>
      <c r="PRF4" s="2176"/>
      <c r="PRG4" s="2176"/>
      <c r="PRH4" s="2176"/>
      <c r="PRI4" s="2176"/>
      <c r="PRJ4" s="2176"/>
      <c r="PRK4" s="2176"/>
      <c r="PRL4" s="2176"/>
      <c r="PRM4" s="2176"/>
      <c r="PRN4" s="2176"/>
      <c r="PRO4" s="2176"/>
      <c r="PRP4" s="2176"/>
      <c r="PRQ4" s="2176"/>
      <c r="PRR4" s="2176"/>
      <c r="PRS4" s="2176"/>
      <c r="PRT4" s="2176"/>
      <c r="PRU4" s="2176"/>
      <c r="PRV4" s="2176"/>
      <c r="PRW4" s="2176"/>
      <c r="PRX4" s="2176"/>
      <c r="PRY4" s="2176"/>
      <c r="PRZ4" s="2176"/>
      <c r="PSA4" s="2176"/>
      <c r="PSB4" s="2176"/>
      <c r="PSC4" s="2176"/>
      <c r="PSD4" s="2176"/>
      <c r="PSE4" s="2176"/>
      <c r="PSF4" s="2176"/>
      <c r="PSG4" s="2176"/>
      <c r="PSH4" s="2176"/>
      <c r="PSI4" s="2176"/>
      <c r="PSJ4" s="2176"/>
      <c r="PSK4" s="2176"/>
      <c r="PSL4" s="2176"/>
      <c r="PSM4" s="2176"/>
      <c r="PSN4" s="2176"/>
      <c r="PSO4" s="2176"/>
      <c r="PSP4" s="2176"/>
      <c r="PSQ4" s="2176"/>
      <c r="PSR4" s="2176"/>
      <c r="PSS4" s="2176"/>
      <c r="PST4" s="2176"/>
      <c r="PSU4" s="2176"/>
      <c r="PSV4" s="2176"/>
      <c r="PSW4" s="2176"/>
      <c r="PSX4" s="2176"/>
      <c r="PSY4" s="2176"/>
      <c r="PSZ4" s="2176"/>
      <c r="PTA4" s="2176"/>
      <c r="PTB4" s="2176"/>
      <c r="PTC4" s="2176"/>
      <c r="PTD4" s="2176"/>
      <c r="PTE4" s="2176"/>
      <c r="PTF4" s="2176"/>
      <c r="PTG4" s="2176"/>
      <c r="PTH4" s="2176"/>
      <c r="PTI4" s="2176"/>
      <c r="PTJ4" s="2176"/>
      <c r="PTK4" s="2176"/>
      <c r="PTL4" s="2176"/>
      <c r="PTM4" s="2176"/>
      <c r="PTN4" s="2176"/>
      <c r="PTO4" s="2176"/>
      <c r="PTP4" s="2176"/>
      <c r="PTQ4" s="2176"/>
      <c r="PTR4" s="2176"/>
      <c r="PTS4" s="2176"/>
      <c r="PTT4" s="2176"/>
      <c r="PTU4" s="2176"/>
      <c r="PTV4" s="2176"/>
      <c r="PTW4" s="2176"/>
      <c r="PTX4" s="2176"/>
      <c r="PTY4" s="2176"/>
      <c r="PTZ4" s="2176"/>
      <c r="PUA4" s="2176"/>
      <c r="PUB4" s="2176"/>
      <c r="PUC4" s="2176"/>
      <c r="PUD4" s="2176"/>
      <c r="PUE4" s="2176"/>
      <c r="PUF4" s="2176"/>
      <c r="PUG4" s="2176"/>
      <c r="PUH4" s="2176"/>
      <c r="PUI4" s="2176"/>
      <c r="PUJ4" s="2176"/>
      <c r="PUK4" s="2176"/>
      <c r="PUL4" s="2176"/>
      <c r="PUM4" s="2176"/>
      <c r="PUN4" s="2176"/>
      <c r="PUO4" s="2176"/>
      <c r="PUP4" s="2176"/>
      <c r="PUQ4" s="2176"/>
      <c r="PUR4" s="2176"/>
      <c r="PUS4" s="2176"/>
      <c r="PUT4" s="2176"/>
      <c r="PUU4" s="2176"/>
      <c r="PUV4" s="2176"/>
      <c r="PUW4" s="2176"/>
      <c r="PUX4" s="2176"/>
      <c r="PUY4" s="2176"/>
      <c r="PUZ4" s="2176"/>
      <c r="PVA4" s="2176"/>
      <c r="PVB4" s="2176"/>
      <c r="PVC4" s="2176"/>
      <c r="PVD4" s="2176"/>
      <c r="PVE4" s="2176"/>
      <c r="PVF4" s="2176"/>
      <c r="PVG4" s="2176"/>
      <c r="PVH4" s="2176"/>
      <c r="PVI4" s="2176"/>
      <c r="PVJ4" s="2176"/>
      <c r="PVK4" s="2176"/>
      <c r="PVL4" s="2176"/>
      <c r="PVM4" s="2176"/>
      <c r="PVN4" s="2176"/>
      <c r="PVO4" s="2176"/>
      <c r="PVP4" s="2176"/>
      <c r="PVQ4" s="2176"/>
      <c r="PVR4" s="2176"/>
      <c r="PVS4" s="2176"/>
      <c r="PVT4" s="2176"/>
      <c r="PVU4" s="2176"/>
      <c r="PVV4" s="2176"/>
      <c r="PVW4" s="2176"/>
      <c r="PVX4" s="2176"/>
      <c r="PVY4" s="2176"/>
      <c r="PVZ4" s="2176"/>
      <c r="PWA4" s="2176"/>
      <c r="PWB4" s="2176"/>
      <c r="PWC4" s="2176"/>
      <c r="PWD4" s="2176"/>
      <c r="PWE4" s="2176"/>
      <c r="PWF4" s="2176"/>
      <c r="PWG4" s="2176"/>
      <c r="PWH4" s="2176"/>
      <c r="PWI4" s="2176"/>
      <c r="PWJ4" s="2176"/>
      <c r="PWK4" s="2176"/>
      <c r="PWL4" s="2176"/>
      <c r="PWM4" s="2176"/>
      <c r="PWN4" s="2176"/>
      <c r="PWO4" s="2176"/>
      <c r="PWP4" s="2176"/>
      <c r="PWQ4" s="2176"/>
      <c r="PWR4" s="2176"/>
      <c r="PWS4" s="2176"/>
      <c r="PWT4" s="2176"/>
      <c r="PWU4" s="2176"/>
      <c r="PWV4" s="2176"/>
      <c r="PWW4" s="2176"/>
      <c r="PWX4" s="2176"/>
      <c r="PWY4" s="2176"/>
      <c r="PWZ4" s="2176"/>
      <c r="PXA4" s="2176"/>
      <c r="PXB4" s="2176"/>
      <c r="PXC4" s="2176"/>
      <c r="PXD4" s="2176"/>
      <c r="PXE4" s="2176"/>
      <c r="PXF4" s="2176"/>
      <c r="PXG4" s="2176"/>
      <c r="PXH4" s="2176"/>
      <c r="PXI4" s="2176"/>
      <c r="PXJ4" s="2176"/>
      <c r="PXK4" s="2176"/>
      <c r="PXL4" s="2176"/>
      <c r="PXM4" s="2176"/>
      <c r="PXN4" s="2176"/>
      <c r="PXO4" s="2176"/>
      <c r="PXP4" s="2176"/>
      <c r="PXQ4" s="2176"/>
      <c r="PXR4" s="2176"/>
      <c r="PXS4" s="2176"/>
      <c r="PXT4" s="2176"/>
      <c r="PXU4" s="2176"/>
      <c r="PXV4" s="2176"/>
      <c r="PXW4" s="2176"/>
      <c r="PXX4" s="2176"/>
      <c r="PXY4" s="2176"/>
      <c r="PXZ4" s="2176"/>
      <c r="PYA4" s="2176"/>
      <c r="PYB4" s="2176"/>
      <c r="PYC4" s="2176"/>
      <c r="PYD4" s="2176"/>
      <c r="PYE4" s="2176"/>
      <c r="PYF4" s="2176"/>
      <c r="PYG4" s="2176"/>
      <c r="PYH4" s="2176"/>
      <c r="PYI4" s="2176"/>
      <c r="PYJ4" s="2176"/>
      <c r="PYK4" s="2176"/>
      <c r="PYL4" s="2176"/>
      <c r="PYM4" s="2176"/>
      <c r="PYN4" s="2176"/>
      <c r="PYO4" s="2176"/>
      <c r="PYP4" s="2176"/>
      <c r="PYQ4" s="2176"/>
      <c r="PYR4" s="2176"/>
      <c r="PYS4" s="2176"/>
      <c r="PYT4" s="2176"/>
      <c r="PYU4" s="2176"/>
      <c r="PYV4" s="2176"/>
      <c r="PYW4" s="2176"/>
      <c r="PYX4" s="2176"/>
      <c r="PYY4" s="2176"/>
      <c r="PYZ4" s="2176"/>
      <c r="PZA4" s="2176"/>
      <c r="PZB4" s="2176"/>
      <c r="PZC4" s="2176"/>
      <c r="PZD4" s="2176"/>
      <c r="PZE4" s="2176"/>
      <c r="PZF4" s="2176"/>
      <c r="PZG4" s="2176"/>
      <c r="PZH4" s="2176"/>
      <c r="PZI4" s="2176"/>
      <c r="PZJ4" s="2176"/>
      <c r="PZK4" s="2176"/>
      <c r="PZL4" s="2176"/>
      <c r="PZM4" s="2176"/>
      <c r="PZN4" s="2176"/>
      <c r="PZO4" s="2176"/>
      <c r="PZP4" s="2176"/>
      <c r="PZQ4" s="2176"/>
      <c r="PZR4" s="2176"/>
      <c r="PZS4" s="2176"/>
      <c r="PZT4" s="2176"/>
      <c r="PZU4" s="2176"/>
      <c r="PZV4" s="2176"/>
      <c r="PZW4" s="2176"/>
      <c r="PZX4" s="2176"/>
      <c r="PZY4" s="2176"/>
      <c r="PZZ4" s="2176"/>
      <c r="QAA4" s="2176"/>
      <c r="QAB4" s="2176"/>
      <c r="QAC4" s="2176"/>
      <c r="QAD4" s="2176"/>
      <c r="QAE4" s="2176"/>
      <c r="QAF4" s="2176"/>
      <c r="QAG4" s="2176"/>
      <c r="QAH4" s="2176"/>
      <c r="QAI4" s="2176"/>
      <c r="QAJ4" s="2176"/>
      <c r="QAK4" s="2176"/>
      <c r="QAL4" s="2176"/>
      <c r="QAM4" s="2176"/>
      <c r="QAN4" s="2176"/>
      <c r="QAO4" s="2176"/>
      <c r="QAP4" s="2176"/>
      <c r="QAQ4" s="2176"/>
      <c r="QAR4" s="2176"/>
      <c r="QAS4" s="2176"/>
      <c r="QAT4" s="2176"/>
      <c r="QAU4" s="2176"/>
      <c r="QAV4" s="2176"/>
      <c r="QAW4" s="2176"/>
      <c r="QAX4" s="2176"/>
      <c r="QAY4" s="2176"/>
      <c r="QAZ4" s="2176"/>
      <c r="QBA4" s="2176"/>
      <c r="QBB4" s="2176"/>
      <c r="QBC4" s="2176"/>
      <c r="QBD4" s="2176"/>
      <c r="QBE4" s="2176"/>
      <c r="QBF4" s="2176"/>
      <c r="QBG4" s="2176"/>
      <c r="QBH4" s="2176"/>
      <c r="QBI4" s="2176"/>
      <c r="QBJ4" s="2176"/>
      <c r="QBK4" s="2176"/>
      <c r="QBL4" s="2176"/>
      <c r="QBM4" s="2176"/>
      <c r="QBN4" s="2176"/>
      <c r="QBO4" s="2176"/>
      <c r="QBP4" s="2176"/>
      <c r="QBQ4" s="2176"/>
      <c r="QBR4" s="2176"/>
      <c r="QBS4" s="2176"/>
      <c r="QBT4" s="2176"/>
      <c r="QBU4" s="2176"/>
      <c r="QBV4" s="2176"/>
      <c r="QBW4" s="2176"/>
      <c r="QBX4" s="2176"/>
      <c r="QBY4" s="2176"/>
      <c r="QBZ4" s="2176"/>
      <c r="QCA4" s="2176"/>
      <c r="QCB4" s="2176"/>
      <c r="QCC4" s="2176"/>
      <c r="QCD4" s="2176"/>
      <c r="QCE4" s="2176"/>
      <c r="QCF4" s="2176"/>
      <c r="QCG4" s="2176"/>
      <c r="QCH4" s="2176"/>
      <c r="QCI4" s="2176"/>
      <c r="QCJ4" s="2176"/>
      <c r="QCK4" s="2176"/>
      <c r="QCL4" s="2176"/>
      <c r="QCM4" s="2176"/>
      <c r="QCN4" s="2176"/>
      <c r="QCO4" s="2176"/>
      <c r="QCP4" s="2176"/>
      <c r="QCQ4" s="2176"/>
      <c r="QCR4" s="2176"/>
      <c r="QCS4" s="2176"/>
      <c r="QCT4" s="2176"/>
      <c r="QCU4" s="2176"/>
      <c r="QCV4" s="2176"/>
      <c r="QCW4" s="2176"/>
      <c r="QCX4" s="2176"/>
      <c r="QCY4" s="2176"/>
      <c r="QCZ4" s="2176"/>
      <c r="QDA4" s="2176"/>
      <c r="QDB4" s="2176"/>
      <c r="QDC4" s="2176"/>
      <c r="QDD4" s="2176"/>
      <c r="QDE4" s="2176"/>
      <c r="QDF4" s="2176"/>
      <c r="QDG4" s="2176"/>
      <c r="QDH4" s="2176"/>
      <c r="QDI4" s="2176"/>
      <c r="QDJ4" s="2176"/>
      <c r="QDK4" s="2176"/>
      <c r="QDL4" s="2176"/>
      <c r="QDM4" s="2176"/>
      <c r="QDN4" s="2176"/>
      <c r="QDO4" s="2176"/>
      <c r="QDP4" s="2176"/>
      <c r="QDQ4" s="2176"/>
      <c r="QDR4" s="2176"/>
      <c r="QDS4" s="2176"/>
      <c r="QDT4" s="2176"/>
      <c r="QDU4" s="2176"/>
      <c r="QDV4" s="2176"/>
      <c r="QDW4" s="2176"/>
      <c r="QDX4" s="2176"/>
      <c r="QDY4" s="2176"/>
      <c r="QDZ4" s="2176"/>
      <c r="QEA4" s="2176"/>
      <c r="QEB4" s="2176"/>
      <c r="QEC4" s="2176"/>
      <c r="QED4" s="2176"/>
      <c r="QEE4" s="2176"/>
      <c r="QEF4" s="2176"/>
      <c r="QEG4" s="2176"/>
      <c r="QEH4" s="2176"/>
      <c r="QEI4" s="2176"/>
      <c r="QEJ4" s="2176"/>
      <c r="QEK4" s="2176"/>
      <c r="QEL4" s="2176"/>
      <c r="QEM4" s="2176"/>
      <c r="QEN4" s="2176"/>
      <c r="QEO4" s="2176"/>
      <c r="QEP4" s="2176"/>
      <c r="QEQ4" s="2176"/>
      <c r="QER4" s="2176"/>
      <c r="QES4" s="2176"/>
      <c r="QET4" s="2176"/>
      <c r="QEU4" s="2176"/>
      <c r="QEV4" s="2176"/>
      <c r="QEW4" s="2176"/>
      <c r="QEX4" s="2176"/>
      <c r="QEY4" s="2176"/>
      <c r="QEZ4" s="2176"/>
      <c r="QFA4" s="2176"/>
      <c r="QFB4" s="2176"/>
      <c r="QFC4" s="2176"/>
      <c r="QFD4" s="2176"/>
      <c r="QFE4" s="2176"/>
      <c r="QFF4" s="2176"/>
      <c r="QFG4" s="2176"/>
      <c r="QFH4" s="2176"/>
      <c r="QFI4" s="2176"/>
      <c r="QFJ4" s="2176"/>
      <c r="QFK4" s="2176"/>
      <c r="QFL4" s="2176"/>
      <c r="QFM4" s="2176"/>
      <c r="QFN4" s="2176"/>
      <c r="QFO4" s="2176"/>
      <c r="QFP4" s="2176"/>
      <c r="QFQ4" s="2176"/>
      <c r="QFR4" s="2176"/>
      <c r="QFS4" s="2176"/>
      <c r="QFT4" s="2176"/>
      <c r="QFU4" s="2176"/>
      <c r="QFV4" s="2176"/>
      <c r="QFW4" s="2176"/>
      <c r="QFX4" s="2176"/>
      <c r="QFY4" s="2176"/>
      <c r="QFZ4" s="2176"/>
      <c r="QGA4" s="2176"/>
      <c r="QGB4" s="2176"/>
      <c r="QGC4" s="2176"/>
      <c r="QGD4" s="2176"/>
      <c r="QGE4" s="2176"/>
      <c r="QGF4" s="2176"/>
      <c r="QGG4" s="2176"/>
      <c r="QGH4" s="2176"/>
      <c r="QGI4" s="2176"/>
      <c r="QGJ4" s="2176"/>
      <c r="QGK4" s="2176"/>
      <c r="QGL4" s="2176"/>
      <c r="QGM4" s="2176"/>
      <c r="QGN4" s="2176"/>
      <c r="QGO4" s="2176"/>
      <c r="QGP4" s="2176"/>
      <c r="QGQ4" s="2176"/>
      <c r="QGR4" s="2176"/>
      <c r="QGS4" s="2176"/>
      <c r="QGT4" s="2176"/>
      <c r="QGU4" s="2176"/>
      <c r="QGV4" s="2176"/>
      <c r="QGW4" s="2176"/>
      <c r="QGX4" s="2176"/>
      <c r="QGY4" s="2176"/>
      <c r="QGZ4" s="2176"/>
      <c r="QHA4" s="2176"/>
      <c r="QHB4" s="2176"/>
      <c r="QHC4" s="2176"/>
      <c r="QHD4" s="2176"/>
      <c r="QHE4" s="2176"/>
      <c r="QHF4" s="2176"/>
      <c r="QHG4" s="2176"/>
      <c r="QHH4" s="2176"/>
      <c r="QHI4" s="2176"/>
      <c r="QHJ4" s="2176"/>
      <c r="QHK4" s="2176"/>
      <c r="QHL4" s="2176"/>
      <c r="QHM4" s="2176"/>
      <c r="QHN4" s="2176"/>
      <c r="QHO4" s="2176"/>
      <c r="QHP4" s="2176"/>
      <c r="QHQ4" s="2176"/>
      <c r="QHR4" s="2176"/>
      <c r="QHS4" s="2176"/>
      <c r="QHT4" s="2176"/>
      <c r="QHU4" s="2176"/>
      <c r="QHV4" s="2176"/>
      <c r="QHW4" s="2176"/>
      <c r="QHX4" s="2176"/>
      <c r="QHY4" s="2176"/>
      <c r="QHZ4" s="2176"/>
      <c r="QIA4" s="2176"/>
      <c r="QIB4" s="2176"/>
      <c r="QIC4" s="2176"/>
      <c r="QID4" s="2176"/>
      <c r="QIE4" s="2176"/>
      <c r="QIF4" s="2176"/>
      <c r="QIG4" s="2176"/>
      <c r="QIH4" s="2176"/>
      <c r="QII4" s="2176"/>
      <c r="QIJ4" s="2176"/>
      <c r="QIK4" s="2176"/>
      <c r="QIL4" s="2176"/>
      <c r="QIM4" s="2176"/>
      <c r="QIN4" s="2176"/>
      <c r="QIO4" s="2176"/>
      <c r="QIP4" s="2176"/>
      <c r="QIQ4" s="2176"/>
      <c r="QIR4" s="2176"/>
      <c r="QIS4" s="2176"/>
      <c r="QIT4" s="2176"/>
      <c r="QIU4" s="2176"/>
      <c r="QIV4" s="2176"/>
      <c r="QIW4" s="2176"/>
      <c r="QIX4" s="2176"/>
      <c r="QIY4" s="2176"/>
      <c r="QIZ4" s="2176"/>
      <c r="QJA4" s="2176"/>
      <c r="QJB4" s="2176"/>
      <c r="QJC4" s="2176"/>
      <c r="QJD4" s="2176"/>
      <c r="QJE4" s="2176"/>
      <c r="QJF4" s="2176"/>
      <c r="QJG4" s="2176"/>
      <c r="QJH4" s="2176"/>
      <c r="QJI4" s="2176"/>
      <c r="QJJ4" s="2176"/>
      <c r="QJK4" s="2176"/>
      <c r="QJL4" s="2176"/>
      <c r="QJM4" s="2176"/>
      <c r="QJN4" s="2176"/>
      <c r="QJO4" s="2176"/>
      <c r="QJP4" s="2176"/>
      <c r="QJQ4" s="2176"/>
      <c r="QJR4" s="2176"/>
      <c r="QJS4" s="2176"/>
      <c r="QJT4" s="2176"/>
      <c r="QJU4" s="2176"/>
      <c r="QJV4" s="2176"/>
      <c r="QJW4" s="2176"/>
      <c r="QJX4" s="2176"/>
      <c r="QJY4" s="2176"/>
      <c r="QJZ4" s="2176"/>
      <c r="QKA4" s="2176"/>
      <c r="QKB4" s="2176"/>
      <c r="QKC4" s="2176"/>
      <c r="QKD4" s="2176"/>
      <c r="QKE4" s="2176"/>
      <c r="QKF4" s="2176"/>
      <c r="QKG4" s="2176"/>
      <c r="QKH4" s="2176"/>
      <c r="QKI4" s="2176"/>
      <c r="QKJ4" s="2176"/>
      <c r="QKK4" s="2176"/>
      <c r="QKL4" s="2176"/>
      <c r="QKM4" s="2176"/>
      <c r="QKN4" s="2176"/>
      <c r="QKO4" s="2176"/>
      <c r="QKP4" s="2176"/>
      <c r="QKQ4" s="2176"/>
      <c r="QKR4" s="2176"/>
      <c r="QKS4" s="2176"/>
      <c r="QKT4" s="2176"/>
      <c r="QKU4" s="2176"/>
      <c r="QKV4" s="2176"/>
      <c r="QKW4" s="2176"/>
      <c r="QKX4" s="2176"/>
      <c r="QKY4" s="2176"/>
      <c r="QKZ4" s="2176"/>
      <c r="QLA4" s="2176"/>
      <c r="QLB4" s="2176"/>
      <c r="QLC4" s="2176"/>
      <c r="QLD4" s="2176"/>
      <c r="QLE4" s="2176"/>
      <c r="QLF4" s="2176"/>
      <c r="QLG4" s="2176"/>
      <c r="QLH4" s="2176"/>
      <c r="QLI4" s="2176"/>
      <c r="QLJ4" s="2176"/>
      <c r="QLK4" s="2176"/>
      <c r="QLL4" s="2176"/>
      <c r="QLM4" s="2176"/>
      <c r="QLN4" s="2176"/>
      <c r="QLO4" s="2176"/>
      <c r="QLP4" s="2176"/>
      <c r="QLQ4" s="2176"/>
      <c r="QLR4" s="2176"/>
      <c r="QLS4" s="2176"/>
      <c r="QLT4" s="2176"/>
      <c r="QLU4" s="2176"/>
      <c r="QLV4" s="2176"/>
      <c r="QLW4" s="2176"/>
      <c r="QLX4" s="2176"/>
      <c r="QLY4" s="2176"/>
      <c r="QLZ4" s="2176"/>
      <c r="QMA4" s="2176"/>
      <c r="QMB4" s="2176"/>
      <c r="QMC4" s="2176"/>
      <c r="QMD4" s="2176"/>
      <c r="QME4" s="2176"/>
      <c r="QMF4" s="2176"/>
      <c r="QMG4" s="2176"/>
      <c r="QMH4" s="2176"/>
      <c r="QMI4" s="2176"/>
      <c r="QMJ4" s="2176"/>
      <c r="QMK4" s="2176"/>
      <c r="QML4" s="2176"/>
      <c r="QMM4" s="2176"/>
      <c r="QMN4" s="2176"/>
      <c r="QMO4" s="2176"/>
      <c r="QMP4" s="2176"/>
      <c r="QMQ4" s="2176"/>
      <c r="QMR4" s="2176"/>
      <c r="QMS4" s="2176"/>
      <c r="QMT4" s="2176"/>
      <c r="QMU4" s="2176"/>
      <c r="QMV4" s="2176"/>
      <c r="QMW4" s="2176"/>
      <c r="QMX4" s="2176"/>
      <c r="QMY4" s="2176"/>
      <c r="QMZ4" s="2176"/>
      <c r="QNA4" s="2176"/>
      <c r="QNB4" s="2176"/>
      <c r="QNC4" s="2176"/>
      <c r="QND4" s="2176"/>
      <c r="QNE4" s="2176"/>
      <c r="QNF4" s="2176"/>
      <c r="QNG4" s="2176"/>
      <c r="QNH4" s="2176"/>
      <c r="QNI4" s="2176"/>
      <c r="QNJ4" s="2176"/>
      <c r="QNK4" s="2176"/>
      <c r="QNL4" s="2176"/>
      <c r="QNM4" s="2176"/>
      <c r="QNN4" s="2176"/>
      <c r="QNO4" s="2176"/>
      <c r="QNP4" s="2176"/>
      <c r="QNQ4" s="2176"/>
      <c r="QNR4" s="2176"/>
      <c r="QNS4" s="2176"/>
      <c r="QNT4" s="2176"/>
      <c r="QNU4" s="2176"/>
      <c r="QNV4" s="2176"/>
      <c r="QNW4" s="2176"/>
      <c r="QNX4" s="2176"/>
      <c r="QNY4" s="2176"/>
      <c r="QNZ4" s="2176"/>
      <c r="QOA4" s="2176"/>
      <c r="QOB4" s="2176"/>
      <c r="QOC4" s="2176"/>
      <c r="QOD4" s="2176"/>
      <c r="QOE4" s="2176"/>
      <c r="QOF4" s="2176"/>
      <c r="QOG4" s="2176"/>
      <c r="QOH4" s="2176"/>
      <c r="QOI4" s="2176"/>
      <c r="QOJ4" s="2176"/>
      <c r="QOK4" s="2176"/>
      <c r="QOL4" s="2176"/>
      <c r="QOM4" s="2176"/>
      <c r="QON4" s="2176"/>
      <c r="QOO4" s="2176"/>
      <c r="QOP4" s="2176"/>
      <c r="QOQ4" s="2176"/>
      <c r="QOR4" s="2176"/>
      <c r="QOS4" s="2176"/>
      <c r="QOT4" s="2176"/>
      <c r="QOU4" s="2176"/>
      <c r="QOV4" s="2176"/>
      <c r="QOW4" s="2176"/>
      <c r="QOX4" s="2176"/>
      <c r="QOY4" s="2176"/>
      <c r="QOZ4" s="2176"/>
      <c r="QPA4" s="2176"/>
      <c r="QPB4" s="2176"/>
      <c r="QPC4" s="2176"/>
      <c r="QPD4" s="2176"/>
      <c r="QPE4" s="2176"/>
      <c r="QPF4" s="2176"/>
      <c r="QPG4" s="2176"/>
      <c r="QPH4" s="2176"/>
      <c r="QPI4" s="2176"/>
      <c r="QPJ4" s="2176"/>
      <c r="QPK4" s="2176"/>
      <c r="QPL4" s="2176"/>
      <c r="QPM4" s="2176"/>
      <c r="QPN4" s="2176"/>
      <c r="QPO4" s="2176"/>
      <c r="QPP4" s="2176"/>
      <c r="QPQ4" s="2176"/>
      <c r="QPR4" s="2176"/>
      <c r="QPS4" s="2176"/>
      <c r="QPT4" s="2176"/>
      <c r="QPU4" s="2176"/>
      <c r="QPV4" s="2176"/>
      <c r="QPW4" s="2176"/>
      <c r="QPX4" s="2176"/>
      <c r="QPY4" s="2176"/>
      <c r="QPZ4" s="2176"/>
      <c r="QQA4" s="2176"/>
      <c r="QQB4" s="2176"/>
      <c r="QQC4" s="2176"/>
      <c r="QQD4" s="2176"/>
      <c r="QQE4" s="2176"/>
      <c r="QQF4" s="2176"/>
      <c r="QQG4" s="2176"/>
      <c r="QQH4" s="2176"/>
      <c r="QQI4" s="2176"/>
      <c r="QQJ4" s="2176"/>
      <c r="QQK4" s="2176"/>
      <c r="QQL4" s="2176"/>
      <c r="QQM4" s="2176"/>
      <c r="QQN4" s="2176"/>
      <c r="QQO4" s="2176"/>
      <c r="QQP4" s="2176"/>
      <c r="QQQ4" s="2176"/>
      <c r="QQR4" s="2176"/>
      <c r="QQS4" s="2176"/>
      <c r="QQT4" s="2176"/>
      <c r="QQU4" s="2176"/>
      <c r="QQV4" s="2176"/>
      <c r="QQW4" s="2176"/>
      <c r="QQX4" s="2176"/>
      <c r="QQY4" s="2176"/>
      <c r="QQZ4" s="2176"/>
      <c r="QRA4" s="2176"/>
      <c r="QRB4" s="2176"/>
      <c r="QRC4" s="2176"/>
      <c r="QRD4" s="2176"/>
      <c r="QRE4" s="2176"/>
      <c r="QRF4" s="2176"/>
      <c r="QRG4" s="2176"/>
      <c r="QRH4" s="2176"/>
      <c r="QRI4" s="2176"/>
      <c r="QRJ4" s="2176"/>
      <c r="QRK4" s="2176"/>
      <c r="QRL4" s="2176"/>
      <c r="QRM4" s="2176"/>
      <c r="QRN4" s="2176"/>
      <c r="QRO4" s="2176"/>
      <c r="QRP4" s="2176"/>
      <c r="QRQ4" s="2176"/>
      <c r="QRR4" s="2176"/>
      <c r="QRS4" s="2176"/>
      <c r="QRT4" s="2176"/>
      <c r="QRU4" s="2176"/>
      <c r="QRV4" s="2176"/>
      <c r="QRW4" s="2176"/>
      <c r="QRX4" s="2176"/>
      <c r="QRY4" s="2176"/>
      <c r="QRZ4" s="2176"/>
      <c r="QSA4" s="2176"/>
      <c r="QSB4" s="2176"/>
      <c r="QSC4" s="2176"/>
      <c r="QSD4" s="2176"/>
      <c r="QSE4" s="2176"/>
      <c r="QSF4" s="2176"/>
      <c r="QSG4" s="2176"/>
      <c r="QSH4" s="2176"/>
      <c r="QSI4" s="2176"/>
      <c r="QSJ4" s="2176"/>
      <c r="QSK4" s="2176"/>
      <c r="QSL4" s="2176"/>
      <c r="QSM4" s="2176"/>
      <c r="QSN4" s="2176"/>
      <c r="QSO4" s="2176"/>
      <c r="QSP4" s="2176"/>
      <c r="QSQ4" s="2176"/>
      <c r="QSR4" s="2176"/>
      <c r="QSS4" s="2176"/>
      <c r="QST4" s="2176"/>
      <c r="QSU4" s="2176"/>
      <c r="QSV4" s="2176"/>
      <c r="QSW4" s="2176"/>
      <c r="QSX4" s="2176"/>
      <c r="QSY4" s="2176"/>
      <c r="QSZ4" s="2176"/>
      <c r="QTA4" s="2176"/>
      <c r="QTB4" s="2176"/>
      <c r="QTC4" s="2176"/>
      <c r="QTD4" s="2176"/>
      <c r="QTE4" s="2176"/>
      <c r="QTF4" s="2176"/>
      <c r="QTG4" s="2176"/>
      <c r="QTH4" s="2176"/>
      <c r="QTI4" s="2176"/>
      <c r="QTJ4" s="2176"/>
      <c r="QTK4" s="2176"/>
      <c r="QTL4" s="2176"/>
      <c r="QTM4" s="2176"/>
      <c r="QTN4" s="2176"/>
      <c r="QTO4" s="2176"/>
      <c r="QTP4" s="2176"/>
      <c r="QTQ4" s="2176"/>
      <c r="QTR4" s="2176"/>
      <c r="QTS4" s="2176"/>
      <c r="QTT4" s="2176"/>
      <c r="QTU4" s="2176"/>
      <c r="QTV4" s="2176"/>
      <c r="QTW4" s="2176"/>
      <c r="QTX4" s="2176"/>
      <c r="QTY4" s="2176"/>
      <c r="QTZ4" s="2176"/>
      <c r="QUA4" s="2176"/>
      <c r="QUB4" s="2176"/>
      <c r="QUC4" s="2176"/>
      <c r="QUD4" s="2176"/>
      <c r="QUE4" s="2176"/>
      <c r="QUF4" s="2176"/>
      <c r="QUG4" s="2176"/>
      <c r="QUH4" s="2176"/>
      <c r="QUI4" s="2176"/>
      <c r="QUJ4" s="2176"/>
      <c r="QUK4" s="2176"/>
      <c r="QUL4" s="2176"/>
      <c r="QUM4" s="2176"/>
      <c r="QUN4" s="2176"/>
      <c r="QUO4" s="2176"/>
      <c r="QUP4" s="2176"/>
      <c r="QUQ4" s="2176"/>
      <c r="QUR4" s="2176"/>
      <c r="QUS4" s="2176"/>
      <c r="QUT4" s="2176"/>
      <c r="QUU4" s="2176"/>
      <c r="QUV4" s="2176"/>
      <c r="QUW4" s="2176"/>
      <c r="QUX4" s="2176"/>
      <c r="QUY4" s="2176"/>
      <c r="QUZ4" s="2176"/>
      <c r="QVA4" s="2176"/>
      <c r="QVB4" s="2176"/>
      <c r="QVC4" s="2176"/>
      <c r="QVD4" s="2176"/>
      <c r="QVE4" s="2176"/>
      <c r="QVF4" s="2176"/>
      <c r="QVG4" s="2176"/>
      <c r="QVH4" s="2176"/>
      <c r="QVI4" s="2176"/>
      <c r="QVJ4" s="2176"/>
      <c r="QVK4" s="2176"/>
      <c r="QVL4" s="2176"/>
      <c r="QVM4" s="2176"/>
      <c r="QVN4" s="2176"/>
      <c r="QVO4" s="2176"/>
      <c r="QVP4" s="2176"/>
      <c r="QVQ4" s="2176"/>
      <c r="QVR4" s="2176"/>
      <c r="QVS4" s="2176"/>
      <c r="QVT4" s="2176"/>
      <c r="QVU4" s="2176"/>
      <c r="QVV4" s="2176"/>
      <c r="QVW4" s="2176"/>
      <c r="QVX4" s="2176"/>
      <c r="QVY4" s="2176"/>
      <c r="QVZ4" s="2176"/>
      <c r="QWA4" s="2176"/>
      <c r="QWB4" s="2176"/>
      <c r="QWC4" s="2176"/>
      <c r="QWD4" s="2176"/>
      <c r="QWE4" s="2176"/>
      <c r="QWF4" s="2176"/>
      <c r="QWG4" s="2176"/>
      <c r="QWH4" s="2176"/>
      <c r="QWI4" s="2176"/>
      <c r="QWJ4" s="2176"/>
      <c r="QWK4" s="2176"/>
      <c r="QWL4" s="2176"/>
      <c r="QWM4" s="2176"/>
      <c r="QWN4" s="2176"/>
      <c r="QWO4" s="2176"/>
      <c r="QWP4" s="2176"/>
      <c r="QWQ4" s="2176"/>
      <c r="QWR4" s="2176"/>
      <c r="QWS4" s="2176"/>
      <c r="QWT4" s="2176"/>
      <c r="QWU4" s="2176"/>
      <c r="QWV4" s="2176"/>
      <c r="QWW4" s="2176"/>
      <c r="QWX4" s="2176"/>
      <c r="QWY4" s="2176"/>
      <c r="QWZ4" s="2176"/>
      <c r="QXA4" s="2176"/>
      <c r="QXB4" s="2176"/>
      <c r="QXC4" s="2176"/>
      <c r="QXD4" s="2176"/>
      <c r="QXE4" s="2176"/>
      <c r="QXF4" s="2176"/>
      <c r="QXG4" s="2176"/>
      <c r="QXH4" s="2176"/>
      <c r="QXI4" s="2176"/>
      <c r="QXJ4" s="2176"/>
      <c r="QXK4" s="2176"/>
      <c r="QXL4" s="2176"/>
      <c r="QXM4" s="2176"/>
      <c r="QXN4" s="2176"/>
      <c r="QXO4" s="2176"/>
      <c r="QXP4" s="2176"/>
      <c r="QXQ4" s="2176"/>
      <c r="QXR4" s="2176"/>
      <c r="QXS4" s="2176"/>
      <c r="QXT4" s="2176"/>
      <c r="QXU4" s="2176"/>
      <c r="QXV4" s="2176"/>
      <c r="QXW4" s="2176"/>
      <c r="QXX4" s="2176"/>
      <c r="QXY4" s="2176"/>
      <c r="QXZ4" s="2176"/>
      <c r="QYA4" s="2176"/>
      <c r="QYB4" s="2176"/>
      <c r="QYC4" s="2176"/>
      <c r="QYD4" s="2176"/>
      <c r="QYE4" s="2176"/>
      <c r="QYF4" s="2176"/>
      <c r="QYG4" s="2176"/>
      <c r="QYH4" s="2176"/>
      <c r="QYI4" s="2176"/>
      <c r="QYJ4" s="2176"/>
      <c r="QYK4" s="2176"/>
      <c r="QYL4" s="2176"/>
      <c r="QYM4" s="2176"/>
      <c r="QYN4" s="2176"/>
      <c r="QYO4" s="2176"/>
      <c r="QYP4" s="2176"/>
      <c r="QYQ4" s="2176"/>
      <c r="QYR4" s="2176"/>
      <c r="QYS4" s="2176"/>
      <c r="QYT4" s="2176"/>
      <c r="QYU4" s="2176"/>
      <c r="QYV4" s="2176"/>
      <c r="QYW4" s="2176"/>
      <c r="QYX4" s="2176"/>
      <c r="QYY4" s="2176"/>
      <c r="QYZ4" s="2176"/>
      <c r="QZA4" s="2176"/>
      <c r="QZB4" s="2176"/>
      <c r="QZC4" s="2176"/>
      <c r="QZD4" s="2176"/>
      <c r="QZE4" s="2176"/>
      <c r="QZF4" s="2176"/>
      <c r="QZG4" s="2176"/>
      <c r="QZH4" s="2176"/>
      <c r="QZI4" s="2176"/>
      <c r="QZJ4" s="2176"/>
      <c r="QZK4" s="2176"/>
      <c r="QZL4" s="2176"/>
      <c r="QZM4" s="2176"/>
      <c r="QZN4" s="2176"/>
      <c r="QZO4" s="2176"/>
      <c r="QZP4" s="2176"/>
      <c r="QZQ4" s="2176"/>
      <c r="QZR4" s="2176"/>
      <c r="QZS4" s="2176"/>
      <c r="QZT4" s="2176"/>
      <c r="QZU4" s="2176"/>
      <c r="QZV4" s="2176"/>
      <c r="QZW4" s="2176"/>
      <c r="QZX4" s="2176"/>
      <c r="QZY4" s="2176"/>
      <c r="QZZ4" s="2176"/>
      <c r="RAA4" s="2176"/>
      <c r="RAB4" s="2176"/>
      <c r="RAC4" s="2176"/>
      <c r="RAD4" s="2176"/>
      <c r="RAE4" s="2176"/>
      <c r="RAF4" s="2176"/>
      <c r="RAG4" s="2176"/>
      <c r="RAH4" s="2176"/>
      <c r="RAI4" s="2176"/>
      <c r="RAJ4" s="2176"/>
      <c r="RAK4" s="2176"/>
      <c r="RAL4" s="2176"/>
      <c r="RAM4" s="2176"/>
      <c r="RAN4" s="2176"/>
      <c r="RAO4" s="2176"/>
      <c r="RAP4" s="2176"/>
      <c r="RAQ4" s="2176"/>
      <c r="RAR4" s="2176"/>
      <c r="RAS4" s="2176"/>
      <c r="RAT4" s="2176"/>
      <c r="RAU4" s="2176"/>
      <c r="RAV4" s="2176"/>
      <c r="RAW4" s="2176"/>
      <c r="RAX4" s="2176"/>
      <c r="RAY4" s="2176"/>
      <c r="RAZ4" s="2176"/>
      <c r="RBA4" s="2176"/>
      <c r="RBB4" s="2176"/>
      <c r="RBC4" s="2176"/>
      <c r="RBD4" s="2176"/>
      <c r="RBE4" s="2176"/>
      <c r="RBF4" s="2176"/>
      <c r="RBG4" s="2176"/>
      <c r="RBH4" s="2176"/>
      <c r="RBI4" s="2176"/>
      <c r="RBJ4" s="2176"/>
      <c r="RBK4" s="2176"/>
      <c r="RBL4" s="2176"/>
      <c r="RBM4" s="2176"/>
      <c r="RBN4" s="2176"/>
      <c r="RBO4" s="2176"/>
      <c r="RBP4" s="2176"/>
      <c r="RBQ4" s="2176"/>
      <c r="RBR4" s="2176"/>
      <c r="RBS4" s="2176"/>
      <c r="RBT4" s="2176"/>
      <c r="RBU4" s="2176"/>
      <c r="RBV4" s="2176"/>
      <c r="RBW4" s="2176"/>
      <c r="RBX4" s="2176"/>
      <c r="RBY4" s="2176"/>
      <c r="RBZ4" s="2176"/>
      <c r="RCA4" s="2176"/>
      <c r="RCB4" s="2176"/>
      <c r="RCC4" s="2176"/>
      <c r="RCD4" s="2176"/>
      <c r="RCE4" s="2176"/>
      <c r="RCF4" s="2176"/>
      <c r="RCG4" s="2176"/>
      <c r="RCH4" s="2176"/>
      <c r="RCI4" s="2176"/>
      <c r="RCJ4" s="2176"/>
      <c r="RCK4" s="2176"/>
      <c r="RCL4" s="2176"/>
      <c r="RCM4" s="2176"/>
      <c r="RCN4" s="2176"/>
      <c r="RCO4" s="2176"/>
      <c r="RCP4" s="2176"/>
      <c r="RCQ4" s="2176"/>
      <c r="RCR4" s="2176"/>
      <c r="RCS4" s="2176"/>
      <c r="RCT4" s="2176"/>
      <c r="RCU4" s="2176"/>
      <c r="RCV4" s="2176"/>
      <c r="RCW4" s="2176"/>
      <c r="RCX4" s="2176"/>
      <c r="RCY4" s="2176"/>
      <c r="RCZ4" s="2176"/>
      <c r="RDA4" s="2176"/>
      <c r="RDB4" s="2176"/>
      <c r="RDC4" s="2176"/>
      <c r="RDD4" s="2176"/>
      <c r="RDE4" s="2176"/>
      <c r="RDF4" s="2176"/>
      <c r="RDG4" s="2176"/>
      <c r="RDH4" s="2176"/>
      <c r="RDI4" s="2176"/>
      <c r="RDJ4" s="2176"/>
      <c r="RDK4" s="2176"/>
      <c r="RDL4" s="2176"/>
      <c r="RDM4" s="2176"/>
      <c r="RDN4" s="2176"/>
      <c r="RDO4" s="2176"/>
      <c r="RDP4" s="2176"/>
      <c r="RDQ4" s="2176"/>
      <c r="RDR4" s="2176"/>
      <c r="RDS4" s="2176"/>
      <c r="RDT4" s="2176"/>
      <c r="RDU4" s="2176"/>
      <c r="RDV4" s="2176"/>
      <c r="RDW4" s="2176"/>
      <c r="RDX4" s="2176"/>
      <c r="RDY4" s="2176"/>
      <c r="RDZ4" s="2176"/>
      <c r="REA4" s="2176"/>
      <c r="REB4" s="2176"/>
      <c r="REC4" s="2176"/>
      <c r="RED4" s="2176"/>
      <c r="REE4" s="2176"/>
      <c r="REF4" s="2176"/>
      <c r="REG4" s="2176"/>
      <c r="REH4" s="2176"/>
      <c r="REI4" s="2176"/>
      <c r="REJ4" s="2176"/>
      <c r="REK4" s="2176"/>
      <c r="REL4" s="2176"/>
      <c r="REM4" s="2176"/>
      <c r="REN4" s="2176"/>
      <c r="REO4" s="2176"/>
      <c r="REP4" s="2176"/>
      <c r="REQ4" s="2176"/>
      <c r="RER4" s="2176"/>
      <c r="RES4" s="2176"/>
      <c r="RET4" s="2176"/>
      <c r="REU4" s="2176"/>
      <c r="REV4" s="2176"/>
      <c r="REW4" s="2176"/>
      <c r="REX4" s="2176"/>
      <c r="REY4" s="2176"/>
      <c r="REZ4" s="2176"/>
      <c r="RFA4" s="2176"/>
      <c r="RFB4" s="2176"/>
      <c r="RFC4" s="2176"/>
      <c r="RFD4" s="2176"/>
      <c r="RFE4" s="2176"/>
      <c r="RFF4" s="2176"/>
      <c r="RFG4" s="2176"/>
      <c r="RFH4" s="2176"/>
      <c r="RFI4" s="2176"/>
      <c r="RFJ4" s="2176"/>
      <c r="RFK4" s="2176"/>
      <c r="RFL4" s="2176"/>
      <c r="RFM4" s="2176"/>
      <c r="RFN4" s="2176"/>
      <c r="RFO4" s="2176"/>
      <c r="RFP4" s="2176"/>
      <c r="RFQ4" s="2176"/>
      <c r="RFR4" s="2176"/>
      <c r="RFS4" s="2176"/>
      <c r="RFT4" s="2176"/>
      <c r="RFU4" s="2176"/>
      <c r="RFV4" s="2176"/>
      <c r="RFW4" s="2176"/>
      <c r="RFX4" s="2176"/>
      <c r="RFY4" s="2176"/>
      <c r="RFZ4" s="2176"/>
      <c r="RGA4" s="2176"/>
      <c r="RGB4" s="2176"/>
      <c r="RGC4" s="2176"/>
      <c r="RGD4" s="2176"/>
      <c r="RGE4" s="2176"/>
      <c r="RGF4" s="2176"/>
      <c r="RGG4" s="2176"/>
      <c r="RGH4" s="2176"/>
      <c r="RGI4" s="2176"/>
      <c r="RGJ4" s="2176"/>
      <c r="RGK4" s="2176"/>
      <c r="RGL4" s="2176"/>
      <c r="RGM4" s="2176"/>
      <c r="RGN4" s="2176"/>
      <c r="RGO4" s="2176"/>
      <c r="RGP4" s="2176"/>
      <c r="RGQ4" s="2176"/>
      <c r="RGR4" s="2176"/>
      <c r="RGS4" s="2176"/>
      <c r="RGT4" s="2176"/>
      <c r="RGU4" s="2176"/>
      <c r="RGV4" s="2176"/>
      <c r="RGW4" s="2176"/>
      <c r="RGX4" s="2176"/>
      <c r="RGY4" s="2176"/>
      <c r="RGZ4" s="2176"/>
      <c r="RHA4" s="2176"/>
      <c r="RHB4" s="2176"/>
      <c r="RHC4" s="2176"/>
      <c r="RHD4" s="2176"/>
      <c r="RHE4" s="2176"/>
      <c r="RHF4" s="2176"/>
      <c r="RHG4" s="2176"/>
      <c r="RHH4" s="2176"/>
      <c r="RHI4" s="2176"/>
      <c r="RHJ4" s="2176"/>
      <c r="RHK4" s="2176"/>
      <c r="RHL4" s="2176"/>
      <c r="RHM4" s="2176"/>
      <c r="RHN4" s="2176"/>
      <c r="RHO4" s="2176"/>
      <c r="RHP4" s="2176"/>
      <c r="RHQ4" s="2176"/>
      <c r="RHR4" s="2176"/>
      <c r="RHS4" s="2176"/>
      <c r="RHT4" s="2176"/>
      <c r="RHU4" s="2176"/>
      <c r="RHV4" s="2176"/>
      <c r="RHW4" s="2176"/>
      <c r="RHX4" s="2176"/>
      <c r="RHY4" s="2176"/>
      <c r="RHZ4" s="2176"/>
      <c r="RIA4" s="2176"/>
      <c r="RIB4" s="2176"/>
      <c r="RIC4" s="2176"/>
      <c r="RID4" s="2176"/>
      <c r="RIE4" s="2176"/>
      <c r="RIF4" s="2176"/>
      <c r="RIG4" s="2176"/>
      <c r="RIH4" s="2176"/>
      <c r="RII4" s="2176"/>
      <c r="RIJ4" s="2176"/>
      <c r="RIK4" s="2176"/>
      <c r="RIL4" s="2176"/>
      <c r="RIM4" s="2176"/>
      <c r="RIN4" s="2176"/>
      <c r="RIO4" s="2176"/>
      <c r="RIP4" s="2176"/>
      <c r="RIQ4" s="2176"/>
      <c r="RIR4" s="2176"/>
      <c r="RIS4" s="2176"/>
      <c r="RIT4" s="2176"/>
      <c r="RIU4" s="2176"/>
      <c r="RIV4" s="2176"/>
      <c r="RIW4" s="2176"/>
      <c r="RIX4" s="2176"/>
      <c r="RIY4" s="2176"/>
      <c r="RIZ4" s="2176"/>
      <c r="RJA4" s="2176"/>
      <c r="RJB4" s="2176"/>
      <c r="RJC4" s="2176"/>
      <c r="RJD4" s="2176"/>
      <c r="RJE4" s="2176"/>
      <c r="RJF4" s="2176"/>
      <c r="RJG4" s="2176"/>
      <c r="RJH4" s="2176"/>
      <c r="RJI4" s="2176"/>
      <c r="RJJ4" s="2176"/>
      <c r="RJK4" s="2176"/>
      <c r="RJL4" s="2176"/>
      <c r="RJM4" s="2176"/>
      <c r="RJN4" s="2176"/>
      <c r="RJO4" s="2176"/>
      <c r="RJP4" s="2176"/>
      <c r="RJQ4" s="2176"/>
      <c r="RJR4" s="2176"/>
      <c r="RJS4" s="2176"/>
      <c r="RJT4" s="2176"/>
      <c r="RJU4" s="2176"/>
      <c r="RJV4" s="2176"/>
      <c r="RJW4" s="2176"/>
      <c r="RJX4" s="2176"/>
      <c r="RJY4" s="2176"/>
      <c r="RJZ4" s="2176"/>
      <c r="RKA4" s="2176"/>
      <c r="RKB4" s="2176"/>
      <c r="RKC4" s="2176"/>
      <c r="RKD4" s="2176"/>
      <c r="RKE4" s="2176"/>
      <c r="RKF4" s="2176"/>
      <c r="RKG4" s="2176"/>
      <c r="RKH4" s="2176"/>
      <c r="RKI4" s="2176"/>
      <c r="RKJ4" s="2176"/>
      <c r="RKK4" s="2176"/>
      <c r="RKL4" s="2176"/>
      <c r="RKM4" s="2176"/>
      <c r="RKN4" s="2176"/>
      <c r="RKO4" s="2176"/>
      <c r="RKP4" s="2176"/>
      <c r="RKQ4" s="2176"/>
      <c r="RKR4" s="2176"/>
      <c r="RKS4" s="2176"/>
      <c r="RKT4" s="2176"/>
      <c r="RKU4" s="2176"/>
      <c r="RKV4" s="2176"/>
      <c r="RKW4" s="2176"/>
      <c r="RKX4" s="2176"/>
      <c r="RKY4" s="2176"/>
      <c r="RKZ4" s="2176"/>
      <c r="RLA4" s="2176"/>
      <c r="RLB4" s="2176"/>
      <c r="RLC4" s="2176"/>
      <c r="RLD4" s="2176"/>
      <c r="RLE4" s="2176"/>
      <c r="RLF4" s="2176"/>
      <c r="RLG4" s="2176"/>
      <c r="RLH4" s="2176"/>
      <c r="RLI4" s="2176"/>
      <c r="RLJ4" s="2176"/>
      <c r="RLK4" s="2176"/>
      <c r="RLL4" s="2176"/>
      <c r="RLM4" s="2176"/>
      <c r="RLN4" s="2176"/>
      <c r="RLO4" s="2176"/>
      <c r="RLP4" s="2176"/>
      <c r="RLQ4" s="2176"/>
      <c r="RLR4" s="2176"/>
      <c r="RLS4" s="2176"/>
      <c r="RLT4" s="2176"/>
      <c r="RLU4" s="2176"/>
      <c r="RLV4" s="2176"/>
      <c r="RLW4" s="2176"/>
      <c r="RLX4" s="2176"/>
      <c r="RLY4" s="2176"/>
      <c r="RLZ4" s="2176"/>
      <c r="RMA4" s="2176"/>
      <c r="RMB4" s="2176"/>
      <c r="RMC4" s="2176"/>
      <c r="RMD4" s="2176"/>
      <c r="RME4" s="2176"/>
      <c r="RMF4" s="2176"/>
      <c r="RMG4" s="2176"/>
      <c r="RMH4" s="2176"/>
      <c r="RMI4" s="2176"/>
      <c r="RMJ4" s="2176"/>
      <c r="RMK4" s="2176"/>
      <c r="RML4" s="2176"/>
      <c r="RMM4" s="2176"/>
      <c r="RMN4" s="2176"/>
      <c r="RMO4" s="2176"/>
      <c r="RMP4" s="2176"/>
      <c r="RMQ4" s="2176"/>
      <c r="RMR4" s="2176"/>
      <c r="RMS4" s="2176"/>
      <c r="RMT4" s="2176"/>
      <c r="RMU4" s="2176"/>
      <c r="RMV4" s="2176"/>
      <c r="RMW4" s="2176"/>
      <c r="RMX4" s="2176"/>
      <c r="RMY4" s="2176"/>
      <c r="RMZ4" s="2176"/>
      <c r="RNA4" s="2176"/>
      <c r="RNB4" s="2176"/>
      <c r="RNC4" s="2176"/>
      <c r="RND4" s="2176"/>
      <c r="RNE4" s="2176"/>
      <c r="RNF4" s="2176"/>
      <c r="RNG4" s="2176"/>
      <c r="RNH4" s="2176"/>
      <c r="RNI4" s="2176"/>
      <c r="RNJ4" s="2176"/>
      <c r="RNK4" s="2176"/>
      <c r="RNL4" s="2176"/>
      <c r="RNM4" s="2176"/>
      <c r="RNN4" s="2176"/>
      <c r="RNO4" s="2176"/>
      <c r="RNP4" s="2176"/>
      <c r="RNQ4" s="2176"/>
      <c r="RNR4" s="2176"/>
      <c r="RNS4" s="2176"/>
      <c r="RNT4" s="2176"/>
      <c r="RNU4" s="2176"/>
      <c r="RNV4" s="2176"/>
      <c r="RNW4" s="2176"/>
      <c r="RNX4" s="2176"/>
      <c r="RNY4" s="2176"/>
      <c r="RNZ4" s="2176"/>
      <c r="ROA4" s="2176"/>
      <c r="ROB4" s="2176"/>
      <c r="ROC4" s="2176"/>
      <c r="ROD4" s="2176"/>
      <c r="ROE4" s="2176"/>
      <c r="ROF4" s="2176"/>
      <c r="ROG4" s="2176"/>
      <c r="ROH4" s="2176"/>
      <c r="ROI4" s="2176"/>
      <c r="ROJ4" s="2176"/>
      <c r="ROK4" s="2176"/>
      <c r="ROL4" s="2176"/>
      <c r="ROM4" s="2176"/>
      <c r="RON4" s="2176"/>
      <c r="ROO4" s="2176"/>
      <c r="ROP4" s="2176"/>
      <c r="ROQ4" s="2176"/>
      <c r="ROR4" s="2176"/>
      <c r="ROS4" s="2176"/>
      <c r="ROT4" s="2176"/>
      <c r="ROU4" s="2176"/>
      <c r="ROV4" s="2176"/>
      <c r="ROW4" s="2176"/>
      <c r="ROX4" s="2176"/>
      <c r="ROY4" s="2176"/>
      <c r="ROZ4" s="2176"/>
      <c r="RPA4" s="2176"/>
      <c r="RPB4" s="2176"/>
      <c r="RPC4" s="2176"/>
      <c r="RPD4" s="2176"/>
      <c r="RPE4" s="2176"/>
      <c r="RPF4" s="2176"/>
      <c r="RPG4" s="2176"/>
      <c r="RPH4" s="2176"/>
      <c r="RPI4" s="2176"/>
      <c r="RPJ4" s="2176"/>
      <c r="RPK4" s="2176"/>
      <c r="RPL4" s="2176"/>
      <c r="RPM4" s="2176"/>
      <c r="RPN4" s="2176"/>
      <c r="RPO4" s="2176"/>
      <c r="RPP4" s="2176"/>
      <c r="RPQ4" s="2176"/>
      <c r="RPR4" s="2176"/>
      <c r="RPS4" s="2176"/>
      <c r="RPT4" s="2176"/>
      <c r="RPU4" s="2176"/>
      <c r="RPV4" s="2176"/>
      <c r="RPW4" s="2176"/>
      <c r="RPX4" s="2176"/>
      <c r="RPY4" s="2176"/>
      <c r="RPZ4" s="2176"/>
      <c r="RQA4" s="2176"/>
      <c r="RQB4" s="2176"/>
      <c r="RQC4" s="2176"/>
      <c r="RQD4" s="2176"/>
      <c r="RQE4" s="2176"/>
      <c r="RQF4" s="2176"/>
      <c r="RQG4" s="2176"/>
      <c r="RQH4" s="2176"/>
      <c r="RQI4" s="2176"/>
      <c r="RQJ4" s="2176"/>
      <c r="RQK4" s="2176"/>
      <c r="RQL4" s="2176"/>
      <c r="RQM4" s="2176"/>
      <c r="RQN4" s="2176"/>
      <c r="RQO4" s="2176"/>
      <c r="RQP4" s="2176"/>
      <c r="RQQ4" s="2176"/>
      <c r="RQR4" s="2176"/>
      <c r="RQS4" s="2176"/>
      <c r="RQT4" s="2176"/>
      <c r="RQU4" s="2176"/>
      <c r="RQV4" s="2176"/>
      <c r="RQW4" s="2176"/>
      <c r="RQX4" s="2176"/>
      <c r="RQY4" s="2176"/>
      <c r="RQZ4" s="2176"/>
      <c r="RRA4" s="2176"/>
      <c r="RRB4" s="2176"/>
      <c r="RRC4" s="2176"/>
      <c r="RRD4" s="2176"/>
      <c r="RRE4" s="2176"/>
      <c r="RRF4" s="2176"/>
      <c r="RRG4" s="2176"/>
      <c r="RRH4" s="2176"/>
      <c r="RRI4" s="2176"/>
      <c r="RRJ4" s="2176"/>
      <c r="RRK4" s="2176"/>
      <c r="RRL4" s="2176"/>
      <c r="RRM4" s="2176"/>
      <c r="RRN4" s="2176"/>
      <c r="RRO4" s="2176"/>
      <c r="RRP4" s="2176"/>
      <c r="RRQ4" s="2176"/>
      <c r="RRR4" s="2176"/>
      <c r="RRS4" s="2176"/>
      <c r="RRT4" s="2176"/>
      <c r="RRU4" s="2176"/>
      <c r="RRV4" s="2176"/>
      <c r="RRW4" s="2176"/>
      <c r="RRX4" s="2176"/>
      <c r="RRY4" s="2176"/>
      <c r="RRZ4" s="2176"/>
      <c r="RSA4" s="2176"/>
      <c r="RSB4" s="2176"/>
      <c r="RSC4" s="2176"/>
      <c r="RSD4" s="2176"/>
      <c r="RSE4" s="2176"/>
      <c r="RSF4" s="2176"/>
      <c r="RSG4" s="2176"/>
      <c r="RSH4" s="2176"/>
      <c r="RSI4" s="2176"/>
      <c r="RSJ4" s="2176"/>
      <c r="RSK4" s="2176"/>
      <c r="RSL4" s="2176"/>
      <c r="RSM4" s="2176"/>
      <c r="RSN4" s="2176"/>
      <c r="RSO4" s="2176"/>
      <c r="RSP4" s="2176"/>
      <c r="RSQ4" s="2176"/>
      <c r="RSR4" s="2176"/>
      <c r="RSS4" s="2176"/>
      <c r="RST4" s="2176"/>
      <c r="RSU4" s="2176"/>
      <c r="RSV4" s="2176"/>
      <c r="RSW4" s="2176"/>
      <c r="RSX4" s="2176"/>
      <c r="RSY4" s="2176"/>
      <c r="RSZ4" s="2176"/>
      <c r="RTA4" s="2176"/>
      <c r="RTB4" s="2176"/>
      <c r="RTC4" s="2176"/>
      <c r="RTD4" s="2176"/>
      <c r="RTE4" s="2176"/>
      <c r="RTF4" s="2176"/>
      <c r="RTG4" s="2176"/>
      <c r="RTH4" s="2176"/>
      <c r="RTI4" s="2176"/>
      <c r="RTJ4" s="2176"/>
      <c r="RTK4" s="2176"/>
      <c r="RTL4" s="2176"/>
      <c r="RTM4" s="2176"/>
      <c r="RTN4" s="2176"/>
      <c r="RTO4" s="2176"/>
      <c r="RTP4" s="2176"/>
      <c r="RTQ4" s="2176"/>
      <c r="RTR4" s="2176"/>
      <c r="RTS4" s="2176"/>
      <c r="RTT4" s="2176"/>
      <c r="RTU4" s="2176"/>
      <c r="RTV4" s="2176"/>
      <c r="RTW4" s="2176"/>
      <c r="RTX4" s="2176"/>
      <c r="RTY4" s="2176"/>
      <c r="RTZ4" s="2176"/>
      <c r="RUA4" s="2176"/>
      <c r="RUB4" s="2176"/>
      <c r="RUC4" s="2176"/>
      <c r="RUD4" s="2176"/>
      <c r="RUE4" s="2176"/>
      <c r="RUF4" s="2176"/>
      <c r="RUG4" s="2176"/>
      <c r="RUH4" s="2176"/>
      <c r="RUI4" s="2176"/>
      <c r="RUJ4" s="2176"/>
      <c r="RUK4" s="2176"/>
      <c r="RUL4" s="2176"/>
      <c r="RUM4" s="2176"/>
      <c r="RUN4" s="2176"/>
      <c r="RUO4" s="2176"/>
      <c r="RUP4" s="2176"/>
      <c r="RUQ4" s="2176"/>
      <c r="RUR4" s="2176"/>
      <c r="RUS4" s="2176"/>
      <c r="RUT4" s="2176"/>
      <c r="RUU4" s="2176"/>
      <c r="RUV4" s="2176"/>
      <c r="RUW4" s="2176"/>
      <c r="RUX4" s="2176"/>
      <c r="RUY4" s="2176"/>
      <c r="RUZ4" s="2176"/>
      <c r="RVA4" s="2176"/>
      <c r="RVB4" s="2176"/>
      <c r="RVC4" s="2176"/>
      <c r="RVD4" s="2176"/>
      <c r="RVE4" s="2176"/>
      <c r="RVF4" s="2176"/>
      <c r="RVG4" s="2176"/>
      <c r="RVH4" s="2176"/>
      <c r="RVI4" s="2176"/>
      <c r="RVJ4" s="2176"/>
      <c r="RVK4" s="2176"/>
      <c r="RVL4" s="2176"/>
      <c r="RVM4" s="2176"/>
      <c r="RVN4" s="2176"/>
      <c r="RVO4" s="2176"/>
      <c r="RVP4" s="2176"/>
      <c r="RVQ4" s="2176"/>
      <c r="RVR4" s="2176"/>
      <c r="RVS4" s="2176"/>
      <c r="RVT4" s="2176"/>
      <c r="RVU4" s="2176"/>
      <c r="RVV4" s="2176"/>
      <c r="RVW4" s="2176"/>
      <c r="RVX4" s="2176"/>
      <c r="RVY4" s="2176"/>
      <c r="RVZ4" s="2176"/>
      <c r="RWA4" s="2176"/>
      <c r="RWB4" s="2176"/>
      <c r="RWC4" s="2176"/>
      <c r="RWD4" s="2176"/>
      <c r="RWE4" s="2176"/>
      <c r="RWF4" s="2176"/>
      <c r="RWG4" s="2176"/>
      <c r="RWH4" s="2176"/>
      <c r="RWI4" s="2176"/>
      <c r="RWJ4" s="2176"/>
      <c r="RWK4" s="2176"/>
      <c r="RWL4" s="2176"/>
      <c r="RWM4" s="2176"/>
      <c r="RWN4" s="2176"/>
      <c r="RWO4" s="2176"/>
      <c r="RWP4" s="2176"/>
      <c r="RWQ4" s="2176"/>
      <c r="RWR4" s="2176"/>
      <c r="RWS4" s="2176"/>
      <c r="RWT4" s="2176"/>
      <c r="RWU4" s="2176"/>
      <c r="RWV4" s="2176"/>
      <c r="RWW4" s="2176"/>
      <c r="RWX4" s="2176"/>
      <c r="RWY4" s="2176"/>
      <c r="RWZ4" s="2176"/>
      <c r="RXA4" s="2176"/>
      <c r="RXB4" s="2176"/>
      <c r="RXC4" s="2176"/>
      <c r="RXD4" s="2176"/>
      <c r="RXE4" s="2176"/>
      <c r="RXF4" s="2176"/>
      <c r="RXG4" s="2176"/>
      <c r="RXH4" s="2176"/>
      <c r="RXI4" s="2176"/>
      <c r="RXJ4" s="2176"/>
      <c r="RXK4" s="2176"/>
      <c r="RXL4" s="2176"/>
      <c r="RXM4" s="2176"/>
      <c r="RXN4" s="2176"/>
      <c r="RXO4" s="2176"/>
      <c r="RXP4" s="2176"/>
      <c r="RXQ4" s="2176"/>
      <c r="RXR4" s="2176"/>
      <c r="RXS4" s="2176"/>
      <c r="RXT4" s="2176"/>
      <c r="RXU4" s="2176"/>
      <c r="RXV4" s="2176"/>
      <c r="RXW4" s="2176"/>
      <c r="RXX4" s="2176"/>
      <c r="RXY4" s="2176"/>
      <c r="RXZ4" s="2176"/>
      <c r="RYA4" s="2176"/>
      <c r="RYB4" s="2176"/>
      <c r="RYC4" s="2176"/>
      <c r="RYD4" s="2176"/>
      <c r="RYE4" s="2176"/>
      <c r="RYF4" s="2176"/>
      <c r="RYG4" s="2176"/>
      <c r="RYH4" s="2176"/>
      <c r="RYI4" s="2176"/>
      <c r="RYJ4" s="2176"/>
      <c r="RYK4" s="2176"/>
      <c r="RYL4" s="2176"/>
      <c r="RYM4" s="2176"/>
      <c r="RYN4" s="2176"/>
      <c r="RYO4" s="2176"/>
      <c r="RYP4" s="2176"/>
      <c r="RYQ4" s="2176"/>
      <c r="RYR4" s="2176"/>
      <c r="RYS4" s="2176"/>
      <c r="RYT4" s="2176"/>
      <c r="RYU4" s="2176"/>
      <c r="RYV4" s="2176"/>
      <c r="RYW4" s="2176"/>
      <c r="RYX4" s="2176"/>
      <c r="RYY4" s="2176"/>
      <c r="RYZ4" s="2176"/>
      <c r="RZA4" s="2176"/>
      <c r="RZB4" s="2176"/>
      <c r="RZC4" s="2176"/>
      <c r="RZD4" s="2176"/>
      <c r="RZE4" s="2176"/>
      <c r="RZF4" s="2176"/>
      <c r="RZG4" s="2176"/>
      <c r="RZH4" s="2176"/>
      <c r="RZI4" s="2176"/>
      <c r="RZJ4" s="2176"/>
      <c r="RZK4" s="2176"/>
      <c r="RZL4" s="2176"/>
      <c r="RZM4" s="2176"/>
      <c r="RZN4" s="2176"/>
      <c r="RZO4" s="2176"/>
      <c r="RZP4" s="2176"/>
      <c r="RZQ4" s="2176"/>
      <c r="RZR4" s="2176"/>
      <c r="RZS4" s="2176"/>
      <c r="RZT4" s="2176"/>
      <c r="RZU4" s="2176"/>
      <c r="RZV4" s="2176"/>
      <c r="RZW4" s="2176"/>
      <c r="RZX4" s="2176"/>
      <c r="RZY4" s="2176"/>
      <c r="RZZ4" s="2176"/>
      <c r="SAA4" s="2176"/>
      <c r="SAB4" s="2176"/>
      <c r="SAC4" s="2176"/>
      <c r="SAD4" s="2176"/>
      <c r="SAE4" s="2176"/>
      <c r="SAF4" s="2176"/>
      <c r="SAG4" s="2176"/>
      <c r="SAH4" s="2176"/>
      <c r="SAI4" s="2176"/>
      <c r="SAJ4" s="2176"/>
      <c r="SAK4" s="2176"/>
      <c r="SAL4" s="2176"/>
      <c r="SAM4" s="2176"/>
      <c r="SAN4" s="2176"/>
      <c r="SAO4" s="2176"/>
      <c r="SAP4" s="2176"/>
      <c r="SAQ4" s="2176"/>
      <c r="SAR4" s="2176"/>
      <c r="SAS4" s="2176"/>
      <c r="SAT4" s="2176"/>
      <c r="SAU4" s="2176"/>
      <c r="SAV4" s="2176"/>
      <c r="SAW4" s="2176"/>
      <c r="SAX4" s="2176"/>
      <c r="SAY4" s="2176"/>
      <c r="SAZ4" s="2176"/>
      <c r="SBA4" s="2176"/>
      <c r="SBB4" s="2176"/>
      <c r="SBC4" s="2176"/>
      <c r="SBD4" s="2176"/>
      <c r="SBE4" s="2176"/>
      <c r="SBF4" s="2176"/>
      <c r="SBG4" s="2176"/>
      <c r="SBH4" s="2176"/>
      <c r="SBI4" s="2176"/>
      <c r="SBJ4" s="2176"/>
      <c r="SBK4" s="2176"/>
      <c r="SBL4" s="2176"/>
      <c r="SBM4" s="2176"/>
      <c r="SBN4" s="2176"/>
      <c r="SBO4" s="2176"/>
      <c r="SBP4" s="2176"/>
      <c r="SBQ4" s="2176"/>
      <c r="SBR4" s="2176"/>
      <c r="SBS4" s="2176"/>
      <c r="SBT4" s="2176"/>
      <c r="SBU4" s="2176"/>
      <c r="SBV4" s="2176"/>
      <c r="SBW4" s="2176"/>
      <c r="SBX4" s="2176"/>
      <c r="SBY4" s="2176"/>
      <c r="SBZ4" s="2176"/>
      <c r="SCA4" s="2176"/>
      <c r="SCB4" s="2176"/>
      <c r="SCC4" s="2176"/>
      <c r="SCD4" s="2176"/>
      <c r="SCE4" s="2176"/>
      <c r="SCF4" s="2176"/>
      <c r="SCG4" s="2176"/>
      <c r="SCH4" s="2176"/>
      <c r="SCI4" s="2176"/>
      <c r="SCJ4" s="2176"/>
      <c r="SCK4" s="2176"/>
      <c r="SCL4" s="2176"/>
      <c r="SCM4" s="2176"/>
      <c r="SCN4" s="2176"/>
      <c r="SCO4" s="2176"/>
      <c r="SCP4" s="2176"/>
      <c r="SCQ4" s="2176"/>
      <c r="SCR4" s="2176"/>
      <c r="SCS4" s="2176"/>
      <c r="SCT4" s="2176"/>
      <c r="SCU4" s="2176"/>
      <c r="SCV4" s="2176"/>
      <c r="SCW4" s="2176"/>
      <c r="SCX4" s="2176"/>
      <c r="SCY4" s="2176"/>
      <c r="SCZ4" s="2176"/>
      <c r="SDA4" s="2176"/>
      <c r="SDB4" s="2176"/>
      <c r="SDC4" s="2176"/>
      <c r="SDD4" s="2176"/>
      <c r="SDE4" s="2176"/>
      <c r="SDF4" s="2176"/>
      <c r="SDG4" s="2176"/>
      <c r="SDH4" s="2176"/>
      <c r="SDI4" s="2176"/>
      <c r="SDJ4" s="2176"/>
      <c r="SDK4" s="2176"/>
      <c r="SDL4" s="2176"/>
      <c r="SDM4" s="2176"/>
      <c r="SDN4" s="2176"/>
      <c r="SDO4" s="2176"/>
      <c r="SDP4" s="2176"/>
      <c r="SDQ4" s="2176"/>
      <c r="SDR4" s="2176"/>
      <c r="SDS4" s="2176"/>
      <c r="SDT4" s="2176"/>
      <c r="SDU4" s="2176"/>
      <c r="SDV4" s="2176"/>
      <c r="SDW4" s="2176"/>
      <c r="SDX4" s="2176"/>
      <c r="SDY4" s="2176"/>
      <c r="SDZ4" s="2176"/>
      <c r="SEA4" s="2176"/>
      <c r="SEB4" s="2176"/>
      <c r="SEC4" s="2176"/>
      <c r="SED4" s="2176"/>
      <c r="SEE4" s="2176"/>
      <c r="SEF4" s="2176"/>
      <c r="SEG4" s="2176"/>
      <c r="SEH4" s="2176"/>
      <c r="SEI4" s="2176"/>
      <c r="SEJ4" s="2176"/>
      <c r="SEK4" s="2176"/>
      <c r="SEL4" s="2176"/>
      <c r="SEM4" s="2176"/>
      <c r="SEN4" s="2176"/>
      <c r="SEO4" s="2176"/>
      <c r="SEP4" s="2176"/>
      <c r="SEQ4" s="2176"/>
      <c r="SER4" s="2176"/>
      <c r="SES4" s="2176"/>
      <c r="SET4" s="2176"/>
      <c r="SEU4" s="2176"/>
      <c r="SEV4" s="2176"/>
      <c r="SEW4" s="2176"/>
      <c r="SEX4" s="2176"/>
      <c r="SEY4" s="2176"/>
      <c r="SEZ4" s="2176"/>
      <c r="SFA4" s="2176"/>
      <c r="SFB4" s="2176"/>
      <c r="SFC4" s="2176"/>
      <c r="SFD4" s="2176"/>
      <c r="SFE4" s="2176"/>
      <c r="SFF4" s="2176"/>
      <c r="SFG4" s="2176"/>
      <c r="SFH4" s="2176"/>
      <c r="SFI4" s="2176"/>
      <c r="SFJ4" s="2176"/>
      <c r="SFK4" s="2176"/>
      <c r="SFL4" s="2176"/>
      <c r="SFM4" s="2176"/>
      <c r="SFN4" s="2176"/>
      <c r="SFO4" s="2176"/>
      <c r="SFP4" s="2176"/>
      <c r="SFQ4" s="2176"/>
      <c r="SFR4" s="2176"/>
      <c r="SFS4" s="2176"/>
      <c r="SFT4" s="2176"/>
      <c r="SFU4" s="2176"/>
      <c r="SFV4" s="2176"/>
      <c r="SFW4" s="2176"/>
      <c r="SFX4" s="2176"/>
      <c r="SFY4" s="2176"/>
      <c r="SFZ4" s="2176"/>
      <c r="SGA4" s="2176"/>
      <c r="SGB4" s="2176"/>
      <c r="SGC4" s="2176"/>
      <c r="SGD4" s="2176"/>
      <c r="SGE4" s="2176"/>
      <c r="SGF4" s="2176"/>
      <c r="SGG4" s="2176"/>
      <c r="SGH4" s="2176"/>
      <c r="SGI4" s="2176"/>
      <c r="SGJ4" s="2176"/>
      <c r="SGK4" s="2176"/>
      <c r="SGL4" s="2176"/>
      <c r="SGM4" s="2176"/>
      <c r="SGN4" s="2176"/>
      <c r="SGO4" s="2176"/>
      <c r="SGP4" s="2176"/>
      <c r="SGQ4" s="2176"/>
      <c r="SGR4" s="2176"/>
      <c r="SGS4" s="2176"/>
      <c r="SGT4" s="2176"/>
      <c r="SGU4" s="2176"/>
      <c r="SGV4" s="2176"/>
      <c r="SGW4" s="2176"/>
      <c r="SGX4" s="2176"/>
      <c r="SGY4" s="2176"/>
      <c r="SGZ4" s="2176"/>
      <c r="SHA4" s="2176"/>
      <c r="SHB4" s="2176"/>
      <c r="SHC4" s="2176"/>
      <c r="SHD4" s="2176"/>
      <c r="SHE4" s="2176"/>
      <c r="SHF4" s="2176"/>
      <c r="SHG4" s="2176"/>
      <c r="SHH4" s="2176"/>
      <c r="SHI4" s="2176"/>
      <c r="SHJ4" s="2176"/>
      <c r="SHK4" s="2176"/>
      <c r="SHL4" s="2176"/>
      <c r="SHM4" s="2176"/>
      <c r="SHN4" s="2176"/>
      <c r="SHO4" s="2176"/>
      <c r="SHP4" s="2176"/>
      <c r="SHQ4" s="2176"/>
      <c r="SHR4" s="2176"/>
      <c r="SHS4" s="2176"/>
      <c r="SHT4" s="2176"/>
      <c r="SHU4" s="2176"/>
      <c r="SHV4" s="2176"/>
      <c r="SHW4" s="2176"/>
      <c r="SHX4" s="2176"/>
      <c r="SHY4" s="2176"/>
      <c r="SHZ4" s="2176"/>
      <c r="SIA4" s="2176"/>
      <c r="SIB4" s="2176"/>
      <c r="SIC4" s="2176"/>
      <c r="SID4" s="2176"/>
      <c r="SIE4" s="2176"/>
      <c r="SIF4" s="2176"/>
      <c r="SIG4" s="2176"/>
      <c r="SIH4" s="2176"/>
      <c r="SII4" s="2176"/>
      <c r="SIJ4" s="2176"/>
      <c r="SIK4" s="2176"/>
      <c r="SIL4" s="2176"/>
      <c r="SIM4" s="2176"/>
      <c r="SIN4" s="2176"/>
      <c r="SIO4" s="2176"/>
      <c r="SIP4" s="2176"/>
      <c r="SIQ4" s="2176"/>
      <c r="SIR4" s="2176"/>
      <c r="SIS4" s="2176"/>
      <c r="SIT4" s="2176"/>
      <c r="SIU4" s="2176"/>
      <c r="SIV4" s="2176"/>
      <c r="SIW4" s="2176"/>
      <c r="SIX4" s="2176"/>
      <c r="SIY4" s="2176"/>
      <c r="SIZ4" s="2176"/>
      <c r="SJA4" s="2176"/>
      <c r="SJB4" s="2176"/>
      <c r="SJC4" s="2176"/>
      <c r="SJD4" s="2176"/>
      <c r="SJE4" s="2176"/>
      <c r="SJF4" s="2176"/>
      <c r="SJG4" s="2176"/>
      <c r="SJH4" s="2176"/>
      <c r="SJI4" s="2176"/>
      <c r="SJJ4" s="2176"/>
      <c r="SJK4" s="2176"/>
      <c r="SJL4" s="2176"/>
      <c r="SJM4" s="2176"/>
      <c r="SJN4" s="2176"/>
      <c r="SJO4" s="2176"/>
      <c r="SJP4" s="2176"/>
      <c r="SJQ4" s="2176"/>
      <c r="SJR4" s="2176"/>
      <c r="SJS4" s="2176"/>
      <c r="SJT4" s="2176"/>
      <c r="SJU4" s="2176"/>
      <c r="SJV4" s="2176"/>
      <c r="SJW4" s="2176"/>
      <c r="SJX4" s="2176"/>
      <c r="SJY4" s="2176"/>
      <c r="SJZ4" s="2176"/>
      <c r="SKA4" s="2176"/>
      <c r="SKB4" s="2176"/>
      <c r="SKC4" s="2176"/>
      <c r="SKD4" s="2176"/>
      <c r="SKE4" s="2176"/>
      <c r="SKF4" s="2176"/>
      <c r="SKG4" s="2176"/>
      <c r="SKH4" s="2176"/>
      <c r="SKI4" s="2176"/>
      <c r="SKJ4" s="2176"/>
      <c r="SKK4" s="2176"/>
      <c r="SKL4" s="2176"/>
      <c r="SKM4" s="2176"/>
      <c r="SKN4" s="2176"/>
      <c r="SKO4" s="2176"/>
      <c r="SKP4" s="2176"/>
      <c r="SKQ4" s="2176"/>
      <c r="SKR4" s="2176"/>
      <c r="SKS4" s="2176"/>
      <c r="SKT4" s="2176"/>
      <c r="SKU4" s="2176"/>
      <c r="SKV4" s="2176"/>
      <c r="SKW4" s="2176"/>
      <c r="SKX4" s="2176"/>
      <c r="SKY4" s="2176"/>
      <c r="SKZ4" s="2176"/>
      <c r="SLA4" s="2176"/>
      <c r="SLB4" s="2176"/>
      <c r="SLC4" s="2176"/>
      <c r="SLD4" s="2176"/>
      <c r="SLE4" s="2176"/>
      <c r="SLF4" s="2176"/>
      <c r="SLG4" s="2176"/>
      <c r="SLH4" s="2176"/>
      <c r="SLI4" s="2176"/>
      <c r="SLJ4" s="2176"/>
      <c r="SLK4" s="2176"/>
      <c r="SLL4" s="2176"/>
      <c r="SLM4" s="2176"/>
      <c r="SLN4" s="2176"/>
      <c r="SLO4" s="2176"/>
      <c r="SLP4" s="2176"/>
      <c r="SLQ4" s="2176"/>
      <c r="SLR4" s="2176"/>
      <c r="SLS4" s="2176"/>
      <c r="SLT4" s="2176"/>
      <c r="SLU4" s="2176"/>
      <c r="SLV4" s="2176"/>
      <c r="SLW4" s="2176"/>
      <c r="SLX4" s="2176"/>
      <c r="SLY4" s="2176"/>
      <c r="SLZ4" s="2176"/>
      <c r="SMA4" s="2176"/>
      <c r="SMB4" s="2176"/>
      <c r="SMC4" s="2176"/>
      <c r="SMD4" s="2176"/>
      <c r="SME4" s="2176"/>
      <c r="SMF4" s="2176"/>
      <c r="SMG4" s="2176"/>
      <c r="SMH4" s="2176"/>
      <c r="SMI4" s="2176"/>
      <c r="SMJ4" s="2176"/>
      <c r="SMK4" s="2176"/>
      <c r="SML4" s="2176"/>
      <c r="SMM4" s="2176"/>
      <c r="SMN4" s="2176"/>
      <c r="SMO4" s="2176"/>
      <c r="SMP4" s="2176"/>
      <c r="SMQ4" s="2176"/>
      <c r="SMR4" s="2176"/>
      <c r="SMS4" s="2176"/>
      <c r="SMT4" s="2176"/>
      <c r="SMU4" s="2176"/>
      <c r="SMV4" s="2176"/>
      <c r="SMW4" s="2176"/>
      <c r="SMX4" s="2176"/>
      <c r="SMY4" s="2176"/>
      <c r="SMZ4" s="2176"/>
      <c r="SNA4" s="2176"/>
      <c r="SNB4" s="2176"/>
      <c r="SNC4" s="2176"/>
      <c r="SND4" s="2176"/>
      <c r="SNE4" s="2176"/>
      <c r="SNF4" s="2176"/>
      <c r="SNG4" s="2176"/>
      <c r="SNH4" s="2176"/>
      <c r="SNI4" s="2176"/>
      <c r="SNJ4" s="2176"/>
      <c r="SNK4" s="2176"/>
      <c r="SNL4" s="2176"/>
      <c r="SNM4" s="2176"/>
      <c r="SNN4" s="2176"/>
      <c r="SNO4" s="2176"/>
      <c r="SNP4" s="2176"/>
      <c r="SNQ4" s="2176"/>
      <c r="SNR4" s="2176"/>
      <c r="SNS4" s="2176"/>
      <c r="SNT4" s="2176"/>
      <c r="SNU4" s="2176"/>
      <c r="SNV4" s="2176"/>
      <c r="SNW4" s="2176"/>
      <c r="SNX4" s="2176"/>
      <c r="SNY4" s="2176"/>
      <c r="SNZ4" s="2176"/>
      <c r="SOA4" s="2176"/>
      <c r="SOB4" s="2176"/>
      <c r="SOC4" s="2176"/>
      <c r="SOD4" s="2176"/>
      <c r="SOE4" s="2176"/>
      <c r="SOF4" s="2176"/>
      <c r="SOG4" s="2176"/>
      <c r="SOH4" s="2176"/>
      <c r="SOI4" s="2176"/>
      <c r="SOJ4" s="2176"/>
      <c r="SOK4" s="2176"/>
      <c r="SOL4" s="2176"/>
      <c r="SOM4" s="2176"/>
      <c r="SON4" s="2176"/>
      <c r="SOO4" s="2176"/>
      <c r="SOP4" s="2176"/>
      <c r="SOQ4" s="2176"/>
      <c r="SOR4" s="2176"/>
      <c r="SOS4" s="2176"/>
      <c r="SOT4" s="2176"/>
      <c r="SOU4" s="2176"/>
      <c r="SOV4" s="2176"/>
      <c r="SOW4" s="2176"/>
      <c r="SOX4" s="2176"/>
      <c r="SOY4" s="2176"/>
      <c r="SOZ4" s="2176"/>
      <c r="SPA4" s="2176"/>
      <c r="SPB4" s="2176"/>
      <c r="SPC4" s="2176"/>
      <c r="SPD4" s="2176"/>
      <c r="SPE4" s="2176"/>
      <c r="SPF4" s="2176"/>
      <c r="SPG4" s="2176"/>
      <c r="SPH4" s="2176"/>
      <c r="SPI4" s="2176"/>
      <c r="SPJ4" s="2176"/>
      <c r="SPK4" s="2176"/>
      <c r="SPL4" s="2176"/>
      <c r="SPM4" s="2176"/>
      <c r="SPN4" s="2176"/>
      <c r="SPO4" s="2176"/>
      <c r="SPP4" s="2176"/>
      <c r="SPQ4" s="2176"/>
      <c r="SPR4" s="2176"/>
      <c r="SPS4" s="2176"/>
      <c r="SPT4" s="2176"/>
      <c r="SPU4" s="2176"/>
      <c r="SPV4" s="2176"/>
      <c r="SPW4" s="2176"/>
      <c r="SPX4" s="2176"/>
      <c r="SPY4" s="2176"/>
      <c r="SPZ4" s="2176"/>
      <c r="SQA4" s="2176"/>
      <c r="SQB4" s="2176"/>
      <c r="SQC4" s="2176"/>
      <c r="SQD4" s="2176"/>
      <c r="SQE4" s="2176"/>
      <c r="SQF4" s="2176"/>
      <c r="SQG4" s="2176"/>
      <c r="SQH4" s="2176"/>
      <c r="SQI4" s="2176"/>
      <c r="SQJ4" s="2176"/>
      <c r="SQK4" s="2176"/>
      <c r="SQL4" s="2176"/>
      <c r="SQM4" s="2176"/>
      <c r="SQN4" s="2176"/>
      <c r="SQO4" s="2176"/>
      <c r="SQP4" s="2176"/>
      <c r="SQQ4" s="2176"/>
      <c r="SQR4" s="2176"/>
      <c r="SQS4" s="2176"/>
      <c r="SQT4" s="2176"/>
      <c r="SQU4" s="2176"/>
      <c r="SQV4" s="2176"/>
      <c r="SQW4" s="2176"/>
      <c r="SQX4" s="2176"/>
      <c r="SQY4" s="2176"/>
      <c r="SQZ4" s="2176"/>
      <c r="SRA4" s="2176"/>
      <c r="SRB4" s="2176"/>
      <c r="SRC4" s="2176"/>
      <c r="SRD4" s="2176"/>
      <c r="SRE4" s="2176"/>
      <c r="SRF4" s="2176"/>
      <c r="SRG4" s="2176"/>
      <c r="SRH4" s="2176"/>
      <c r="SRI4" s="2176"/>
      <c r="SRJ4" s="2176"/>
      <c r="SRK4" s="2176"/>
      <c r="SRL4" s="2176"/>
      <c r="SRM4" s="2176"/>
      <c r="SRN4" s="2176"/>
      <c r="SRO4" s="2176"/>
      <c r="SRP4" s="2176"/>
      <c r="SRQ4" s="2176"/>
      <c r="SRR4" s="2176"/>
      <c r="SRS4" s="2176"/>
      <c r="SRT4" s="2176"/>
      <c r="SRU4" s="2176"/>
      <c r="SRV4" s="2176"/>
      <c r="SRW4" s="2176"/>
      <c r="SRX4" s="2176"/>
      <c r="SRY4" s="2176"/>
      <c r="SRZ4" s="2176"/>
      <c r="SSA4" s="2176"/>
      <c r="SSB4" s="2176"/>
      <c r="SSC4" s="2176"/>
      <c r="SSD4" s="2176"/>
      <c r="SSE4" s="2176"/>
      <c r="SSF4" s="2176"/>
      <c r="SSG4" s="2176"/>
      <c r="SSH4" s="2176"/>
      <c r="SSI4" s="2176"/>
      <c r="SSJ4" s="2176"/>
      <c r="SSK4" s="2176"/>
      <c r="SSL4" s="2176"/>
      <c r="SSM4" s="2176"/>
      <c r="SSN4" s="2176"/>
      <c r="SSO4" s="2176"/>
      <c r="SSP4" s="2176"/>
      <c r="SSQ4" s="2176"/>
      <c r="SSR4" s="2176"/>
      <c r="SSS4" s="2176"/>
      <c r="SST4" s="2176"/>
      <c r="SSU4" s="2176"/>
      <c r="SSV4" s="2176"/>
      <c r="SSW4" s="2176"/>
      <c r="SSX4" s="2176"/>
      <c r="SSY4" s="2176"/>
      <c r="SSZ4" s="2176"/>
      <c r="STA4" s="2176"/>
      <c r="STB4" s="2176"/>
      <c r="STC4" s="2176"/>
      <c r="STD4" s="2176"/>
      <c r="STE4" s="2176"/>
      <c r="STF4" s="2176"/>
      <c r="STG4" s="2176"/>
      <c r="STH4" s="2176"/>
      <c r="STI4" s="2176"/>
      <c r="STJ4" s="2176"/>
      <c r="STK4" s="2176"/>
      <c r="STL4" s="2176"/>
      <c r="STM4" s="2176"/>
      <c r="STN4" s="2176"/>
      <c r="STO4" s="2176"/>
      <c r="STP4" s="2176"/>
      <c r="STQ4" s="2176"/>
      <c r="STR4" s="2176"/>
      <c r="STS4" s="2176"/>
      <c r="STT4" s="2176"/>
      <c r="STU4" s="2176"/>
      <c r="STV4" s="2176"/>
      <c r="STW4" s="2176"/>
      <c r="STX4" s="2176"/>
      <c r="STY4" s="2176"/>
      <c r="STZ4" s="2176"/>
      <c r="SUA4" s="2176"/>
      <c r="SUB4" s="2176"/>
      <c r="SUC4" s="2176"/>
      <c r="SUD4" s="2176"/>
      <c r="SUE4" s="2176"/>
      <c r="SUF4" s="2176"/>
      <c r="SUG4" s="2176"/>
      <c r="SUH4" s="2176"/>
      <c r="SUI4" s="2176"/>
      <c r="SUJ4" s="2176"/>
      <c r="SUK4" s="2176"/>
      <c r="SUL4" s="2176"/>
      <c r="SUM4" s="2176"/>
      <c r="SUN4" s="2176"/>
      <c r="SUO4" s="2176"/>
      <c r="SUP4" s="2176"/>
      <c r="SUQ4" s="2176"/>
      <c r="SUR4" s="2176"/>
      <c r="SUS4" s="2176"/>
      <c r="SUT4" s="2176"/>
      <c r="SUU4" s="2176"/>
      <c r="SUV4" s="2176"/>
      <c r="SUW4" s="2176"/>
      <c r="SUX4" s="2176"/>
      <c r="SUY4" s="2176"/>
      <c r="SUZ4" s="2176"/>
      <c r="SVA4" s="2176"/>
      <c r="SVB4" s="2176"/>
      <c r="SVC4" s="2176"/>
      <c r="SVD4" s="2176"/>
      <c r="SVE4" s="2176"/>
      <c r="SVF4" s="2176"/>
      <c r="SVG4" s="2176"/>
      <c r="SVH4" s="2176"/>
      <c r="SVI4" s="2176"/>
      <c r="SVJ4" s="2176"/>
      <c r="SVK4" s="2176"/>
      <c r="SVL4" s="2176"/>
      <c r="SVM4" s="2176"/>
      <c r="SVN4" s="2176"/>
      <c r="SVO4" s="2176"/>
      <c r="SVP4" s="2176"/>
      <c r="SVQ4" s="2176"/>
      <c r="SVR4" s="2176"/>
      <c r="SVS4" s="2176"/>
      <c r="SVT4" s="2176"/>
      <c r="SVU4" s="2176"/>
      <c r="SVV4" s="2176"/>
      <c r="SVW4" s="2176"/>
      <c r="SVX4" s="2176"/>
      <c r="SVY4" s="2176"/>
      <c r="SVZ4" s="2176"/>
      <c r="SWA4" s="2176"/>
      <c r="SWB4" s="2176"/>
      <c r="SWC4" s="2176"/>
      <c r="SWD4" s="2176"/>
      <c r="SWE4" s="2176"/>
      <c r="SWF4" s="2176"/>
      <c r="SWG4" s="2176"/>
      <c r="SWH4" s="2176"/>
      <c r="SWI4" s="2176"/>
      <c r="SWJ4" s="2176"/>
      <c r="SWK4" s="2176"/>
      <c r="SWL4" s="2176"/>
      <c r="SWM4" s="2176"/>
      <c r="SWN4" s="2176"/>
      <c r="SWO4" s="2176"/>
      <c r="SWP4" s="2176"/>
      <c r="SWQ4" s="2176"/>
      <c r="SWR4" s="2176"/>
      <c r="SWS4" s="2176"/>
      <c r="SWT4" s="2176"/>
      <c r="SWU4" s="2176"/>
      <c r="SWV4" s="2176"/>
      <c r="SWW4" s="2176"/>
      <c r="SWX4" s="2176"/>
      <c r="SWY4" s="2176"/>
      <c r="SWZ4" s="2176"/>
      <c r="SXA4" s="2176"/>
      <c r="SXB4" s="2176"/>
      <c r="SXC4" s="2176"/>
      <c r="SXD4" s="2176"/>
      <c r="SXE4" s="2176"/>
      <c r="SXF4" s="2176"/>
      <c r="SXG4" s="2176"/>
      <c r="SXH4" s="2176"/>
      <c r="SXI4" s="2176"/>
      <c r="SXJ4" s="2176"/>
      <c r="SXK4" s="2176"/>
      <c r="SXL4" s="2176"/>
      <c r="SXM4" s="2176"/>
      <c r="SXN4" s="2176"/>
      <c r="SXO4" s="2176"/>
      <c r="SXP4" s="2176"/>
      <c r="SXQ4" s="2176"/>
      <c r="SXR4" s="2176"/>
      <c r="SXS4" s="2176"/>
      <c r="SXT4" s="2176"/>
      <c r="SXU4" s="2176"/>
      <c r="SXV4" s="2176"/>
      <c r="SXW4" s="2176"/>
      <c r="SXX4" s="2176"/>
      <c r="SXY4" s="2176"/>
      <c r="SXZ4" s="2176"/>
      <c r="SYA4" s="2176"/>
      <c r="SYB4" s="2176"/>
      <c r="SYC4" s="2176"/>
      <c r="SYD4" s="2176"/>
      <c r="SYE4" s="2176"/>
      <c r="SYF4" s="2176"/>
      <c r="SYG4" s="2176"/>
      <c r="SYH4" s="2176"/>
      <c r="SYI4" s="2176"/>
      <c r="SYJ4" s="2176"/>
      <c r="SYK4" s="2176"/>
      <c r="SYL4" s="2176"/>
      <c r="SYM4" s="2176"/>
      <c r="SYN4" s="2176"/>
      <c r="SYO4" s="2176"/>
      <c r="SYP4" s="2176"/>
      <c r="SYQ4" s="2176"/>
      <c r="SYR4" s="2176"/>
      <c r="SYS4" s="2176"/>
      <c r="SYT4" s="2176"/>
      <c r="SYU4" s="2176"/>
      <c r="SYV4" s="2176"/>
      <c r="SYW4" s="2176"/>
      <c r="SYX4" s="2176"/>
      <c r="SYY4" s="2176"/>
      <c r="SYZ4" s="2176"/>
      <c r="SZA4" s="2176"/>
      <c r="SZB4" s="2176"/>
      <c r="SZC4" s="2176"/>
      <c r="SZD4" s="2176"/>
      <c r="SZE4" s="2176"/>
      <c r="SZF4" s="2176"/>
      <c r="SZG4" s="2176"/>
      <c r="SZH4" s="2176"/>
      <c r="SZI4" s="2176"/>
      <c r="SZJ4" s="2176"/>
      <c r="SZK4" s="2176"/>
      <c r="SZL4" s="2176"/>
      <c r="SZM4" s="2176"/>
      <c r="SZN4" s="2176"/>
      <c r="SZO4" s="2176"/>
      <c r="SZP4" s="2176"/>
      <c r="SZQ4" s="2176"/>
      <c r="SZR4" s="2176"/>
      <c r="SZS4" s="2176"/>
      <c r="SZT4" s="2176"/>
      <c r="SZU4" s="2176"/>
      <c r="SZV4" s="2176"/>
      <c r="SZW4" s="2176"/>
      <c r="SZX4" s="2176"/>
      <c r="SZY4" s="2176"/>
      <c r="SZZ4" s="2176"/>
      <c r="TAA4" s="2176"/>
      <c r="TAB4" s="2176"/>
      <c r="TAC4" s="2176"/>
      <c r="TAD4" s="2176"/>
      <c r="TAE4" s="2176"/>
      <c r="TAF4" s="2176"/>
      <c r="TAG4" s="2176"/>
      <c r="TAH4" s="2176"/>
      <c r="TAI4" s="2176"/>
      <c r="TAJ4" s="2176"/>
      <c r="TAK4" s="2176"/>
      <c r="TAL4" s="2176"/>
      <c r="TAM4" s="2176"/>
      <c r="TAN4" s="2176"/>
      <c r="TAO4" s="2176"/>
      <c r="TAP4" s="2176"/>
      <c r="TAQ4" s="2176"/>
      <c r="TAR4" s="2176"/>
      <c r="TAS4" s="2176"/>
      <c r="TAT4" s="2176"/>
      <c r="TAU4" s="2176"/>
      <c r="TAV4" s="2176"/>
      <c r="TAW4" s="2176"/>
      <c r="TAX4" s="2176"/>
      <c r="TAY4" s="2176"/>
      <c r="TAZ4" s="2176"/>
      <c r="TBA4" s="2176"/>
      <c r="TBB4" s="2176"/>
      <c r="TBC4" s="2176"/>
      <c r="TBD4" s="2176"/>
      <c r="TBE4" s="2176"/>
      <c r="TBF4" s="2176"/>
      <c r="TBG4" s="2176"/>
      <c r="TBH4" s="2176"/>
      <c r="TBI4" s="2176"/>
      <c r="TBJ4" s="2176"/>
      <c r="TBK4" s="2176"/>
      <c r="TBL4" s="2176"/>
      <c r="TBM4" s="2176"/>
      <c r="TBN4" s="2176"/>
      <c r="TBO4" s="2176"/>
      <c r="TBP4" s="2176"/>
      <c r="TBQ4" s="2176"/>
      <c r="TBR4" s="2176"/>
      <c r="TBS4" s="2176"/>
      <c r="TBT4" s="2176"/>
      <c r="TBU4" s="2176"/>
      <c r="TBV4" s="2176"/>
      <c r="TBW4" s="2176"/>
      <c r="TBX4" s="2176"/>
      <c r="TBY4" s="2176"/>
      <c r="TBZ4" s="2176"/>
      <c r="TCA4" s="2176"/>
      <c r="TCB4" s="2176"/>
      <c r="TCC4" s="2176"/>
      <c r="TCD4" s="2176"/>
      <c r="TCE4" s="2176"/>
      <c r="TCF4" s="2176"/>
      <c r="TCG4" s="2176"/>
      <c r="TCH4" s="2176"/>
      <c r="TCI4" s="2176"/>
      <c r="TCJ4" s="2176"/>
      <c r="TCK4" s="2176"/>
      <c r="TCL4" s="2176"/>
      <c r="TCM4" s="2176"/>
      <c r="TCN4" s="2176"/>
      <c r="TCO4" s="2176"/>
      <c r="TCP4" s="2176"/>
      <c r="TCQ4" s="2176"/>
      <c r="TCR4" s="2176"/>
      <c r="TCS4" s="2176"/>
      <c r="TCT4" s="2176"/>
      <c r="TCU4" s="2176"/>
      <c r="TCV4" s="2176"/>
      <c r="TCW4" s="2176"/>
      <c r="TCX4" s="2176"/>
      <c r="TCY4" s="2176"/>
      <c r="TCZ4" s="2176"/>
      <c r="TDA4" s="2176"/>
      <c r="TDB4" s="2176"/>
      <c r="TDC4" s="2176"/>
      <c r="TDD4" s="2176"/>
      <c r="TDE4" s="2176"/>
      <c r="TDF4" s="2176"/>
      <c r="TDG4" s="2176"/>
      <c r="TDH4" s="2176"/>
      <c r="TDI4" s="2176"/>
      <c r="TDJ4" s="2176"/>
      <c r="TDK4" s="2176"/>
      <c r="TDL4" s="2176"/>
      <c r="TDM4" s="2176"/>
      <c r="TDN4" s="2176"/>
      <c r="TDO4" s="2176"/>
      <c r="TDP4" s="2176"/>
      <c r="TDQ4" s="2176"/>
      <c r="TDR4" s="2176"/>
      <c r="TDS4" s="2176"/>
      <c r="TDT4" s="2176"/>
      <c r="TDU4" s="2176"/>
      <c r="TDV4" s="2176"/>
      <c r="TDW4" s="2176"/>
      <c r="TDX4" s="2176"/>
      <c r="TDY4" s="2176"/>
      <c r="TDZ4" s="2176"/>
      <c r="TEA4" s="2176"/>
      <c r="TEB4" s="2176"/>
      <c r="TEC4" s="2176"/>
      <c r="TED4" s="2176"/>
      <c r="TEE4" s="2176"/>
      <c r="TEF4" s="2176"/>
      <c r="TEG4" s="2176"/>
      <c r="TEH4" s="2176"/>
      <c r="TEI4" s="2176"/>
      <c r="TEJ4" s="2176"/>
      <c r="TEK4" s="2176"/>
      <c r="TEL4" s="2176"/>
      <c r="TEM4" s="2176"/>
      <c r="TEN4" s="2176"/>
      <c r="TEO4" s="2176"/>
      <c r="TEP4" s="2176"/>
      <c r="TEQ4" s="2176"/>
      <c r="TER4" s="2176"/>
      <c r="TES4" s="2176"/>
      <c r="TET4" s="2176"/>
      <c r="TEU4" s="2176"/>
      <c r="TEV4" s="2176"/>
      <c r="TEW4" s="2176"/>
      <c r="TEX4" s="2176"/>
      <c r="TEY4" s="2176"/>
      <c r="TEZ4" s="2176"/>
      <c r="TFA4" s="2176"/>
      <c r="TFB4" s="2176"/>
      <c r="TFC4" s="2176"/>
      <c r="TFD4" s="2176"/>
      <c r="TFE4" s="2176"/>
      <c r="TFF4" s="2176"/>
      <c r="TFG4" s="2176"/>
      <c r="TFH4" s="2176"/>
      <c r="TFI4" s="2176"/>
      <c r="TFJ4" s="2176"/>
      <c r="TFK4" s="2176"/>
      <c r="TFL4" s="2176"/>
      <c r="TFM4" s="2176"/>
      <c r="TFN4" s="2176"/>
      <c r="TFO4" s="2176"/>
      <c r="TFP4" s="2176"/>
      <c r="TFQ4" s="2176"/>
      <c r="TFR4" s="2176"/>
      <c r="TFS4" s="2176"/>
      <c r="TFT4" s="2176"/>
      <c r="TFU4" s="2176"/>
      <c r="TFV4" s="2176"/>
      <c r="TFW4" s="2176"/>
      <c r="TFX4" s="2176"/>
      <c r="TFY4" s="2176"/>
      <c r="TFZ4" s="2176"/>
      <c r="TGA4" s="2176"/>
      <c r="TGB4" s="2176"/>
      <c r="TGC4" s="2176"/>
      <c r="TGD4" s="2176"/>
      <c r="TGE4" s="2176"/>
      <c r="TGF4" s="2176"/>
      <c r="TGG4" s="2176"/>
      <c r="TGH4" s="2176"/>
      <c r="TGI4" s="2176"/>
      <c r="TGJ4" s="2176"/>
      <c r="TGK4" s="2176"/>
      <c r="TGL4" s="2176"/>
      <c r="TGM4" s="2176"/>
      <c r="TGN4" s="2176"/>
      <c r="TGO4" s="2176"/>
      <c r="TGP4" s="2176"/>
      <c r="TGQ4" s="2176"/>
      <c r="TGR4" s="2176"/>
      <c r="TGS4" s="2176"/>
      <c r="TGT4" s="2176"/>
      <c r="TGU4" s="2176"/>
      <c r="TGV4" s="2176"/>
      <c r="TGW4" s="2176"/>
      <c r="TGX4" s="2176"/>
      <c r="TGY4" s="2176"/>
      <c r="TGZ4" s="2176"/>
      <c r="THA4" s="2176"/>
      <c r="THB4" s="2176"/>
      <c r="THC4" s="2176"/>
      <c r="THD4" s="2176"/>
      <c r="THE4" s="2176"/>
      <c r="THF4" s="2176"/>
      <c r="THG4" s="2176"/>
      <c r="THH4" s="2176"/>
      <c r="THI4" s="2176"/>
      <c r="THJ4" s="2176"/>
      <c r="THK4" s="2176"/>
      <c r="THL4" s="2176"/>
      <c r="THM4" s="2176"/>
      <c r="THN4" s="2176"/>
      <c r="THO4" s="2176"/>
      <c r="THP4" s="2176"/>
      <c r="THQ4" s="2176"/>
      <c r="THR4" s="2176"/>
      <c r="THS4" s="2176"/>
      <c r="THT4" s="2176"/>
      <c r="THU4" s="2176"/>
      <c r="THV4" s="2176"/>
      <c r="THW4" s="2176"/>
      <c r="THX4" s="2176"/>
      <c r="THY4" s="2176"/>
      <c r="THZ4" s="2176"/>
      <c r="TIA4" s="2176"/>
      <c r="TIB4" s="2176"/>
      <c r="TIC4" s="2176"/>
      <c r="TID4" s="2176"/>
      <c r="TIE4" s="2176"/>
      <c r="TIF4" s="2176"/>
      <c r="TIG4" s="2176"/>
      <c r="TIH4" s="2176"/>
      <c r="TII4" s="2176"/>
      <c r="TIJ4" s="2176"/>
      <c r="TIK4" s="2176"/>
      <c r="TIL4" s="2176"/>
      <c r="TIM4" s="2176"/>
      <c r="TIN4" s="2176"/>
      <c r="TIO4" s="2176"/>
      <c r="TIP4" s="2176"/>
      <c r="TIQ4" s="2176"/>
      <c r="TIR4" s="2176"/>
      <c r="TIS4" s="2176"/>
      <c r="TIT4" s="2176"/>
      <c r="TIU4" s="2176"/>
      <c r="TIV4" s="2176"/>
      <c r="TIW4" s="2176"/>
      <c r="TIX4" s="2176"/>
      <c r="TIY4" s="2176"/>
      <c r="TIZ4" s="2176"/>
      <c r="TJA4" s="2176"/>
      <c r="TJB4" s="2176"/>
      <c r="TJC4" s="2176"/>
      <c r="TJD4" s="2176"/>
      <c r="TJE4" s="2176"/>
      <c r="TJF4" s="2176"/>
      <c r="TJG4" s="2176"/>
      <c r="TJH4" s="2176"/>
      <c r="TJI4" s="2176"/>
      <c r="TJJ4" s="2176"/>
      <c r="TJK4" s="2176"/>
      <c r="TJL4" s="2176"/>
      <c r="TJM4" s="2176"/>
      <c r="TJN4" s="2176"/>
      <c r="TJO4" s="2176"/>
      <c r="TJP4" s="2176"/>
      <c r="TJQ4" s="2176"/>
      <c r="TJR4" s="2176"/>
      <c r="TJS4" s="2176"/>
      <c r="TJT4" s="2176"/>
      <c r="TJU4" s="2176"/>
      <c r="TJV4" s="2176"/>
      <c r="TJW4" s="2176"/>
      <c r="TJX4" s="2176"/>
      <c r="TJY4" s="2176"/>
      <c r="TJZ4" s="2176"/>
      <c r="TKA4" s="2176"/>
      <c r="TKB4" s="2176"/>
      <c r="TKC4" s="2176"/>
      <c r="TKD4" s="2176"/>
      <c r="TKE4" s="2176"/>
      <c r="TKF4" s="2176"/>
      <c r="TKG4" s="2176"/>
      <c r="TKH4" s="2176"/>
      <c r="TKI4" s="2176"/>
      <c r="TKJ4" s="2176"/>
      <c r="TKK4" s="2176"/>
      <c r="TKL4" s="2176"/>
      <c r="TKM4" s="2176"/>
      <c r="TKN4" s="2176"/>
      <c r="TKO4" s="2176"/>
      <c r="TKP4" s="2176"/>
      <c r="TKQ4" s="2176"/>
      <c r="TKR4" s="2176"/>
      <c r="TKS4" s="2176"/>
      <c r="TKT4" s="2176"/>
      <c r="TKU4" s="2176"/>
      <c r="TKV4" s="2176"/>
      <c r="TKW4" s="2176"/>
      <c r="TKX4" s="2176"/>
      <c r="TKY4" s="2176"/>
      <c r="TKZ4" s="2176"/>
      <c r="TLA4" s="2176"/>
      <c r="TLB4" s="2176"/>
      <c r="TLC4" s="2176"/>
      <c r="TLD4" s="2176"/>
      <c r="TLE4" s="2176"/>
      <c r="TLF4" s="2176"/>
      <c r="TLG4" s="2176"/>
      <c r="TLH4" s="2176"/>
      <c r="TLI4" s="2176"/>
      <c r="TLJ4" s="2176"/>
      <c r="TLK4" s="2176"/>
      <c r="TLL4" s="2176"/>
      <c r="TLM4" s="2176"/>
      <c r="TLN4" s="2176"/>
      <c r="TLO4" s="2176"/>
      <c r="TLP4" s="2176"/>
      <c r="TLQ4" s="2176"/>
      <c r="TLR4" s="2176"/>
      <c r="TLS4" s="2176"/>
      <c r="TLT4" s="2176"/>
      <c r="TLU4" s="2176"/>
      <c r="TLV4" s="2176"/>
      <c r="TLW4" s="2176"/>
      <c r="TLX4" s="2176"/>
      <c r="TLY4" s="2176"/>
      <c r="TLZ4" s="2176"/>
      <c r="TMA4" s="2176"/>
      <c r="TMB4" s="2176"/>
      <c r="TMC4" s="2176"/>
      <c r="TMD4" s="2176"/>
      <c r="TME4" s="2176"/>
      <c r="TMF4" s="2176"/>
      <c r="TMG4" s="2176"/>
      <c r="TMH4" s="2176"/>
      <c r="TMI4" s="2176"/>
      <c r="TMJ4" s="2176"/>
      <c r="TMK4" s="2176"/>
      <c r="TML4" s="2176"/>
      <c r="TMM4" s="2176"/>
      <c r="TMN4" s="2176"/>
      <c r="TMO4" s="2176"/>
      <c r="TMP4" s="2176"/>
      <c r="TMQ4" s="2176"/>
      <c r="TMR4" s="2176"/>
      <c r="TMS4" s="2176"/>
      <c r="TMT4" s="2176"/>
      <c r="TMU4" s="2176"/>
      <c r="TMV4" s="2176"/>
      <c r="TMW4" s="2176"/>
      <c r="TMX4" s="2176"/>
      <c r="TMY4" s="2176"/>
      <c r="TMZ4" s="2176"/>
      <c r="TNA4" s="2176"/>
      <c r="TNB4" s="2176"/>
      <c r="TNC4" s="2176"/>
      <c r="TND4" s="2176"/>
      <c r="TNE4" s="2176"/>
      <c r="TNF4" s="2176"/>
      <c r="TNG4" s="2176"/>
      <c r="TNH4" s="2176"/>
      <c r="TNI4" s="2176"/>
      <c r="TNJ4" s="2176"/>
      <c r="TNK4" s="2176"/>
      <c r="TNL4" s="2176"/>
      <c r="TNM4" s="2176"/>
      <c r="TNN4" s="2176"/>
      <c r="TNO4" s="2176"/>
      <c r="TNP4" s="2176"/>
      <c r="TNQ4" s="2176"/>
      <c r="TNR4" s="2176"/>
      <c r="TNS4" s="2176"/>
      <c r="TNT4" s="2176"/>
      <c r="TNU4" s="2176"/>
      <c r="TNV4" s="2176"/>
      <c r="TNW4" s="2176"/>
      <c r="TNX4" s="2176"/>
      <c r="TNY4" s="2176"/>
      <c r="TNZ4" s="2176"/>
      <c r="TOA4" s="2176"/>
      <c r="TOB4" s="2176"/>
      <c r="TOC4" s="2176"/>
      <c r="TOD4" s="2176"/>
      <c r="TOE4" s="2176"/>
      <c r="TOF4" s="2176"/>
      <c r="TOG4" s="2176"/>
      <c r="TOH4" s="2176"/>
      <c r="TOI4" s="2176"/>
      <c r="TOJ4" s="2176"/>
      <c r="TOK4" s="2176"/>
      <c r="TOL4" s="2176"/>
      <c r="TOM4" s="2176"/>
      <c r="TON4" s="2176"/>
      <c r="TOO4" s="2176"/>
      <c r="TOP4" s="2176"/>
      <c r="TOQ4" s="2176"/>
      <c r="TOR4" s="2176"/>
      <c r="TOS4" s="2176"/>
      <c r="TOT4" s="2176"/>
      <c r="TOU4" s="2176"/>
      <c r="TOV4" s="2176"/>
      <c r="TOW4" s="2176"/>
      <c r="TOX4" s="2176"/>
      <c r="TOY4" s="2176"/>
      <c r="TOZ4" s="2176"/>
      <c r="TPA4" s="2176"/>
      <c r="TPB4" s="2176"/>
      <c r="TPC4" s="2176"/>
      <c r="TPD4" s="2176"/>
      <c r="TPE4" s="2176"/>
      <c r="TPF4" s="2176"/>
      <c r="TPG4" s="2176"/>
      <c r="TPH4" s="2176"/>
      <c r="TPI4" s="2176"/>
      <c r="TPJ4" s="2176"/>
      <c r="TPK4" s="2176"/>
      <c r="TPL4" s="2176"/>
      <c r="TPM4" s="2176"/>
      <c r="TPN4" s="2176"/>
      <c r="TPO4" s="2176"/>
      <c r="TPP4" s="2176"/>
      <c r="TPQ4" s="2176"/>
      <c r="TPR4" s="2176"/>
      <c r="TPS4" s="2176"/>
      <c r="TPT4" s="2176"/>
      <c r="TPU4" s="2176"/>
      <c r="TPV4" s="2176"/>
      <c r="TPW4" s="2176"/>
      <c r="TPX4" s="2176"/>
      <c r="TPY4" s="2176"/>
      <c r="TPZ4" s="2176"/>
      <c r="TQA4" s="2176"/>
      <c r="TQB4" s="2176"/>
      <c r="TQC4" s="2176"/>
      <c r="TQD4" s="2176"/>
      <c r="TQE4" s="2176"/>
      <c r="TQF4" s="2176"/>
      <c r="TQG4" s="2176"/>
      <c r="TQH4" s="2176"/>
      <c r="TQI4" s="2176"/>
      <c r="TQJ4" s="2176"/>
      <c r="TQK4" s="2176"/>
      <c r="TQL4" s="2176"/>
      <c r="TQM4" s="2176"/>
      <c r="TQN4" s="2176"/>
      <c r="TQO4" s="2176"/>
      <c r="TQP4" s="2176"/>
      <c r="TQQ4" s="2176"/>
      <c r="TQR4" s="2176"/>
      <c r="TQS4" s="2176"/>
      <c r="TQT4" s="2176"/>
      <c r="TQU4" s="2176"/>
      <c r="TQV4" s="2176"/>
      <c r="TQW4" s="2176"/>
      <c r="TQX4" s="2176"/>
      <c r="TQY4" s="2176"/>
      <c r="TQZ4" s="2176"/>
      <c r="TRA4" s="2176"/>
      <c r="TRB4" s="2176"/>
      <c r="TRC4" s="2176"/>
      <c r="TRD4" s="2176"/>
      <c r="TRE4" s="2176"/>
      <c r="TRF4" s="2176"/>
      <c r="TRG4" s="2176"/>
      <c r="TRH4" s="2176"/>
      <c r="TRI4" s="2176"/>
      <c r="TRJ4" s="2176"/>
      <c r="TRK4" s="2176"/>
      <c r="TRL4" s="2176"/>
      <c r="TRM4" s="2176"/>
      <c r="TRN4" s="2176"/>
      <c r="TRO4" s="2176"/>
      <c r="TRP4" s="2176"/>
      <c r="TRQ4" s="2176"/>
      <c r="TRR4" s="2176"/>
      <c r="TRS4" s="2176"/>
      <c r="TRT4" s="2176"/>
      <c r="TRU4" s="2176"/>
      <c r="TRV4" s="2176"/>
      <c r="TRW4" s="2176"/>
      <c r="TRX4" s="2176"/>
      <c r="TRY4" s="2176"/>
      <c r="TRZ4" s="2176"/>
      <c r="TSA4" s="2176"/>
      <c r="TSB4" s="2176"/>
      <c r="TSC4" s="2176"/>
      <c r="TSD4" s="2176"/>
      <c r="TSE4" s="2176"/>
      <c r="TSF4" s="2176"/>
      <c r="TSG4" s="2176"/>
      <c r="TSH4" s="2176"/>
      <c r="TSI4" s="2176"/>
      <c r="TSJ4" s="2176"/>
      <c r="TSK4" s="2176"/>
      <c r="TSL4" s="2176"/>
      <c r="TSM4" s="2176"/>
      <c r="TSN4" s="2176"/>
      <c r="TSO4" s="2176"/>
      <c r="TSP4" s="2176"/>
      <c r="TSQ4" s="2176"/>
      <c r="TSR4" s="2176"/>
      <c r="TSS4" s="2176"/>
      <c r="TST4" s="2176"/>
      <c r="TSU4" s="2176"/>
      <c r="TSV4" s="2176"/>
      <c r="TSW4" s="2176"/>
      <c r="TSX4" s="2176"/>
      <c r="TSY4" s="2176"/>
      <c r="TSZ4" s="2176"/>
      <c r="TTA4" s="2176"/>
      <c r="TTB4" s="2176"/>
      <c r="TTC4" s="2176"/>
      <c r="TTD4" s="2176"/>
      <c r="TTE4" s="2176"/>
      <c r="TTF4" s="2176"/>
      <c r="TTG4" s="2176"/>
      <c r="TTH4" s="2176"/>
      <c r="TTI4" s="2176"/>
      <c r="TTJ4" s="2176"/>
      <c r="TTK4" s="2176"/>
      <c r="TTL4" s="2176"/>
      <c r="TTM4" s="2176"/>
      <c r="TTN4" s="2176"/>
      <c r="TTO4" s="2176"/>
      <c r="TTP4" s="2176"/>
      <c r="TTQ4" s="2176"/>
      <c r="TTR4" s="2176"/>
      <c r="TTS4" s="2176"/>
      <c r="TTT4" s="2176"/>
      <c r="TTU4" s="2176"/>
      <c r="TTV4" s="2176"/>
      <c r="TTW4" s="2176"/>
      <c r="TTX4" s="2176"/>
      <c r="TTY4" s="2176"/>
      <c r="TTZ4" s="2176"/>
      <c r="TUA4" s="2176"/>
      <c r="TUB4" s="2176"/>
      <c r="TUC4" s="2176"/>
      <c r="TUD4" s="2176"/>
      <c r="TUE4" s="2176"/>
      <c r="TUF4" s="2176"/>
      <c r="TUG4" s="2176"/>
      <c r="TUH4" s="2176"/>
      <c r="TUI4" s="2176"/>
      <c r="TUJ4" s="2176"/>
      <c r="TUK4" s="2176"/>
      <c r="TUL4" s="2176"/>
      <c r="TUM4" s="2176"/>
      <c r="TUN4" s="2176"/>
      <c r="TUO4" s="2176"/>
      <c r="TUP4" s="2176"/>
      <c r="TUQ4" s="2176"/>
      <c r="TUR4" s="2176"/>
      <c r="TUS4" s="2176"/>
      <c r="TUT4" s="2176"/>
      <c r="TUU4" s="2176"/>
      <c r="TUV4" s="2176"/>
      <c r="TUW4" s="2176"/>
      <c r="TUX4" s="2176"/>
      <c r="TUY4" s="2176"/>
      <c r="TUZ4" s="2176"/>
      <c r="TVA4" s="2176"/>
      <c r="TVB4" s="2176"/>
      <c r="TVC4" s="2176"/>
      <c r="TVD4" s="2176"/>
      <c r="TVE4" s="2176"/>
      <c r="TVF4" s="2176"/>
      <c r="TVG4" s="2176"/>
      <c r="TVH4" s="2176"/>
      <c r="TVI4" s="2176"/>
      <c r="TVJ4" s="2176"/>
      <c r="TVK4" s="2176"/>
      <c r="TVL4" s="2176"/>
      <c r="TVM4" s="2176"/>
      <c r="TVN4" s="2176"/>
      <c r="TVO4" s="2176"/>
      <c r="TVP4" s="2176"/>
      <c r="TVQ4" s="2176"/>
      <c r="TVR4" s="2176"/>
      <c r="TVS4" s="2176"/>
      <c r="TVT4" s="2176"/>
      <c r="TVU4" s="2176"/>
      <c r="TVV4" s="2176"/>
      <c r="TVW4" s="2176"/>
      <c r="TVX4" s="2176"/>
      <c r="TVY4" s="2176"/>
      <c r="TVZ4" s="2176"/>
      <c r="TWA4" s="2176"/>
      <c r="TWB4" s="2176"/>
      <c r="TWC4" s="2176"/>
      <c r="TWD4" s="2176"/>
      <c r="TWE4" s="2176"/>
      <c r="TWF4" s="2176"/>
      <c r="TWG4" s="2176"/>
      <c r="TWH4" s="2176"/>
      <c r="TWI4" s="2176"/>
      <c r="TWJ4" s="2176"/>
      <c r="TWK4" s="2176"/>
      <c r="TWL4" s="2176"/>
      <c r="TWM4" s="2176"/>
      <c r="TWN4" s="2176"/>
      <c r="TWO4" s="2176"/>
      <c r="TWP4" s="2176"/>
      <c r="TWQ4" s="2176"/>
      <c r="TWR4" s="2176"/>
      <c r="TWS4" s="2176"/>
      <c r="TWT4" s="2176"/>
      <c r="TWU4" s="2176"/>
      <c r="TWV4" s="2176"/>
      <c r="TWW4" s="2176"/>
      <c r="TWX4" s="2176"/>
      <c r="TWY4" s="2176"/>
      <c r="TWZ4" s="2176"/>
      <c r="TXA4" s="2176"/>
      <c r="TXB4" s="2176"/>
      <c r="TXC4" s="2176"/>
      <c r="TXD4" s="2176"/>
      <c r="TXE4" s="2176"/>
      <c r="TXF4" s="2176"/>
      <c r="TXG4" s="2176"/>
      <c r="TXH4" s="2176"/>
      <c r="TXI4" s="2176"/>
      <c r="TXJ4" s="2176"/>
      <c r="TXK4" s="2176"/>
      <c r="TXL4" s="2176"/>
      <c r="TXM4" s="2176"/>
      <c r="TXN4" s="2176"/>
      <c r="TXO4" s="2176"/>
      <c r="TXP4" s="2176"/>
      <c r="TXQ4" s="2176"/>
      <c r="TXR4" s="2176"/>
      <c r="TXS4" s="2176"/>
      <c r="TXT4" s="2176"/>
      <c r="TXU4" s="2176"/>
      <c r="TXV4" s="2176"/>
      <c r="TXW4" s="2176"/>
      <c r="TXX4" s="2176"/>
      <c r="TXY4" s="2176"/>
      <c r="TXZ4" s="2176"/>
      <c r="TYA4" s="2176"/>
      <c r="TYB4" s="2176"/>
      <c r="TYC4" s="2176"/>
      <c r="TYD4" s="2176"/>
      <c r="TYE4" s="2176"/>
      <c r="TYF4" s="2176"/>
      <c r="TYG4" s="2176"/>
      <c r="TYH4" s="2176"/>
      <c r="TYI4" s="2176"/>
      <c r="TYJ4" s="2176"/>
      <c r="TYK4" s="2176"/>
      <c r="TYL4" s="2176"/>
      <c r="TYM4" s="2176"/>
      <c r="TYN4" s="2176"/>
      <c r="TYO4" s="2176"/>
      <c r="TYP4" s="2176"/>
      <c r="TYQ4" s="2176"/>
      <c r="TYR4" s="2176"/>
      <c r="TYS4" s="2176"/>
      <c r="TYT4" s="2176"/>
      <c r="TYU4" s="2176"/>
      <c r="TYV4" s="2176"/>
      <c r="TYW4" s="2176"/>
      <c r="TYX4" s="2176"/>
      <c r="TYY4" s="2176"/>
      <c r="TYZ4" s="2176"/>
      <c r="TZA4" s="2176"/>
      <c r="TZB4" s="2176"/>
      <c r="TZC4" s="2176"/>
      <c r="TZD4" s="2176"/>
      <c r="TZE4" s="2176"/>
      <c r="TZF4" s="2176"/>
      <c r="TZG4" s="2176"/>
      <c r="TZH4" s="2176"/>
      <c r="TZI4" s="2176"/>
      <c r="TZJ4" s="2176"/>
      <c r="TZK4" s="2176"/>
      <c r="TZL4" s="2176"/>
      <c r="TZM4" s="2176"/>
      <c r="TZN4" s="2176"/>
      <c r="TZO4" s="2176"/>
      <c r="TZP4" s="2176"/>
      <c r="TZQ4" s="2176"/>
      <c r="TZR4" s="2176"/>
      <c r="TZS4" s="2176"/>
      <c r="TZT4" s="2176"/>
      <c r="TZU4" s="2176"/>
      <c r="TZV4" s="2176"/>
      <c r="TZW4" s="2176"/>
      <c r="TZX4" s="2176"/>
      <c r="TZY4" s="2176"/>
      <c r="TZZ4" s="2176"/>
      <c r="UAA4" s="2176"/>
      <c r="UAB4" s="2176"/>
      <c r="UAC4" s="2176"/>
      <c r="UAD4" s="2176"/>
      <c r="UAE4" s="2176"/>
      <c r="UAF4" s="2176"/>
      <c r="UAG4" s="2176"/>
      <c r="UAH4" s="2176"/>
      <c r="UAI4" s="2176"/>
      <c r="UAJ4" s="2176"/>
      <c r="UAK4" s="2176"/>
      <c r="UAL4" s="2176"/>
      <c r="UAM4" s="2176"/>
      <c r="UAN4" s="2176"/>
      <c r="UAO4" s="2176"/>
      <c r="UAP4" s="2176"/>
      <c r="UAQ4" s="2176"/>
      <c r="UAR4" s="2176"/>
      <c r="UAS4" s="2176"/>
      <c r="UAT4" s="2176"/>
      <c r="UAU4" s="2176"/>
      <c r="UAV4" s="2176"/>
      <c r="UAW4" s="2176"/>
      <c r="UAX4" s="2176"/>
      <c r="UAY4" s="2176"/>
      <c r="UAZ4" s="2176"/>
      <c r="UBA4" s="2176"/>
      <c r="UBB4" s="2176"/>
      <c r="UBC4" s="2176"/>
      <c r="UBD4" s="2176"/>
      <c r="UBE4" s="2176"/>
      <c r="UBF4" s="2176"/>
      <c r="UBG4" s="2176"/>
      <c r="UBH4" s="2176"/>
      <c r="UBI4" s="2176"/>
      <c r="UBJ4" s="2176"/>
      <c r="UBK4" s="2176"/>
      <c r="UBL4" s="2176"/>
      <c r="UBM4" s="2176"/>
      <c r="UBN4" s="2176"/>
      <c r="UBO4" s="2176"/>
      <c r="UBP4" s="2176"/>
      <c r="UBQ4" s="2176"/>
      <c r="UBR4" s="2176"/>
      <c r="UBS4" s="2176"/>
      <c r="UBT4" s="2176"/>
      <c r="UBU4" s="2176"/>
      <c r="UBV4" s="2176"/>
      <c r="UBW4" s="2176"/>
      <c r="UBX4" s="2176"/>
      <c r="UBY4" s="2176"/>
      <c r="UBZ4" s="2176"/>
      <c r="UCA4" s="2176"/>
      <c r="UCB4" s="2176"/>
      <c r="UCC4" s="2176"/>
      <c r="UCD4" s="2176"/>
      <c r="UCE4" s="2176"/>
      <c r="UCF4" s="2176"/>
      <c r="UCG4" s="2176"/>
      <c r="UCH4" s="2176"/>
      <c r="UCI4" s="2176"/>
      <c r="UCJ4" s="2176"/>
      <c r="UCK4" s="2176"/>
      <c r="UCL4" s="2176"/>
      <c r="UCM4" s="2176"/>
      <c r="UCN4" s="2176"/>
      <c r="UCO4" s="2176"/>
      <c r="UCP4" s="2176"/>
      <c r="UCQ4" s="2176"/>
      <c r="UCR4" s="2176"/>
      <c r="UCS4" s="2176"/>
      <c r="UCT4" s="2176"/>
      <c r="UCU4" s="2176"/>
      <c r="UCV4" s="2176"/>
      <c r="UCW4" s="2176"/>
      <c r="UCX4" s="2176"/>
      <c r="UCY4" s="2176"/>
      <c r="UCZ4" s="2176"/>
      <c r="UDA4" s="2176"/>
      <c r="UDB4" s="2176"/>
      <c r="UDC4" s="2176"/>
      <c r="UDD4" s="2176"/>
      <c r="UDE4" s="2176"/>
      <c r="UDF4" s="2176"/>
      <c r="UDG4" s="2176"/>
      <c r="UDH4" s="2176"/>
      <c r="UDI4" s="2176"/>
      <c r="UDJ4" s="2176"/>
      <c r="UDK4" s="2176"/>
      <c r="UDL4" s="2176"/>
      <c r="UDM4" s="2176"/>
      <c r="UDN4" s="2176"/>
      <c r="UDO4" s="2176"/>
      <c r="UDP4" s="2176"/>
      <c r="UDQ4" s="2176"/>
      <c r="UDR4" s="2176"/>
      <c r="UDS4" s="2176"/>
      <c r="UDT4" s="2176"/>
      <c r="UDU4" s="2176"/>
      <c r="UDV4" s="2176"/>
      <c r="UDW4" s="2176"/>
      <c r="UDX4" s="2176"/>
      <c r="UDY4" s="2176"/>
      <c r="UDZ4" s="2176"/>
      <c r="UEA4" s="2176"/>
      <c r="UEB4" s="2176"/>
      <c r="UEC4" s="2176"/>
      <c r="UED4" s="2176"/>
      <c r="UEE4" s="2176"/>
      <c r="UEF4" s="2176"/>
      <c r="UEG4" s="2176"/>
      <c r="UEH4" s="2176"/>
      <c r="UEI4" s="2176"/>
      <c r="UEJ4" s="2176"/>
      <c r="UEK4" s="2176"/>
      <c r="UEL4" s="2176"/>
      <c r="UEM4" s="2176"/>
      <c r="UEN4" s="2176"/>
      <c r="UEO4" s="2176"/>
      <c r="UEP4" s="2176"/>
      <c r="UEQ4" s="2176"/>
      <c r="UER4" s="2176"/>
      <c r="UES4" s="2176"/>
      <c r="UET4" s="2176"/>
      <c r="UEU4" s="2176"/>
      <c r="UEV4" s="2176"/>
      <c r="UEW4" s="2176"/>
      <c r="UEX4" s="2176"/>
      <c r="UEY4" s="2176"/>
      <c r="UEZ4" s="2176"/>
      <c r="UFA4" s="2176"/>
      <c r="UFB4" s="2176"/>
      <c r="UFC4" s="2176"/>
      <c r="UFD4" s="2176"/>
      <c r="UFE4" s="2176"/>
      <c r="UFF4" s="2176"/>
      <c r="UFG4" s="2176"/>
      <c r="UFH4" s="2176"/>
      <c r="UFI4" s="2176"/>
      <c r="UFJ4" s="2176"/>
      <c r="UFK4" s="2176"/>
      <c r="UFL4" s="2176"/>
      <c r="UFM4" s="2176"/>
      <c r="UFN4" s="2176"/>
      <c r="UFO4" s="2176"/>
      <c r="UFP4" s="2176"/>
      <c r="UFQ4" s="2176"/>
      <c r="UFR4" s="2176"/>
      <c r="UFS4" s="2176"/>
      <c r="UFT4" s="2176"/>
      <c r="UFU4" s="2176"/>
      <c r="UFV4" s="2176"/>
      <c r="UFW4" s="2176"/>
      <c r="UFX4" s="2176"/>
      <c r="UFY4" s="2176"/>
      <c r="UFZ4" s="2176"/>
      <c r="UGA4" s="2176"/>
      <c r="UGB4" s="2176"/>
      <c r="UGC4" s="2176"/>
      <c r="UGD4" s="2176"/>
      <c r="UGE4" s="2176"/>
      <c r="UGF4" s="2176"/>
      <c r="UGG4" s="2176"/>
      <c r="UGH4" s="2176"/>
      <c r="UGI4" s="2176"/>
      <c r="UGJ4" s="2176"/>
      <c r="UGK4" s="2176"/>
      <c r="UGL4" s="2176"/>
      <c r="UGM4" s="2176"/>
      <c r="UGN4" s="2176"/>
      <c r="UGO4" s="2176"/>
      <c r="UGP4" s="2176"/>
      <c r="UGQ4" s="2176"/>
      <c r="UGR4" s="2176"/>
      <c r="UGS4" s="2176"/>
      <c r="UGT4" s="2176"/>
      <c r="UGU4" s="2176"/>
      <c r="UGV4" s="2176"/>
      <c r="UGW4" s="2176"/>
      <c r="UGX4" s="2176"/>
      <c r="UGY4" s="2176"/>
      <c r="UGZ4" s="2176"/>
      <c r="UHA4" s="2176"/>
      <c r="UHB4" s="2176"/>
      <c r="UHC4" s="2176"/>
      <c r="UHD4" s="2176"/>
      <c r="UHE4" s="2176"/>
      <c r="UHF4" s="2176"/>
      <c r="UHG4" s="2176"/>
      <c r="UHH4" s="2176"/>
      <c r="UHI4" s="2176"/>
      <c r="UHJ4" s="2176"/>
      <c r="UHK4" s="2176"/>
      <c r="UHL4" s="2176"/>
      <c r="UHM4" s="2176"/>
      <c r="UHN4" s="2176"/>
      <c r="UHO4" s="2176"/>
      <c r="UHP4" s="2176"/>
      <c r="UHQ4" s="2176"/>
      <c r="UHR4" s="2176"/>
      <c r="UHS4" s="2176"/>
      <c r="UHT4" s="2176"/>
      <c r="UHU4" s="2176"/>
      <c r="UHV4" s="2176"/>
      <c r="UHW4" s="2176"/>
      <c r="UHX4" s="2176"/>
      <c r="UHY4" s="2176"/>
      <c r="UHZ4" s="2176"/>
      <c r="UIA4" s="2176"/>
      <c r="UIB4" s="2176"/>
      <c r="UIC4" s="2176"/>
      <c r="UID4" s="2176"/>
      <c r="UIE4" s="2176"/>
      <c r="UIF4" s="2176"/>
      <c r="UIG4" s="2176"/>
      <c r="UIH4" s="2176"/>
      <c r="UII4" s="2176"/>
      <c r="UIJ4" s="2176"/>
      <c r="UIK4" s="2176"/>
      <c r="UIL4" s="2176"/>
      <c r="UIM4" s="2176"/>
      <c r="UIN4" s="2176"/>
      <c r="UIO4" s="2176"/>
      <c r="UIP4" s="2176"/>
      <c r="UIQ4" s="2176"/>
      <c r="UIR4" s="2176"/>
      <c r="UIS4" s="2176"/>
      <c r="UIT4" s="2176"/>
      <c r="UIU4" s="2176"/>
      <c r="UIV4" s="2176"/>
      <c r="UIW4" s="2176"/>
      <c r="UIX4" s="2176"/>
      <c r="UIY4" s="2176"/>
      <c r="UIZ4" s="2176"/>
      <c r="UJA4" s="2176"/>
      <c r="UJB4" s="2176"/>
      <c r="UJC4" s="2176"/>
      <c r="UJD4" s="2176"/>
      <c r="UJE4" s="2176"/>
      <c r="UJF4" s="2176"/>
      <c r="UJG4" s="2176"/>
      <c r="UJH4" s="2176"/>
      <c r="UJI4" s="2176"/>
      <c r="UJJ4" s="2176"/>
      <c r="UJK4" s="2176"/>
      <c r="UJL4" s="2176"/>
      <c r="UJM4" s="2176"/>
      <c r="UJN4" s="2176"/>
      <c r="UJO4" s="2176"/>
      <c r="UJP4" s="2176"/>
      <c r="UJQ4" s="2176"/>
      <c r="UJR4" s="2176"/>
      <c r="UJS4" s="2176"/>
      <c r="UJT4" s="2176"/>
      <c r="UJU4" s="2176"/>
      <c r="UJV4" s="2176"/>
      <c r="UJW4" s="2176"/>
      <c r="UJX4" s="2176"/>
      <c r="UJY4" s="2176"/>
      <c r="UJZ4" s="2176"/>
      <c r="UKA4" s="2176"/>
      <c r="UKB4" s="2176"/>
      <c r="UKC4" s="2176"/>
      <c r="UKD4" s="2176"/>
      <c r="UKE4" s="2176"/>
      <c r="UKF4" s="2176"/>
      <c r="UKG4" s="2176"/>
      <c r="UKH4" s="2176"/>
      <c r="UKI4" s="2176"/>
      <c r="UKJ4" s="2176"/>
      <c r="UKK4" s="2176"/>
      <c r="UKL4" s="2176"/>
      <c r="UKM4" s="2176"/>
      <c r="UKN4" s="2176"/>
      <c r="UKO4" s="2176"/>
      <c r="UKP4" s="2176"/>
      <c r="UKQ4" s="2176"/>
      <c r="UKR4" s="2176"/>
      <c r="UKS4" s="2176"/>
      <c r="UKT4" s="2176"/>
      <c r="UKU4" s="2176"/>
      <c r="UKV4" s="2176"/>
      <c r="UKW4" s="2176"/>
      <c r="UKX4" s="2176"/>
      <c r="UKY4" s="2176"/>
      <c r="UKZ4" s="2176"/>
      <c r="ULA4" s="2176"/>
      <c r="ULB4" s="2176"/>
      <c r="ULC4" s="2176"/>
      <c r="ULD4" s="2176"/>
      <c r="ULE4" s="2176"/>
      <c r="ULF4" s="2176"/>
      <c r="ULG4" s="2176"/>
      <c r="ULH4" s="2176"/>
      <c r="ULI4" s="2176"/>
      <c r="ULJ4" s="2176"/>
      <c r="ULK4" s="2176"/>
      <c r="ULL4" s="2176"/>
      <c r="ULM4" s="2176"/>
      <c r="ULN4" s="2176"/>
      <c r="ULO4" s="2176"/>
      <c r="ULP4" s="2176"/>
      <c r="ULQ4" s="2176"/>
      <c r="ULR4" s="2176"/>
      <c r="ULS4" s="2176"/>
      <c r="ULT4" s="2176"/>
      <c r="ULU4" s="2176"/>
      <c r="ULV4" s="2176"/>
      <c r="ULW4" s="2176"/>
      <c r="ULX4" s="2176"/>
      <c r="ULY4" s="2176"/>
      <c r="ULZ4" s="2176"/>
      <c r="UMA4" s="2176"/>
      <c r="UMB4" s="2176"/>
      <c r="UMC4" s="2176"/>
      <c r="UMD4" s="2176"/>
      <c r="UME4" s="2176"/>
      <c r="UMF4" s="2176"/>
      <c r="UMG4" s="2176"/>
      <c r="UMH4" s="2176"/>
      <c r="UMI4" s="2176"/>
      <c r="UMJ4" s="2176"/>
      <c r="UMK4" s="2176"/>
      <c r="UML4" s="2176"/>
      <c r="UMM4" s="2176"/>
      <c r="UMN4" s="2176"/>
      <c r="UMO4" s="2176"/>
      <c r="UMP4" s="2176"/>
      <c r="UMQ4" s="2176"/>
      <c r="UMR4" s="2176"/>
      <c r="UMS4" s="2176"/>
      <c r="UMT4" s="2176"/>
      <c r="UMU4" s="2176"/>
      <c r="UMV4" s="2176"/>
      <c r="UMW4" s="2176"/>
      <c r="UMX4" s="2176"/>
      <c r="UMY4" s="2176"/>
      <c r="UMZ4" s="2176"/>
      <c r="UNA4" s="2176"/>
      <c r="UNB4" s="2176"/>
      <c r="UNC4" s="2176"/>
      <c r="UND4" s="2176"/>
      <c r="UNE4" s="2176"/>
      <c r="UNF4" s="2176"/>
      <c r="UNG4" s="2176"/>
      <c r="UNH4" s="2176"/>
      <c r="UNI4" s="2176"/>
      <c r="UNJ4" s="2176"/>
      <c r="UNK4" s="2176"/>
      <c r="UNL4" s="2176"/>
      <c r="UNM4" s="2176"/>
      <c r="UNN4" s="2176"/>
      <c r="UNO4" s="2176"/>
      <c r="UNP4" s="2176"/>
      <c r="UNQ4" s="2176"/>
      <c r="UNR4" s="2176"/>
      <c r="UNS4" s="2176"/>
      <c r="UNT4" s="2176"/>
      <c r="UNU4" s="2176"/>
      <c r="UNV4" s="2176"/>
      <c r="UNW4" s="2176"/>
      <c r="UNX4" s="2176"/>
      <c r="UNY4" s="2176"/>
      <c r="UNZ4" s="2176"/>
      <c r="UOA4" s="2176"/>
      <c r="UOB4" s="2176"/>
      <c r="UOC4" s="2176"/>
      <c r="UOD4" s="2176"/>
      <c r="UOE4" s="2176"/>
      <c r="UOF4" s="2176"/>
      <c r="UOG4" s="2176"/>
      <c r="UOH4" s="2176"/>
      <c r="UOI4" s="2176"/>
      <c r="UOJ4" s="2176"/>
      <c r="UOK4" s="2176"/>
      <c r="UOL4" s="2176"/>
      <c r="UOM4" s="2176"/>
      <c r="UON4" s="2176"/>
      <c r="UOO4" s="2176"/>
      <c r="UOP4" s="2176"/>
      <c r="UOQ4" s="2176"/>
      <c r="UOR4" s="2176"/>
      <c r="UOS4" s="2176"/>
      <c r="UOT4" s="2176"/>
      <c r="UOU4" s="2176"/>
      <c r="UOV4" s="2176"/>
      <c r="UOW4" s="2176"/>
      <c r="UOX4" s="2176"/>
      <c r="UOY4" s="2176"/>
      <c r="UOZ4" s="2176"/>
      <c r="UPA4" s="2176"/>
      <c r="UPB4" s="2176"/>
      <c r="UPC4" s="2176"/>
      <c r="UPD4" s="2176"/>
      <c r="UPE4" s="2176"/>
      <c r="UPF4" s="2176"/>
      <c r="UPG4" s="2176"/>
      <c r="UPH4" s="2176"/>
      <c r="UPI4" s="2176"/>
      <c r="UPJ4" s="2176"/>
      <c r="UPK4" s="2176"/>
      <c r="UPL4" s="2176"/>
      <c r="UPM4" s="2176"/>
      <c r="UPN4" s="2176"/>
      <c r="UPO4" s="2176"/>
      <c r="UPP4" s="2176"/>
      <c r="UPQ4" s="2176"/>
      <c r="UPR4" s="2176"/>
      <c r="UPS4" s="2176"/>
      <c r="UPT4" s="2176"/>
      <c r="UPU4" s="2176"/>
      <c r="UPV4" s="2176"/>
      <c r="UPW4" s="2176"/>
      <c r="UPX4" s="2176"/>
      <c r="UPY4" s="2176"/>
      <c r="UPZ4" s="2176"/>
      <c r="UQA4" s="2176"/>
      <c r="UQB4" s="2176"/>
      <c r="UQC4" s="2176"/>
      <c r="UQD4" s="2176"/>
      <c r="UQE4" s="2176"/>
      <c r="UQF4" s="2176"/>
      <c r="UQG4" s="2176"/>
      <c r="UQH4" s="2176"/>
      <c r="UQI4" s="2176"/>
      <c r="UQJ4" s="2176"/>
      <c r="UQK4" s="2176"/>
      <c r="UQL4" s="2176"/>
      <c r="UQM4" s="2176"/>
      <c r="UQN4" s="2176"/>
      <c r="UQO4" s="2176"/>
      <c r="UQP4" s="2176"/>
      <c r="UQQ4" s="2176"/>
      <c r="UQR4" s="2176"/>
      <c r="UQS4" s="2176"/>
      <c r="UQT4" s="2176"/>
      <c r="UQU4" s="2176"/>
      <c r="UQV4" s="2176"/>
      <c r="UQW4" s="2176"/>
      <c r="UQX4" s="2176"/>
      <c r="UQY4" s="2176"/>
      <c r="UQZ4" s="2176"/>
      <c r="URA4" s="2176"/>
      <c r="URB4" s="2176"/>
      <c r="URC4" s="2176"/>
      <c r="URD4" s="2176"/>
      <c r="URE4" s="2176"/>
      <c r="URF4" s="2176"/>
      <c r="URG4" s="2176"/>
      <c r="URH4" s="2176"/>
      <c r="URI4" s="2176"/>
      <c r="URJ4" s="2176"/>
      <c r="URK4" s="2176"/>
      <c r="URL4" s="2176"/>
      <c r="URM4" s="2176"/>
      <c r="URN4" s="2176"/>
      <c r="URO4" s="2176"/>
      <c r="URP4" s="2176"/>
      <c r="URQ4" s="2176"/>
      <c r="URR4" s="2176"/>
      <c r="URS4" s="2176"/>
      <c r="URT4" s="2176"/>
      <c r="URU4" s="2176"/>
      <c r="URV4" s="2176"/>
      <c r="URW4" s="2176"/>
      <c r="URX4" s="2176"/>
      <c r="URY4" s="2176"/>
      <c r="URZ4" s="2176"/>
      <c r="USA4" s="2176"/>
      <c r="USB4" s="2176"/>
      <c r="USC4" s="2176"/>
      <c r="USD4" s="2176"/>
      <c r="USE4" s="2176"/>
      <c r="USF4" s="2176"/>
      <c r="USG4" s="2176"/>
      <c r="USH4" s="2176"/>
      <c r="USI4" s="2176"/>
      <c r="USJ4" s="2176"/>
      <c r="USK4" s="2176"/>
      <c r="USL4" s="2176"/>
      <c r="USM4" s="2176"/>
      <c r="USN4" s="2176"/>
      <c r="USO4" s="2176"/>
      <c r="USP4" s="2176"/>
      <c r="USQ4" s="2176"/>
      <c r="USR4" s="2176"/>
      <c r="USS4" s="2176"/>
      <c r="UST4" s="2176"/>
      <c r="USU4" s="2176"/>
      <c r="USV4" s="2176"/>
      <c r="USW4" s="2176"/>
      <c r="USX4" s="2176"/>
      <c r="USY4" s="2176"/>
      <c r="USZ4" s="2176"/>
      <c r="UTA4" s="2176"/>
      <c r="UTB4" s="2176"/>
      <c r="UTC4" s="2176"/>
      <c r="UTD4" s="2176"/>
      <c r="UTE4" s="2176"/>
      <c r="UTF4" s="2176"/>
      <c r="UTG4" s="2176"/>
      <c r="UTH4" s="2176"/>
      <c r="UTI4" s="2176"/>
      <c r="UTJ4" s="2176"/>
      <c r="UTK4" s="2176"/>
      <c r="UTL4" s="2176"/>
      <c r="UTM4" s="2176"/>
      <c r="UTN4" s="2176"/>
      <c r="UTO4" s="2176"/>
      <c r="UTP4" s="2176"/>
      <c r="UTQ4" s="2176"/>
      <c r="UTR4" s="2176"/>
      <c r="UTS4" s="2176"/>
      <c r="UTT4" s="2176"/>
      <c r="UTU4" s="2176"/>
      <c r="UTV4" s="2176"/>
      <c r="UTW4" s="2176"/>
      <c r="UTX4" s="2176"/>
      <c r="UTY4" s="2176"/>
      <c r="UTZ4" s="2176"/>
      <c r="UUA4" s="2176"/>
      <c r="UUB4" s="2176"/>
      <c r="UUC4" s="2176"/>
      <c r="UUD4" s="2176"/>
      <c r="UUE4" s="2176"/>
      <c r="UUF4" s="2176"/>
      <c r="UUG4" s="2176"/>
      <c r="UUH4" s="2176"/>
      <c r="UUI4" s="2176"/>
      <c r="UUJ4" s="2176"/>
      <c r="UUK4" s="2176"/>
      <c r="UUL4" s="2176"/>
      <c r="UUM4" s="2176"/>
      <c r="UUN4" s="2176"/>
      <c r="UUO4" s="2176"/>
      <c r="UUP4" s="2176"/>
      <c r="UUQ4" s="2176"/>
      <c r="UUR4" s="2176"/>
      <c r="UUS4" s="2176"/>
      <c r="UUT4" s="2176"/>
      <c r="UUU4" s="2176"/>
      <c r="UUV4" s="2176"/>
      <c r="UUW4" s="2176"/>
      <c r="UUX4" s="2176"/>
      <c r="UUY4" s="2176"/>
      <c r="UUZ4" s="2176"/>
      <c r="UVA4" s="2176"/>
      <c r="UVB4" s="2176"/>
      <c r="UVC4" s="2176"/>
      <c r="UVD4" s="2176"/>
      <c r="UVE4" s="2176"/>
      <c r="UVF4" s="2176"/>
      <c r="UVG4" s="2176"/>
      <c r="UVH4" s="2176"/>
      <c r="UVI4" s="2176"/>
      <c r="UVJ4" s="2176"/>
      <c r="UVK4" s="2176"/>
      <c r="UVL4" s="2176"/>
      <c r="UVM4" s="2176"/>
      <c r="UVN4" s="2176"/>
      <c r="UVO4" s="2176"/>
      <c r="UVP4" s="2176"/>
      <c r="UVQ4" s="2176"/>
      <c r="UVR4" s="2176"/>
      <c r="UVS4" s="2176"/>
      <c r="UVT4" s="2176"/>
      <c r="UVU4" s="2176"/>
      <c r="UVV4" s="2176"/>
      <c r="UVW4" s="2176"/>
      <c r="UVX4" s="2176"/>
      <c r="UVY4" s="2176"/>
      <c r="UVZ4" s="2176"/>
      <c r="UWA4" s="2176"/>
      <c r="UWB4" s="2176"/>
      <c r="UWC4" s="2176"/>
      <c r="UWD4" s="2176"/>
      <c r="UWE4" s="2176"/>
      <c r="UWF4" s="2176"/>
      <c r="UWG4" s="2176"/>
      <c r="UWH4" s="2176"/>
      <c r="UWI4" s="2176"/>
      <c r="UWJ4" s="2176"/>
      <c r="UWK4" s="2176"/>
      <c r="UWL4" s="2176"/>
      <c r="UWM4" s="2176"/>
      <c r="UWN4" s="2176"/>
      <c r="UWO4" s="2176"/>
      <c r="UWP4" s="2176"/>
      <c r="UWQ4" s="2176"/>
      <c r="UWR4" s="2176"/>
      <c r="UWS4" s="2176"/>
      <c r="UWT4" s="2176"/>
      <c r="UWU4" s="2176"/>
      <c r="UWV4" s="2176"/>
      <c r="UWW4" s="2176"/>
      <c r="UWX4" s="2176"/>
      <c r="UWY4" s="2176"/>
      <c r="UWZ4" s="2176"/>
      <c r="UXA4" s="2176"/>
      <c r="UXB4" s="2176"/>
      <c r="UXC4" s="2176"/>
      <c r="UXD4" s="2176"/>
      <c r="UXE4" s="2176"/>
      <c r="UXF4" s="2176"/>
      <c r="UXG4" s="2176"/>
      <c r="UXH4" s="2176"/>
      <c r="UXI4" s="2176"/>
      <c r="UXJ4" s="2176"/>
      <c r="UXK4" s="2176"/>
      <c r="UXL4" s="2176"/>
      <c r="UXM4" s="2176"/>
      <c r="UXN4" s="2176"/>
      <c r="UXO4" s="2176"/>
      <c r="UXP4" s="2176"/>
      <c r="UXQ4" s="2176"/>
      <c r="UXR4" s="2176"/>
      <c r="UXS4" s="2176"/>
      <c r="UXT4" s="2176"/>
      <c r="UXU4" s="2176"/>
      <c r="UXV4" s="2176"/>
      <c r="UXW4" s="2176"/>
      <c r="UXX4" s="2176"/>
      <c r="UXY4" s="2176"/>
      <c r="UXZ4" s="2176"/>
      <c r="UYA4" s="2176"/>
      <c r="UYB4" s="2176"/>
      <c r="UYC4" s="2176"/>
      <c r="UYD4" s="2176"/>
      <c r="UYE4" s="2176"/>
      <c r="UYF4" s="2176"/>
      <c r="UYG4" s="2176"/>
      <c r="UYH4" s="2176"/>
      <c r="UYI4" s="2176"/>
      <c r="UYJ4" s="2176"/>
      <c r="UYK4" s="2176"/>
      <c r="UYL4" s="2176"/>
      <c r="UYM4" s="2176"/>
      <c r="UYN4" s="2176"/>
      <c r="UYO4" s="2176"/>
      <c r="UYP4" s="2176"/>
      <c r="UYQ4" s="2176"/>
      <c r="UYR4" s="2176"/>
      <c r="UYS4" s="2176"/>
      <c r="UYT4" s="2176"/>
      <c r="UYU4" s="2176"/>
      <c r="UYV4" s="2176"/>
      <c r="UYW4" s="2176"/>
      <c r="UYX4" s="2176"/>
      <c r="UYY4" s="2176"/>
      <c r="UYZ4" s="2176"/>
      <c r="UZA4" s="2176"/>
      <c r="UZB4" s="2176"/>
      <c r="UZC4" s="2176"/>
      <c r="UZD4" s="2176"/>
      <c r="UZE4" s="2176"/>
      <c r="UZF4" s="2176"/>
      <c r="UZG4" s="2176"/>
      <c r="UZH4" s="2176"/>
      <c r="UZI4" s="2176"/>
      <c r="UZJ4" s="2176"/>
      <c r="UZK4" s="2176"/>
      <c r="UZL4" s="2176"/>
      <c r="UZM4" s="2176"/>
      <c r="UZN4" s="2176"/>
      <c r="UZO4" s="2176"/>
      <c r="UZP4" s="2176"/>
      <c r="UZQ4" s="2176"/>
      <c r="UZR4" s="2176"/>
      <c r="UZS4" s="2176"/>
      <c r="UZT4" s="2176"/>
      <c r="UZU4" s="2176"/>
      <c r="UZV4" s="2176"/>
      <c r="UZW4" s="2176"/>
      <c r="UZX4" s="2176"/>
      <c r="UZY4" s="2176"/>
      <c r="UZZ4" s="2176"/>
      <c r="VAA4" s="2176"/>
      <c r="VAB4" s="2176"/>
      <c r="VAC4" s="2176"/>
      <c r="VAD4" s="2176"/>
      <c r="VAE4" s="2176"/>
      <c r="VAF4" s="2176"/>
      <c r="VAG4" s="2176"/>
      <c r="VAH4" s="2176"/>
      <c r="VAI4" s="2176"/>
      <c r="VAJ4" s="2176"/>
      <c r="VAK4" s="2176"/>
      <c r="VAL4" s="2176"/>
      <c r="VAM4" s="2176"/>
      <c r="VAN4" s="2176"/>
      <c r="VAO4" s="2176"/>
      <c r="VAP4" s="2176"/>
      <c r="VAQ4" s="2176"/>
      <c r="VAR4" s="2176"/>
      <c r="VAS4" s="2176"/>
      <c r="VAT4" s="2176"/>
      <c r="VAU4" s="2176"/>
      <c r="VAV4" s="2176"/>
      <c r="VAW4" s="2176"/>
      <c r="VAX4" s="2176"/>
      <c r="VAY4" s="2176"/>
      <c r="VAZ4" s="2176"/>
      <c r="VBA4" s="2176"/>
      <c r="VBB4" s="2176"/>
      <c r="VBC4" s="2176"/>
      <c r="VBD4" s="2176"/>
      <c r="VBE4" s="2176"/>
      <c r="VBF4" s="2176"/>
      <c r="VBG4" s="2176"/>
      <c r="VBH4" s="2176"/>
      <c r="VBI4" s="2176"/>
      <c r="VBJ4" s="2176"/>
      <c r="VBK4" s="2176"/>
      <c r="VBL4" s="2176"/>
      <c r="VBM4" s="2176"/>
      <c r="VBN4" s="2176"/>
      <c r="VBO4" s="2176"/>
      <c r="VBP4" s="2176"/>
      <c r="VBQ4" s="2176"/>
      <c r="VBR4" s="2176"/>
      <c r="VBS4" s="2176"/>
      <c r="VBT4" s="2176"/>
      <c r="VBU4" s="2176"/>
      <c r="VBV4" s="2176"/>
      <c r="VBW4" s="2176"/>
      <c r="VBX4" s="2176"/>
      <c r="VBY4" s="2176"/>
      <c r="VBZ4" s="2176"/>
      <c r="VCA4" s="2176"/>
      <c r="VCB4" s="2176"/>
      <c r="VCC4" s="2176"/>
      <c r="VCD4" s="2176"/>
      <c r="VCE4" s="2176"/>
      <c r="VCF4" s="2176"/>
      <c r="VCG4" s="2176"/>
      <c r="VCH4" s="2176"/>
      <c r="VCI4" s="2176"/>
      <c r="VCJ4" s="2176"/>
      <c r="VCK4" s="2176"/>
      <c r="VCL4" s="2176"/>
      <c r="VCM4" s="2176"/>
      <c r="VCN4" s="2176"/>
      <c r="VCO4" s="2176"/>
      <c r="VCP4" s="2176"/>
      <c r="VCQ4" s="2176"/>
      <c r="VCR4" s="2176"/>
      <c r="VCS4" s="2176"/>
      <c r="VCT4" s="2176"/>
      <c r="VCU4" s="2176"/>
      <c r="VCV4" s="2176"/>
      <c r="VCW4" s="2176"/>
      <c r="VCX4" s="2176"/>
      <c r="VCY4" s="2176"/>
      <c r="VCZ4" s="2176"/>
      <c r="VDA4" s="2176"/>
      <c r="VDB4" s="2176"/>
      <c r="VDC4" s="2176"/>
      <c r="VDD4" s="2176"/>
      <c r="VDE4" s="2176"/>
      <c r="VDF4" s="2176"/>
      <c r="VDG4" s="2176"/>
      <c r="VDH4" s="2176"/>
      <c r="VDI4" s="2176"/>
      <c r="VDJ4" s="2176"/>
      <c r="VDK4" s="2176"/>
      <c r="VDL4" s="2176"/>
      <c r="VDM4" s="2176"/>
      <c r="VDN4" s="2176"/>
      <c r="VDO4" s="2176"/>
      <c r="VDP4" s="2176"/>
      <c r="VDQ4" s="2176"/>
      <c r="VDR4" s="2176"/>
      <c r="VDS4" s="2176"/>
      <c r="VDT4" s="2176"/>
      <c r="VDU4" s="2176"/>
      <c r="VDV4" s="2176"/>
      <c r="VDW4" s="2176"/>
      <c r="VDX4" s="2176"/>
      <c r="VDY4" s="2176"/>
      <c r="VDZ4" s="2176"/>
      <c r="VEA4" s="2176"/>
      <c r="VEB4" s="2176"/>
      <c r="VEC4" s="2176"/>
      <c r="VED4" s="2176"/>
      <c r="VEE4" s="2176"/>
      <c r="VEF4" s="2176"/>
      <c r="VEG4" s="2176"/>
      <c r="VEH4" s="2176"/>
      <c r="VEI4" s="2176"/>
      <c r="VEJ4" s="2176"/>
      <c r="VEK4" s="2176"/>
      <c r="VEL4" s="2176"/>
      <c r="VEM4" s="2176"/>
      <c r="VEN4" s="2176"/>
      <c r="VEO4" s="2176"/>
      <c r="VEP4" s="2176"/>
      <c r="VEQ4" s="2176"/>
      <c r="VER4" s="2176"/>
      <c r="VES4" s="2176"/>
      <c r="VET4" s="2176"/>
      <c r="VEU4" s="2176"/>
      <c r="VEV4" s="2176"/>
      <c r="VEW4" s="2176"/>
      <c r="VEX4" s="2176"/>
      <c r="VEY4" s="2176"/>
      <c r="VEZ4" s="2176"/>
      <c r="VFA4" s="2176"/>
      <c r="VFB4" s="2176"/>
      <c r="VFC4" s="2176"/>
      <c r="VFD4" s="2176"/>
      <c r="VFE4" s="2176"/>
      <c r="VFF4" s="2176"/>
      <c r="VFG4" s="2176"/>
      <c r="VFH4" s="2176"/>
      <c r="VFI4" s="2176"/>
      <c r="VFJ4" s="2176"/>
      <c r="VFK4" s="2176"/>
      <c r="VFL4" s="2176"/>
      <c r="VFM4" s="2176"/>
      <c r="VFN4" s="2176"/>
      <c r="VFO4" s="2176"/>
      <c r="VFP4" s="2176"/>
      <c r="VFQ4" s="2176"/>
      <c r="VFR4" s="2176"/>
      <c r="VFS4" s="2176"/>
      <c r="VFT4" s="2176"/>
      <c r="VFU4" s="2176"/>
      <c r="VFV4" s="2176"/>
      <c r="VFW4" s="2176"/>
      <c r="VFX4" s="2176"/>
      <c r="VFY4" s="2176"/>
      <c r="VFZ4" s="2176"/>
      <c r="VGA4" s="2176"/>
      <c r="VGB4" s="2176"/>
      <c r="VGC4" s="2176"/>
      <c r="VGD4" s="2176"/>
      <c r="VGE4" s="2176"/>
      <c r="VGF4" s="2176"/>
      <c r="VGG4" s="2176"/>
      <c r="VGH4" s="2176"/>
      <c r="VGI4" s="2176"/>
      <c r="VGJ4" s="2176"/>
      <c r="VGK4" s="2176"/>
      <c r="VGL4" s="2176"/>
      <c r="VGM4" s="2176"/>
      <c r="VGN4" s="2176"/>
      <c r="VGO4" s="2176"/>
      <c r="VGP4" s="2176"/>
      <c r="VGQ4" s="2176"/>
      <c r="VGR4" s="2176"/>
      <c r="VGS4" s="2176"/>
      <c r="VGT4" s="2176"/>
      <c r="VGU4" s="2176"/>
      <c r="VGV4" s="2176"/>
      <c r="VGW4" s="2176"/>
      <c r="VGX4" s="2176"/>
      <c r="VGY4" s="2176"/>
      <c r="VGZ4" s="2176"/>
      <c r="VHA4" s="2176"/>
      <c r="VHB4" s="2176"/>
      <c r="VHC4" s="2176"/>
      <c r="VHD4" s="2176"/>
      <c r="VHE4" s="2176"/>
      <c r="VHF4" s="2176"/>
      <c r="VHG4" s="2176"/>
      <c r="VHH4" s="2176"/>
      <c r="VHI4" s="2176"/>
      <c r="VHJ4" s="2176"/>
      <c r="VHK4" s="2176"/>
      <c r="VHL4" s="2176"/>
      <c r="VHM4" s="2176"/>
      <c r="VHN4" s="2176"/>
      <c r="VHO4" s="2176"/>
      <c r="VHP4" s="2176"/>
      <c r="VHQ4" s="2176"/>
      <c r="VHR4" s="2176"/>
      <c r="VHS4" s="2176"/>
      <c r="VHT4" s="2176"/>
      <c r="VHU4" s="2176"/>
      <c r="VHV4" s="2176"/>
      <c r="VHW4" s="2176"/>
      <c r="VHX4" s="2176"/>
      <c r="VHY4" s="2176"/>
      <c r="VHZ4" s="2176"/>
      <c r="VIA4" s="2176"/>
      <c r="VIB4" s="2176"/>
      <c r="VIC4" s="2176"/>
      <c r="VID4" s="2176"/>
      <c r="VIE4" s="2176"/>
      <c r="VIF4" s="2176"/>
      <c r="VIG4" s="2176"/>
      <c r="VIH4" s="2176"/>
      <c r="VII4" s="2176"/>
      <c r="VIJ4" s="2176"/>
      <c r="VIK4" s="2176"/>
      <c r="VIL4" s="2176"/>
      <c r="VIM4" s="2176"/>
      <c r="VIN4" s="2176"/>
      <c r="VIO4" s="2176"/>
      <c r="VIP4" s="2176"/>
      <c r="VIQ4" s="2176"/>
      <c r="VIR4" s="2176"/>
      <c r="VIS4" s="2176"/>
      <c r="VIT4" s="2176"/>
      <c r="VIU4" s="2176"/>
      <c r="VIV4" s="2176"/>
      <c r="VIW4" s="2176"/>
      <c r="VIX4" s="2176"/>
      <c r="VIY4" s="2176"/>
      <c r="VIZ4" s="2176"/>
      <c r="VJA4" s="2176"/>
      <c r="VJB4" s="2176"/>
      <c r="VJC4" s="2176"/>
      <c r="VJD4" s="2176"/>
      <c r="VJE4" s="2176"/>
      <c r="VJF4" s="2176"/>
      <c r="VJG4" s="2176"/>
      <c r="VJH4" s="2176"/>
      <c r="VJI4" s="2176"/>
      <c r="VJJ4" s="2176"/>
      <c r="VJK4" s="2176"/>
      <c r="VJL4" s="2176"/>
      <c r="VJM4" s="2176"/>
      <c r="VJN4" s="2176"/>
      <c r="VJO4" s="2176"/>
      <c r="VJP4" s="2176"/>
      <c r="VJQ4" s="2176"/>
      <c r="VJR4" s="2176"/>
      <c r="VJS4" s="2176"/>
      <c r="VJT4" s="2176"/>
      <c r="VJU4" s="2176"/>
      <c r="VJV4" s="2176"/>
      <c r="VJW4" s="2176"/>
      <c r="VJX4" s="2176"/>
      <c r="VJY4" s="2176"/>
      <c r="VJZ4" s="2176"/>
      <c r="VKA4" s="2176"/>
      <c r="VKB4" s="2176"/>
      <c r="VKC4" s="2176"/>
      <c r="VKD4" s="2176"/>
      <c r="VKE4" s="2176"/>
      <c r="VKF4" s="2176"/>
      <c r="VKG4" s="2176"/>
      <c r="VKH4" s="2176"/>
      <c r="VKI4" s="2176"/>
      <c r="VKJ4" s="2176"/>
      <c r="VKK4" s="2176"/>
      <c r="VKL4" s="2176"/>
      <c r="VKM4" s="2176"/>
      <c r="VKN4" s="2176"/>
      <c r="VKO4" s="2176"/>
      <c r="VKP4" s="2176"/>
      <c r="VKQ4" s="2176"/>
      <c r="VKR4" s="2176"/>
      <c r="VKS4" s="2176"/>
      <c r="VKT4" s="2176"/>
      <c r="VKU4" s="2176"/>
      <c r="VKV4" s="2176"/>
      <c r="VKW4" s="2176"/>
      <c r="VKX4" s="2176"/>
      <c r="VKY4" s="2176"/>
      <c r="VKZ4" s="2176"/>
      <c r="VLA4" s="2176"/>
      <c r="VLB4" s="2176"/>
      <c r="VLC4" s="2176"/>
      <c r="VLD4" s="2176"/>
      <c r="VLE4" s="2176"/>
      <c r="VLF4" s="2176"/>
      <c r="VLG4" s="2176"/>
      <c r="VLH4" s="2176"/>
      <c r="VLI4" s="2176"/>
      <c r="VLJ4" s="2176"/>
      <c r="VLK4" s="2176"/>
      <c r="VLL4" s="2176"/>
      <c r="VLM4" s="2176"/>
      <c r="VLN4" s="2176"/>
      <c r="VLO4" s="2176"/>
      <c r="VLP4" s="2176"/>
      <c r="VLQ4" s="2176"/>
      <c r="VLR4" s="2176"/>
      <c r="VLS4" s="2176"/>
      <c r="VLT4" s="2176"/>
      <c r="VLU4" s="2176"/>
      <c r="VLV4" s="2176"/>
      <c r="VLW4" s="2176"/>
      <c r="VLX4" s="2176"/>
      <c r="VLY4" s="2176"/>
      <c r="VLZ4" s="2176"/>
      <c r="VMA4" s="2176"/>
      <c r="VMB4" s="2176"/>
      <c r="VMC4" s="2176"/>
      <c r="VMD4" s="2176"/>
      <c r="VME4" s="2176"/>
      <c r="VMF4" s="2176"/>
      <c r="VMG4" s="2176"/>
      <c r="VMH4" s="2176"/>
      <c r="VMI4" s="2176"/>
      <c r="VMJ4" s="2176"/>
      <c r="VMK4" s="2176"/>
      <c r="VML4" s="2176"/>
      <c r="VMM4" s="2176"/>
      <c r="VMN4" s="2176"/>
      <c r="VMO4" s="2176"/>
      <c r="VMP4" s="2176"/>
      <c r="VMQ4" s="2176"/>
      <c r="VMR4" s="2176"/>
      <c r="VMS4" s="2176"/>
      <c r="VMT4" s="2176"/>
      <c r="VMU4" s="2176"/>
      <c r="VMV4" s="2176"/>
      <c r="VMW4" s="2176"/>
      <c r="VMX4" s="2176"/>
      <c r="VMY4" s="2176"/>
      <c r="VMZ4" s="2176"/>
      <c r="VNA4" s="2176"/>
      <c r="VNB4" s="2176"/>
      <c r="VNC4" s="2176"/>
      <c r="VND4" s="2176"/>
      <c r="VNE4" s="2176"/>
      <c r="VNF4" s="2176"/>
      <c r="VNG4" s="2176"/>
      <c r="VNH4" s="2176"/>
      <c r="VNI4" s="2176"/>
      <c r="VNJ4" s="2176"/>
      <c r="VNK4" s="2176"/>
      <c r="VNL4" s="2176"/>
      <c r="VNM4" s="2176"/>
      <c r="VNN4" s="2176"/>
      <c r="VNO4" s="2176"/>
      <c r="VNP4" s="2176"/>
      <c r="VNQ4" s="2176"/>
      <c r="VNR4" s="2176"/>
      <c r="VNS4" s="2176"/>
      <c r="VNT4" s="2176"/>
      <c r="VNU4" s="2176"/>
      <c r="VNV4" s="2176"/>
      <c r="VNW4" s="2176"/>
      <c r="VNX4" s="2176"/>
      <c r="VNY4" s="2176"/>
      <c r="VNZ4" s="2176"/>
      <c r="VOA4" s="2176"/>
      <c r="VOB4" s="2176"/>
      <c r="VOC4" s="2176"/>
      <c r="VOD4" s="2176"/>
      <c r="VOE4" s="2176"/>
      <c r="VOF4" s="2176"/>
      <c r="VOG4" s="2176"/>
      <c r="VOH4" s="2176"/>
      <c r="VOI4" s="2176"/>
      <c r="VOJ4" s="2176"/>
      <c r="VOK4" s="2176"/>
      <c r="VOL4" s="2176"/>
      <c r="VOM4" s="2176"/>
      <c r="VON4" s="2176"/>
      <c r="VOO4" s="2176"/>
      <c r="VOP4" s="2176"/>
      <c r="VOQ4" s="2176"/>
      <c r="VOR4" s="2176"/>
      <c r="VOS4" s="2176"/>
      <c r="VOT4" s="2176"/>
      <c r="VOU4" s="2176"/>
      <c r="VOV4" s="2176"/>
      <c r="VOW4" s="2176"/>
      <c r="VOX4" s="2176"/>
      <c r="VOY4" s="2176"/>
      <c r="VOZ4" s="2176"/>
      <c r="VPA4" s="2176"/>
      <c r="VPB4" s="2176"/>
      <c r="VPC4" s="2176"/>
      <c r="VPD4" s="2176"/>
      <c r="VPE4" s="2176"/>
      <c r="VPF4" s="2176"/>
      <c r="VPG4" s="2176"/>
      <c r="VPH4" s="2176"/>
      <c r="VPI4" s="2176"/>
      <c r="VPJ4" s="2176"/>
      <c r="VPK4" s="2176"/>
      <c r="VPL4" s="2176"/>
      <c r="VPM4" s="2176"/>
      <c r="VPN4" s="2176"/>
      <c r="VPO4" s="2176"/>
      <c r="VPP4" s="2176"/>
      <c r="VPQ4" s="2176"/>
      <c r="VPR4" s="2176"/>
      <c r="VPS4" s="2176"/>
      <c r="VPT4" s="2176"/>
      <c r="VPU4" s="2176"/>
      <c r="VPV4" s="2176"/>
      <c r="VPW4" s="2176"/>
      <c r="VPX4" s="2176"/>
      <c r="VPY4" s="2176"/>
      <c r="VPZ4" s="2176"/>
      <c r="VQA4" s="2176"/>
      <c r="VQB4" s="2176"/>
      <c r="VQC4" s="2176"/>
      <c r="VQD4" s="2176"/>
      <c r="VQE4" s="2176"/>
      <c r="VQF4" s="2176"/>
      <c r="VQG4" s="2176"/>
      <c r="VQH4" s="2176"/>
      <c r="VQI4" s="2176"/>
      <c r="VQJ4" s="2176"/>
      <c r="VQK4" s="2176"/>
      <c r="VQL4" s="2176"/>
      <c r="VQM4" s="2176"/>
      <c r="VQN4" s="2176"/>
      <c r="VQO4" s="2176"/>
      <c r="VQP4" s="2176"/>
      <c r="VQQ4" s="2176"/>
      <c r="VQR4" s="2176"/>
      <c r="VQS4" s="2176"/>
      <c r="VQT4" s="2176"/>
      <c r="VQU4" s="2176"/>
      <c r="VQV4" s="2176"/>
      <c r="VQW4" s="2176"/>
      <c r="VQX4" s="2176"/>
      <c r="VQY4" s="2176"/>
      <c r="VQZ4" s="2176"/>
      <c r="VRA4" s="2176"/>
      <c r="VRB4" s="2176"/>
      <c r="VRC4" s="2176"/>
      <c r="VRD4" s="2176"/>
      <c r="VRE4" s="2176"/>
      <c r="VRF4" s="2176"/>
      <c r="VRG4" s="2176"/>
      <c r="VRH4" s="2176"/>
      <c r="VRI4" s="2176"/>
      <c r="VRJ4" s="2176"/>
      <c r="VRK4" s="2176"/>
      <c r="VRL4" s="2176"/>
      <c r="VRM4" s="2176"/>
      <c r="VRN4" s="2176"/>
      <c r="VRO4" s="2176"/>
      <c r="VRP4" s="2176"/>
      <c r="VRQ4" s="2176"/>
      <c r="VRR4" s="2176"/>
      <c r="VRS4" s="2176"/>
      <c r="VRT4" s="2176"/>
      <c r="VRU4" s="2176"/>
      <c r="VRV4" s="2176"/>
      <c r="VRW4" s="2176"/>
      <c r="VRX4" s="2176"/>
      <c r="VRY4" s="2176"/>
      <c r="VRZ4" s="2176"/>
      <c r="VSA4" s="2176"/>
      <c r="VSB4" s="2176"/>
      <c r="VSC4" s="2176"/>
      <c r="VSD4" s="2176"/>
      <c r="VSE4" s="2176"/>
      <c r="VSF4" s="2176"/>
      <c r="VSG4" s="2176"/>
      <c r="VSH4" s="2176"/>
      <c r="VSI4" s="2176"/>
      <c r="VSJ4" s="2176"/>
      <c r="VSK4" s="2176"/>
      <c r="VSL4" s="2176"/>
      <c r="VSM4" s="2176"/>
      <c r="VSN4" s="2176"/>
      <c r="VSO4" s="2176"/>
      <c r="VSP4" s="2176"/>
      <c r="VSQ4" s="2176"/>
      <c r="VSR4" s="2176"/>
      <c r="VSS4" s="2176"/>
      <c r="VST4" s="2176"/>
      <c r="VSU4" s="2176"/>
      <c r="VSV4" s="2176"/>
      <c r="VSW4" s="2176"/>
      <c r="VSX4" s="2176"/>
      <c r="VSY4" s="2176"/>
      <c r="VSZ4" s="2176"/>
      <c r="VTA4" s="2176"/>
      <c r="VTB4" s="2176"/>
      <c r="VTC4" s="2176"/>
      <c r="VTD4" s="2176"/>
      <c r="VTE4" s="2176"/>
      <c r="VTF4" s="2176"/>
      <c r="VTG4" s="2176"/>
      <c r="VTH4" s="2176"/>
      <c r="VTI4" s="2176"/>
      <c r="VTJ4" s="2176"/>
      <c r="VTK4" s="2176"/>
      <c r="VTL4" s="2176"/>
      <c r="VTM4" s="2176"/>
      <c r="VTN4" s="2176"/>
      <c r="VTO4" s="2176"/>
      <c r="VTP4" s="2176"/>
      <c r="VTQ4" s="2176"/>
      <c r="VTR4" s="2176"/>
      <c r="VTS4" s="2176"/>
      <c r="VTT4" s="2176"/>
      <c r="VTU4" s="2176"/>
      <c r="VTV4" s="2176"/>
      <c r="VTW4" s="2176"/>
      <c r="VTX4" s="2176"/>
      <c r="VTY4" s="2176"/>
      <c r="VTZ4" s="2176"/>
      <c r="VUA4" s="2176"/>
      <c r="VUB4" s="2176"/>
      <c r="VUC4" s="2176"/>
      <c r="VUD4" s="2176"/>
      <c r="VUE4" s="2176"/>
      <c r="VUF4" s="2176"/>
      <c r="VUG4" s="2176"/>
      <c r="VUH4" s="2176"/>
      <c r="VUI4" s="2176"/>
      <c r="VUJ4" s="2176"/>
      <c r="VUK4" s="2176"/>
      <c r="VUL4" s="2176"/>
      <c r="VUM4" s="2176"/>
      <c r="VUN4" s="2176"/>
      <c r="VUO4" s="2176"/>
      <c r="VUP4" s="2176"/>
      <c r="VUQ4" s="2176"/>
      <c r="VUR4" s="2176"/>
      <c r="VUS4" s="2176"/>
      <c r="VUT4" s="2176"/>
      <c r="VUU4" s="2176"/>
      <c r="VUV4" s="2176"/>
      <c r="VUW4" s="2176"/>
      <c r="VUX4" s="2176"/>
      <c r="VUY4" s="2176"/>
      <c r="VUZ4" s="2176"/>
      <c r="VVA4" s="2176"/>
      <c r="VVB4" s="2176"/>
      <c r="VVC4" s="2176"/>
      <c r="VVD4" s="2176"/>
      <c r="VVE4" s="2176"/>
      <c r="VVF4" s="2176"/>
      <c r="VVG4" s="2176"/>
      <c r="VVH4" s="2176"/>
      <c r="VVI4" s="2176"/>
      <c r="VVJ4" s="2176"/>
      <c r="VVK4" s="2176"/>
      <c r="VVL4" s="2176"/>
      <c r="VVM4" s="2176"/>
      <c r="VVN4" s="2176"/>
      <c r="VVO4" s="2176"/>
      <c r="VVP4" s="2176"/>
      <c r="VVQ4" s="2176"/>
      <c r="VVR4" s="2176"/>
      <c r="VVS4" s="2176"/>
      <c r="VVT4" s="2176"/>
      <c r="VVU4" s="2176"/>
      <c r="VVV4" s="2176"/>
      <c r="VVW4" s="2176"/>
      <c r="VVX4" s="2176"/>
      <c r="VVY4" s="2176"/>
      <c r="VVZ4" s="2176"/>
      <c r="VWA4" s="2176"/>
      <c r="VWB4" s="2176"/>
      <c r="VWC4" s="2176"/>
      <c r="VWD4" s="2176"/>
      <c r="VWE4" s="2176"/>
      <c r="VWF4" s="2176"/>
      <c r="VWG4" s="2176"/>
      <c r="VWH4" s="2176"/>
      <c r="VWI4" s="2176"/>
      <c r="VWJ4" s="2176"/>
      <c r="VWK4" s="2176"/>
      <c r="VWL4" s="2176"/>
      <c r="VWM4" s="2176"/>
      <c r="VWN4" s="2176"/>
      <c r="VWO4" s="2176"/>
      <c r="VWP4" s="2176"/>
      <c r="VWQ4" s="2176"/>
      <c r="VWR4" s="2176"/>
      <c r="VWS4" s="2176"/>
      <c r="VWT4" s="2176"/>
      <c r="VWU4" s="2176"/>
      <c r="VWV4" s="2176"/>
      <c r="VWW4" s="2176"/>
      <c r="VWX4" s="2176"/>
      <c r="VWY4" s="2176"/>
      <c r="VWZ4" s="2176"/>
      <c r="VXA4" s="2176"/>
      <c r="VXB4" s="2176"/>
      <c r="VXC4" s="2176"/>
      <c r="VXD4" s="2176"/>
      <c r="VXE4" s="2176"/>
      <c r="VXF4" s="2176"/>
      <c r="VXG4" s="2176"/>
      <c r="VXH4" s="2176"/>
      <c r="VXI4" s="2176"/>
      <c r="VXJ4" s="2176"/>
      <c r="VXK4" s="2176"/>
      <c r="VXL4" s="2176"/>
      <c r="VXM4" s="2176"/>
      <c r="VXN4" s="2176"/>
      <c r="VXO4" s="2176"/>
      <c r="VXP4" s="2176"/>
      <c r="VXQ4" s="2176"/>
      <c r="VXR4" s="2176"/>
      <c r="VXS4" s="2176"/>
      <c r="VXT4" s="2176"/>
      <c r="VXU4" s="2176"/>
      <c r="VXV4" s="2176"/>
      <c r="VXW4" s="2176"/>
      <c r="VXX4" s="2176"/>
      <c r="VXY4" s="2176"/>
      <c r="VXZ4" s="2176"/>
      <c r="VYA4" s="2176"/>
      <c r="VYB4" s="2176"/>
      <c r="VYC4" s="2176"/>
      <c r="VYD4" s="2176"/>
      <c r="VYE4" s="2176"/>
      <c r="VYF4" s="2176"/>
      <c r="VYG4" s="2176"/>
      <c r="VYH4" s="2176"/>
      <c r="VYI4" s="2176"/>
      <c r="VYJ4" s="2176"/>
      <c r="VYK4" s="2176"/>
      <c r="VYL4" s="2176"/>
      <c r="VYM4" s="2176"/>
      <c r="VYN4" s="2176"/>
      <c r="VYO4" s="2176"/>
      <c r="VYP4" s="2176"/>
      <c r="VYQ4" s="2176"/>
      <c r="VYR4" s="2176"/>
      <c r="VYS4" s="2176"/>
      <c r="VYT4" s="2176"/>
      <c r="VYU4" s="2176"/>
      <c r="VYV4" s="2176"/>
      <c r="VYW4" s="2176"/>
      <c r="VYX4" s="2176"/>
      <c r="VYY4" s="2176"/>
      <c r="VYZ4" s="2176"/>
      <c r="VZA4" s="2176"/>
      <c r="VZB4" s="2176"/>
      <c r="VZC4" s="2176"/>
      <c r="VZD4" s="2176"/>
      <c r="VZE4" s="2176"/>
      <c r="VZF4" s="2176"/>
      <c r="VZG4" s="2176"/>
      <c r="VZH4" s="2176"/>
      <c r="VZI4" s="2176"/>
      <c r="VZJ4" s="2176"/>
      <c r="VZK4" s="2176"/>
      <c r="VZL4" s="2176"/>
      <c r="VZM4" s="2176"/>
      <c r="VZN4" s="2176"/>
      <c r="VZO4" s="2176"/>
      <c r="VZP4" s="2176"/>
      <c r="VZQ4" s="2176"/>
      <c r="VZR4" s="2176"/>
      <c r="VZS4" s="2176"/>
      <c r="VZT4" s="2176"/>
      <c r="VZU4" s="2176"/>
      <c r="VZV4" s="2176"/>
      <c r="VZW4" s="2176"/>
      <c r="VZX4" s="2176"/>
      <c r="VZY4" s="2176"/>
      <c r="VZZ4" s="2176"/>
      <c r="WAA4" s="2176"/>
      <c r="WAB4" s="2176"/>
      <c r="WAC4" s="2176"/>
      <c r="WAD4" s="2176"/>
      <c r="WAE4" s="2176"/>
      <c r="WAF4" s="2176"/>
      <c r="WAG4" s="2176"/>
      <c r="WAH4" s="2176"/>
      <c r="WAI4" s="2176"/>
      <c r="WAJ4" s="2176"/>
      <c r="WAK4" s="2176"/>
      <c r="WAL4" s="2176"/>
      <c r="WAM4" s="2176"/>
      <c r="WAN4" s="2176"/>
      <c r="WAO4" s="2176"/>
      <c r="WAP4" s="2176"/>
      <c r="WAQ4" s="2176"/>
      <c r="WAR4" s="2176"/>
      <c r="WAS4" s="2176"/>
      <c r="WAT4" s="2176"/>
      <c r="WAU4" s="2176"/>
      <c r="WAV4" s="2176"/>
      <c r="WAW4" s="2176"/>
      <c r="WAX4" s="2176"/>
      <c r="WAY4" s="2176"/>
      <c r="WAZ4" s="2176"/>
      <c r="WBA4" s="2176"/>
      <c r="WBB4" s="2176"/>
      <c r="WBC4" s="2176"/>
      <c r="WBD4" s="2176"/>
      <c r="WBE4" s="2176"/>
      <c r="WBF4" s="2176"/>
      <c r="WBG4" s="2176"/>
      <c r="WBH4" s="2176"/>
      <c r="WBI4" s="2176"/>
      <c r="WBJ4" s="2176"/>
      <c r="WBK4" s="2176"/>
      <c r="WBL4" s="2176"/>
      <c r="WBM4" s="2176"/>
      <c r="WBN4" s="2176"/>
      <c r="WBO4" s="2176"/>
      <c r="WBP4" s="2176"/>
      <c r="WBQ4" s="2176"/>
      <c r="WBR4" s="2176"/>
      <c r="WBS4" s="2176"/>
      <c r="WBT4" s="2176"/>
      <c r="WBU4" s="2176"/>
      <c r="WBV4" s="2176"/>
      <c r="WBW4" s="2176"/>
      <c r="WBX4" s="2176"/>
      <c r="WBY4" s="2176"/>
      <c r="WBZ4" s="2176"/>
      <c r="WCA4" s="2176"/>
      <c r="WCB4" s="2176"/>
      <c r="WCC4" s="2176"/>
      <c r="WCD4" s="2176"/>
      <c r="WCE4" s="2176"/>
      <c r="WCF4" s="2176"/>
      <c r="WCG4" s="2176"/>
      <c r="WCH4" s="2176"/>
      <c r="WCI4" s="2176"/>
      <c r="WCJ4" s="2176"/>
      <c r="WCK4" s="2176"/>
      <c r="WCL4" s="2176"/>
      <c r="WCM4" s="2176"/>
      <c r="WCN4" s="2176"/>
      <c r="WCO4" s="2176"/>
      <c r="WCP4" s="2176"/>
      <c r="WCQ4" s="2176"/>
      <c r="WCR4" s="2176"/>
      <c r="WCS4" s="2176"/>
      <c r="WCT4" s="2176"/>
      <c r="WCU4" s="2176"/>
      <c r="WCV4" s="2176"/>
      <c r="WCW4" s="2176"/>
      <c r="WCX4" s="2176"/>
      <c r="WCY4" s="2176"/>
      <c r="WCZ4" s="2176"/>
      <c r="WDA4" s="2176"/>
      <c r="WDB4" s="2176"/>
      <c r="WDC4" s="2176"/>
      <c r="WDD4" s="2176"/>
      <c r="WDE4" s="2176"/>
      <c r="WDF4" s="2176"/>
      <c r="WDG4" s="2176"/>
      <c r="WDH4" s="2176"/>
      <c r="WDI4" s="2176"/>
      <c r="WDJ4" s="2176"/>
      <c r="WDK4" s="2176"/>
      <c r="WDL4" s="2176"/>
      <c r="WDM4" s="2176"/>
      <c r="WDN4" s="2176"/>
      <c r="WDO4" s="2176"/>
      <c r="WDP4" s="2176"/>
      <c r="WDQ4" s="2176"/>
      <c r="WDR4" s="2176"/>
      <c r="WDS4" s="2176"/>
      <c r="WDT4" s="2176"/>
      <c r="WDU4" s="2176"/>
      <c r="WDV4" s="2176"/>
      <c r="WDW4" s="2176"/>
      <c r="WDX4" s="2176"/>
      <c r="WDY4" s="2176"/>
      <c r="WDZ4" s="2176"/>
      <c r="WEA4" s="2176"/>
      <c r="WEB4" s="2176"/>
      <c r="WEC4" s="2176"/>
      <c r="WED4" s="2176"/>
      <c r="WEE4" s="2176"/>
      <c r="WEF4" s="2176"/>
      <c r="WEG4" s="2176"/>
      <c r="WEH4" s="2176"/>
      <c r="WEI4" s="2176"/>
      <c r="WEJ4" s="2176"/>
      <c r="WEK4" s="2176"/>
      <c r="WEL4" s="2176"/>
      <c r="WEM4" s="2176"/>
      <c r="WEN4" s="2176"/>
      <c r="WEO4" s="2176"/>
      <c r="WEP4" s="2176"/>
      <c r="WEQ4" s="2176"/>
      <c r="WER4" s="2176"/>
      <c r="WES4" s="2176"/>
      <c r="WET4" s="2176"/>
      <c r="WEU4" s="2176"/>
      <c r="WEV4" s="2176"/>
      <c r="WEW4" s="2176"/>
      <c r="WEX4" s="2176"/>
      <c r="WEY4" s="2176"/>
      <c r="WEZ4" s="2176"/>
      <c r="WFA4" s="2176"/>
      <c r="WFB4" s="2176"/>
      <c r="WFC4" s="2176"/>
      <c r="WFD4" s="2176"/>
      <c r="WFE4" s="2176"/>
      <c r="WFF4" s="2176"/>
      <c r="WFG4" s="2176"/>
      <c r="WFH4" s="2176"/>
      <c r="WFI4" s="2176"/>
      <c r="WFJ4" s="2176"/>
      <c r="WFK4" s="2176"/>
      <c r="WFL4" s="2176"/>
      <c r="WFM4" s="2176"/>
      <c r="WFN4" s="2176"/>
      <c r="WFO4" s="2176"/>
      <c r="WFP4" s="2176"/>
      <c r="WFQ4" s="2176"/>
      <c r="WFR4" s="2176"/>
      <c r="WFS4" s="2176"/>
      <c r="WFT4" s="2176"/>
      <c r="WFU4" s="2176"/>
      <c r="WFV4" s="2176"/>
      <c r="WFW4" s="2176"/>
      <c r="WFX4" s="2176"/>
      <c r="WFY4" s="2176"/>
      <c r="WFZ4" s="2176"/>
      <c r="WGA4" s="2176"/>
      <c r="WGB4" s="2176"/>
      <c r="WGC4" s="2176"/>
      <c r="WGD4" s="2176"/>
      <c r="WGE4" s="2176"/>
      <c r="WGF4" s="2176"/>
      <c r="WGG4" s="2176"/>
      <c r="WGH4" s="2176"/>
      <c r="WGI4" s="2176"/>
      <c r="WGJ4" s="2176"/>
      <c r="WGK4" s="2176"/>
      <c r="WGL4" s="2176"/>
      <c r="WGM4" s="2176"/>
      <c r="WGN4" s="2176"/>
      <c r="WGO4" s="2176"/>
      <c r="WGP4" s="2176"/>
      <c r="WGQ4" s="2176"/>
      <c r="WGR4" s="2176"/>
      <c r="WGS4" s="2176"/>
      <c r="WGT4" s="2176"/>
      <c r="WGU4" s="2176"/>
      <c r="WGV4" s="2176"/>
      <c r="WGW4" s="2176"/>
      <c r="WGX4" s="2176"/>
      <c r="WGY4" s="2176"/>
      <c r="WGZ4" s="2176"/>
      <c r="WHA4" s="2176"/>
      <c r="WHB4" s="2176"/>
      <c r="WHC4" s="2176"/>
      <c r="WHD4" s="2176"/>
      <c r="WHE4" s="2176"/>
      <c r="WHF4" s="2176"/>
      <c r="WHG4" s="2176"/>
      <c r="WHH4" s="2176"/>
      <c r="WHI4" s="2176"/>
      <c r="WHJ4" s="2176"/>
      <c r="WHK4" s="2176"/>
      <c r="WHL4" s="2176"/>
      <c r="WHM4" s="2176"/>
      <c r="WHN4" s="2176"/>
      <c r="WHO4" s="2176"/>
      <c r="WHP4" s="2176"/>
      <c r="WHQ4" s="2176"/>
      <c r="WHR4" s="2176"/>
      <c r="WHS4" s="2176"/>
      <c r="WHT4" s="2176"/>
      <c r="WHU4" s="2176"/>
      <c r="WHV4" s="2176"/>
      <c r="WHW4" s="2176"/>
      <c r="WHX4" s="2176"/>
      <c r="WHY4" s="2176"/>
      <c r="WHZ4" s="2176"/>
      <c r="WIA4" s="2176"/>
      <c r="WIB4" s="2176"/>
      <c r="WIC4" s="2176"/>
      <c r="WID4" s="2176"/>
      <c r="WIE4" s="2176"/>
      <c r="WIF4" s="2176"/>
      <c r="WIG4" s="2176"/>
      <c r="WIH4" s="2176"/>
      <c r="WII4" s="2176"/>
      <c r="WIJ4" s="2176"/>
      <c r="WIK4" s="2176"/>
      <c r="WIL4" s="2176"/>
      <c r="WIM4" s="2176"/>
      <c r="WIN4" s="2176"/>
      <c r="WIO4" s="2176"/>
      <c r="WIP4" s="2176"/>
      <c r="WIQ4" s="2176"/>
      <c r="WIR4" s="2176"/>
      <c r="WIS4" s="2176"/>
      <c r="WIT4" s="2176"/>
      <c r="WIU4" s="2176"/>
      <c r="WIV4" s="2176"/>
      <c r="WIW4" s="2176"/>
      <c r="WIX4" s="2176"/>
      <c r="WIY4" s="2176"/>
      <c r="WIZ4" s="2176"/>
      <c r="WJA4" s="2176"/>
      <c r="WJB4" s="2176"/>
      <c r="WJC4" s="2176"/>
      <c r="WJD4" s="2176"/>
      <c r="WJE4" s="2176"/>
      <c r="WJF4" s="2176"/>
      <c r="WJG4" s="2176"/>
      <c r="WJH4" s="2176"/>
      <c r="WJI4" s="2176"/>
      <c r="WJJ4" s="2176"/>
      <c r="WJK4" s="2176"/>
      <c r="WJL4" s="2176"/>
      <c r="WJM4" s="2176"/>
      <c r="WJN4" s="2176"/>
      <c r="WJO4" s="2176"/>
      <c r="WJP4" s="2176"/>
      <c r="WJQ4" s="2176"/>
      <c r="WJR4" s="2176"/>
      <c r="WJS4" s="2176"/>
      <c r="WJT4" s="2176"/>
      <c r="WJU4" s="2176"/>
      <c r="WJV4" s="2176"/>
      <c r="WJW4" s="2176"/>
      <c r="WJX4" s="2176"/>
      <c r="WJY4" s="2176"/>
      <c r="WJZ4" s="2176"/>
      <c r="WKA4" s="2176"/>
      <c r="WKB4" s="2176"/>
      <c r="WKC4" s="2176"/>
      <c r="WKD4" s="2176"/>
      <c r="WKE4" s="2176"/>
      <c r="WKF4" s="2176"/>
      <c r="WKG4" s="2176"/>
      <c r="WKH4" s="2176"/>
      <c r="WKI4" s="2176"/>
      <c r="WKJ4" s="2176"/>
      <c r="WKK4" s="2176"/>
      <c r="WKL4" s="2176"/>
      <c r="WKM4" s="2176"/>
      <c r="WKN4" s="2176"/>
      <c r="WKO4" s="2176"/>
      <c r="WKP4" s="2176"/>
      <c r="WKQ4" s="2176"/>
      <c r="WKR4" s="2176"/>
      <c r="WKS4" s="2176"/>
      <c r="WKT4" s="2176"/>
      <c r="WKU4" s="2176"/>
      <c r="WKV4" s="2176"/>
      <c r="WKW4" s="2176"/>
      <c r="WKX4" s="2176"/>
      <c r="WKY4" s="2176"/>
      <c r="WKZ4" s="2176"/>
      <c r="WLA4" s="2176"/>
      <c r="WLB4" s="2176"/>
      <c r="WLC4" s="2176"/>
      <c r="WLD4" s="2176"/>
      <c r="WLE4" s="2176"/>
      <c r="WLF4" s="2176"/>
      <c r="WLG4" s="2176"/>
      <c r="WLH4" s="2176"/>
      <c r="WLI4" s="2176"/>
      <c r="WLJ4" s="2176"/>
      <c r="WLK4" s="2176"/>
      <c r="WLL4" s="2176"/>
      <c r="WLM4" s="2176"/>
      <c r="WLN4" s="2176"/>
      <c r="WLO4" s="2176"/>
      <c r="WLP4" s="2176"/>
      <c r="WLQ4" s="2176"/>
      <c r="WLR4" s="2176"/>
      <c r="WLS4" s="2176"/>
      <c r="WLT4" s="2176"/>
      <c r="WLU4" s="2176"/>
      <c r="WLV4" s="2176"/>
      <c r="WLW4" s="2176"/>
      <c r="WLX4" s="2176"/>
      <c r="WLY4" s="2176"/>
      <c r="WLZ4" s="2176"/>
      <c r="WMA4" s="2176"/>
      <c r="WMB4" s="2176"/>
      <c r="WMC4" s="2176"/>
      <c r="WMD4" s="2176"/>
      <c r="WME4" s="2176"/>
      <c r="WMF4" s="2176"/>
      <c r="WMG4" s="2176"/>
      <c r="WMH4" s="2176"/>
      <c r="WMI4" s="2176"/>
      <c r="WMJ4" s="2176"/>
      <c r="WMK4" s="2176"/>
      <c r="WML4" s="2176"/>
      <c r="WMM4" s="2176"/>
      <c r="WMN4" s="2176"/>
      <c r="WMO4" s="2176"/>
      <c r="WMP4" s="2176"/>
      <c r="WMQ4" s="2176"/>
      <c r="WMR4" s="2176"/>
      <c r="WMS4" s="2176"/>
      <c r="WMT4" s="2176"/>
      <c r="WMU4" s="2176"/>
      <c r="WMV4" s="2176"/>
      <c r="WMW4" s="2176"/>
      <c r="WMX4" s="2176"/>
      <c r="WMY4" s="2176"/>
      <c r="WMZ4" s="2176"/>
      <c r="WNA4" s="2176"/>
      <c r="WNB4" s="2176"/>
      <c r="WNC4" s="2176"/>
      <c r="WND4" s="2176"/>
      <c r="WNE4" s="2176"/>
      <c r="WNF4" s="2176"/>
      <c r="WNG4" s="2176"/>
      <c r="WNH4" s="2176"/>
      <c r="WNI4" s="2176"/>
      <c r="WNJ4" s="2176"/>
      <c r="WNK4" s="2176"/>
      <c r="WNL4" s="2176"/>
      <c r="WNM4" s="2176"/>
      <c r="WNN4" s="2176"/>
      <c r="WNO4" s="2176"/>
      <c r="WNP4" s="2176"/>
      <c r="WNQ4" s="2176"/>
      <c r="WNR4" s="2176"/>
      <c r="WNS4" s="2176"/>
      <c r="WNT4" s="2176"/>
      <c r="WNU4" s="2176"/>
      <c r="WNV4" s="2176"/>
      <c r="WNW4" s="2176"/>
      <c r="WNX4" s="2176"/>
      <c r="WNY4" s="2176"/>
      <c r="WNZ4" s="2176"/>
      <c r="WOA4" s="2176"/>
      <c r="WOB4" s="2176"/>
      <c r="WOC4" s="2176"/>
      <c r="WOD4" s="2176"/>
      <c r="WOE4" s="2176"/>
      <c r="WOF4" s="2176"/>
      <c r="WOG4" s="2176"/>
      <c r="WOH4" s="2176"/>
      <c r="WOI4" s="2176"/>
      <c r="WOJ4" s="2176"/>
      <c r="WOK4" s="2176"/>
      <c r="WOL4" s="2176"/>
      <c r="WOM4" s="2176"/>
      <c r="WON4" s="2176"/>
      <c r="WOO4" s="2176"/>
      <c r="WOP4" s="2176"/>
      <c r="WOQ4" s="2176"/>
      <c r="WOR4" s="2176"/>
      <c r="WOS4" s="2176"/>
      <c r="WOT4" s="2176"/>
      <c r="WOU4" s="2176"/>
      <c r="WOV4" s="2176"/>
      <c r="WOW4" s="2176"/>
      <c r="WOX4" s="2176"/>
      <c r="WOY4" s="2176"/>
      <c r="WOZ4" s="2176"/>
      <c r="WPA4" s="2176"/>
      <c r="WPB4" s="2176"/>
      <c r="WPC4" s="2176"/>
      <c r="WPD4" s="2176"/>
      <c r="WPE4" s="2176"/>
      <c r="WPF4" s="2176"/>
      <c r="WPG4" s="2176"/>
      <c r="WPH4" s="2176"/>
      <c r="WPI4" s="2176"/>
      <c r="WPJ4" s="2176"/>
      <c r="WPK4" s="2176"/>
      <c r="WPL4" s="2176"/>
      <c r="WPM4" s="2176"/>
      <c r="WPN4" s="2176"/>
      <c r="WPO4" s="2176"/>
      <c r="WPP4" s="2176"/>
      <c r="WPQ4" s="2176"/>
      <c r="WPR4" s="2176"/>
      <c r="WPS4" s="2176"/>
      <c r="WPT4" s="2176"/>
      <c r="WPU4" s="2176"/>
      <c r="WPV4" s="2176"/>
      <c r="WPW4" s="2176"/>
      <c r="WPX4" s="2176"/>
      <c r="WPY4" s="2176"/>
      <c r="WPZ4" s="2176"/>
      <c r="WQA4" s="2176"/>
      <c r="WQB4" s="2176"/>
      <c r="WQC4" s="2176"/>
      <c r="WQD4" s="2176"/>
      <c r="WQE4" s="2176"/>
      <c r="WQF4" s="2176"/>
      <c r="WQG4" s="2176"/>
      <c r="WQH4" s="2176"/>
      <c r="WQI4" s="2176"/>
      <c r="WQJ4" s="2176"/>
      <c r="WQK4" s="2176"/>
      <c r="WQL4" s="2176"/>
      <c r="WQM4" s="2176"/>
      <c r="WQN4" s="2176"/>
      <c r="WQO4" s="2176"/>
      <c r="WQP4" s="2176"/>
      <c r="WQQ4" s="2176"/>
      <c r="WQR4" s="2176"/>
      <c r="WQS4" s="2176"/>
      <c r="WQT4" s="2176"/>
      <c r="WQU4" s="2176"/>
      <c r="WQV4" s="2176"/>
      <c r="WQW4" s="2176"/>
      <c r="WQX4" s="2176"/>
      <c r="WQY4" s="2176"/>
      <c r="WQZ4" s="2176"/>
      <c r="WRA4" s="2176"/>
      <c r="WRB4" s="2176"/>
      <c r="WRC4" s="2176"/>
      <c r="WRD4" s="2176"/>
      <c r="WRE4" s="2176"/>
      <c r="WRF4" s="2176"/>
      <c r="WRG4" s="2176"/>
      <c r="WRH4" s="2176"/>
      <c r="WRI4" s="2176"/>
      <c r="WRJ4" s="2176"/>
      <c r="WRK4" s="2176"/>
      <c r="WRL4" s="2176"/>
      <c r="WRM4" s="2176"/>
      <c r="WRN4" s="2176"/>
      <c r="WRO4" s="2176"/>
      <c r="WRP4" s="2176"/>
      <c r="WRQ4" s="2176"/>
      <c r="WRR4" s="2176"/>
      <c r="WRS4" s="2176"/>
      <c r="WRT4" s="2176"/>
      <c r="WRU4" s="2176"/>
      <c r="WRV4" s="2176"/>
      <c r="WRW4" s="2176"/>
      <c r="WRX4" s="2176"/>
      <c r="WRY4" s="2176"/>
      <c r="WRZ4" s="2176"/>
      <c r="WSA4" s="2176"/>
      <c r="WSB4" s="2176"/>
      <c r="WSC4" s="2176"/>
      <c r="WSD4" s="2176"/>
      <c r="WSE4" s="2176"/>
      <c r="WSF4" s="2176"/>
      <c r="WSG4" s="2176"/>
      <c r="WSH4" s="2176"/>
      <c r="WSI4" s="2176"/>
      <c r="WSJ4" s="2176"/>
      <c r="WSK4" s="2176"/>
      <c r="WSL4" s="2176"/>
      <c r="WSM4" s="2176"/>
      <c r="WSN4" s="2176"/>
      <c r="WSO4" s="2176"/>
      <c r="WSP4" s="2176"/>
      <c r="WSQ4" s="2176"/>
      <c r="WSR4" s="2176"/>
      <c r="WSS4" s="2176"/>
      <c r="WST4" s="2176"/>
      <c r="WSU4" s="2176"/>
      <c r="WSV4" s="2176"/>
      <c r="WSW4" s="2176"/>
      <c r="WSX4" s="2176"/>
      <c r="WSY4" s="2176"/>
      <c r="WSZ4" s="2176"/>
      <c r="WTA4" s="2176"/>
      <c r="WTB4" s="2176"/>
      <c r="WTC4" s="2176"/>
      <c r="WTD4" s="2176"/>
      <c r="WTE4" s="2176"/>
      <c r="WTF4" s="2176"/>
      <c r="WTG4" s="2176"/>
      <c r="WTH4" s="2176"/>
      <c r="WTI4" s="2176"/>
      <c r="WTJ4" s="2176"/>
      <c r="WTK4" s="2176"/>
      <c r="WTL4" s="2176"/>
      <c r="WTM4" s="2176"/>
      <c r="WTN4" s="2176"/>
      <c r="WTO4" s="2176"/>
      <c r="WTP4" s="2176"/>
      <c r="WTQ4" s="2176"/>
      <c r="WTR4" s="2176"/>
      <c r="WTS4" s="2176"/>
      <c r="WTT4" s="2176"/>
      <c r="WTU4" s="2176"/>
      <c r="WTV4" s="2176"/>
      <c r="WTW4" s="2176"/>
      <c r="WTX4" s="2176"/>
      <c r="WTY4" s="2176"/>
      <c r="WTZ4" s="2176"/>
      <c r="WUA4" s="2176"/>
      <c r="WUB4" s="2176"/>
      <c r="WUC4" s="2176"/>
      <c r="WUD4" s="2176"/>
      <c r="WUE4" s="2176"/>
      <c r="WUF4" s="2176"/>
      <c r="WUG4" s="2176"/>
      <c r="WUH4" s="2176"/>
      <c r="WUI4" s="2176"/>
      <c r="WUJ4" s="2176"/>
      <c r="WUK4" s="2176"/>
      <c r="WUL4" s="2176"/>
      <c r="WUM4" s="2176"/>
      <c r="WUN4" s="2176"/>
      <c r="WUO4" s="2176"/>
      <c r="WUP4" s="2176"/>
      <c r="WUQ4" s="2176"/>
      <c r="WUR4" s="2176"/>
      <c r="WUS4" s="2176"/>
      <c r="WUT4" s="2176"/>
      <c r="WUU4" s="2176"/>
      <c r="WUV4" s="2176"/>
      <c r="WUW4" s="2176"/>
      <c r="WUX4" s="2176"/>
      <c r="WUY4" s="2176"/>
      <c r="WUZ4" s="2176"/>
      <c r="WVA4" s="2176"/>
      <c r="WVB4" s="2176"/>
      <c r="WVC4" s="2176"/>
      <c r="WVD4" s="2176"/>
      <c r="WVE4" s="2176"/>
      <c r="WVF4" s="2176"/>
      <c r="WVG4" s="2176"/>
      <c r="WVH4" s="2176"/>
      <c r="WVI4" s="2176"/>
      <c r="WVJ4" s="2176"/>
      <c r="WVK4" s="2176"/>
      <c r="WVL4" s="2176"/>
      <c r="WVM4" s="2176"/>
      <c r="WVN4" s="2176"/>
      <c r="WVO4" s="2176"/>
      <c r="WVP4" s="2176"/>
      <c r="WVQ4" s="2176"/>
      <c r="WVR4" s="2176"/>
      <c r="WVS4" s="2176"/>
      <c r="WVT4" s="2176"/>
      <c r="WVU4" s="2176"/>
      <c r="WVV4" s="2176"/>
      <c r="WVW4" s="2176"/>
      <c r="WVX4" s="2176"/>
      <c r="WVY4" s="2176"/>
      <c r="WVZ4" s="2176"/>
      <c r="WWA4" s="2176"/>
      <c r="WWB4" s="2176"/>
      <c r="WWC4" s="2176"/>
      <c r="WWD4" s="2176"/>
      <c r="WWE4" s="2176"/>
      <c r="WWF4" s="2176"/>
      <c r="WWG4" s="2176"/>
      <c r="WWH4" s="2176"/>
      <c r="WWI4" s="2176"/>
      <c r="WWJ4" s="2176"/>
      <c r="WWK4" s="2176"/>
      <c r="WWL4" s="2176"/>
      <c r="WWM4" s="2176"/>
      <c r="WWN4" s="2176"/>
      <c r="WWO4" s="2176"/>
      <c r="WWP4" s="2176"/>
      <c r="WWQ4" s="2176"/>
      <c r="WWR4" s="2176"/>
      <c r="WWS4" s="2176"/>
      <c r="WWT4" s="2176"/>
      <c r="WWU4" s="2176"/>
      <c r="WWV4" s="2176"/>
      <c r="WWW4" s="2176"/>
      <c r="WWX4" s="2176"/>
      <c r="WWY4" s="2176"/>
      <c r="WWZ4" s="2176"/>
      <c r="WXA4" s="2176"/>
      <c r="WXB4" s="2176"/>
      <c r="WXC4" s="2176"/>
      <c r="WXD4" s="2176"/>
      <c r="WXE4" s="2176"/>
      <c r="WXF4" s="2176"/>
      <c r="WXG4" s="2176"/>
      <c r="WXH4" s="2176"/>
      <c r="WXI4" s="2176"/>
      <c r="WXJ4" s="2176"/>
      <c r="WXK4" s="2176"/>
      <c r="WXL4" s="2176"/>
      <c r="WXM4" s="2176"/>
      <c r="WXN4" s="2176"/>
      <c r="WXO4" s="2176"/>
      <c r="WXP4" s="2176"/>
      <c r="WXQ4" s="2176"/>
      <c r="WXR4" s="2176"/>
      <c r="WXS4" s="2176"/>
      <c r="WXT4" s="2176"/>
      <c r="WXU4" s="2176"/>
      <c r="WXV4" s="2176"/>
      <c r="WXW4" s="2176"/>
      <c r="WXX4" s="2176"/>
      <c r="WXY4" s="2176"/>
      <c r="WXZ4" s="2176"/>
      <c r="WYA4" s="2176"/>
      <c r="WYB4" s="2176"/>
      <c r="WYC4" s="2176"/>
      <c r="WYD4" s="2176"/>
      <c r="WYE4" s="2176"/>
      <c r="WYF4" s="2176"/>
      <c r="WYG4" s="2176"/>
      <c r="WYH4" s="2176"/>
      <c r="WYI4" s="2176"/>
      <c r="WYJ4" s="2176"/>
      <c r="WYK4" s="2176"/>
      <c r="WYL4" s="2176"/>
      <c r="WYM4" s="2176"/>
      <c r="WYN4" s="2176"/>
      <c r="WYO4" s="2176"/>
      <c r="WYP4" s="2176"/>
      <c r="WYQ4" s="2176"/>
      <c r="WYR4" s="2176"/>
      <c r="WYS4" s="2176"/>
      <c r="WYT4" s="2176"/>
      <c r="WYU4" s="2176"/>
      <c r="WYV4" s="2176"/>
      <c r="WYW4" s="2176"/>
      <c r="WYX4" s="2176"/>
      <c r="WYY4" s="2176"/>
      <c r="WYZ4" s="2176"/>
      <c r="WZA4" s="2176"/>
      <c r="WZB4" s="2176"/>
      <c r="WZC4" s="2176"/>
      <c r="WZD4" s="2176"/>
      <c r="WZE4" s="2176"/>
      <c r="WZF4" s="2176"/>
      <c r="WZG4" s="2176"/>
      <c r="WZH4" s="2176"/>
      <c r="WZI4" s="2176"/>
      <c r="WZJ4" s="2176"/>
      <c r="WZK4" s="2176"/>
      <c r="WZL4" s="2176"/>
      <c r="WZM4" s="2176"/>
      <c r="WZN4" s="2176"/>
      <c r="WZO4" s="2176"/>
      <c r="WZP4" s="2176"/>
      <c r="WZQ4" s="2176"/>
      <c r="WZR4" s="2176"/>
      <c r="WZS4" s="2176"/>
      <c r="WZT4" s="2176"/>
      <c r="WZU4" s="2176"/>
      <c r="WZV4" s="2176"/>
      <c r="WZW4" s="2176"/>
      <c r="WZX4" s="2176"/>
      <c r="WZY4" s="2176"/>
      <c r="WZZ4" s="2176"/>
      <c r="XAA4" s="2176"/>
      <c r="XAB4" s="2176"/>
      <c r="XAC4" s="2176"/>
      <c r="XAD4" s="2176"/>
      <c r="XAE4" s="2176"/>
      <c r="XAF4" s="2176"/>
      <c r="XAG4" s="2176"/>
      <c r="XAH4" s="2176"/>
      <c r="XAI4" s="2176"/>
      <c r="XAJ4" s="2176"/>
      <c r="XAK4" s="2176"/>
      <c r="XAL4" s="2176"/>
      <c r="XAM4" s="2176"/>
      <c r="XAN4" s="2176"/>
      <c r="XAO4" s="2176"/>
      <c r="XAP4" s="2176"/>
      <c r="XAQ4" s="2176"/>
      <c r="XAR4" s="2176"/>
      <c r="XAS4" s="2176"/>
      <c r="XAT4" s="2176"/>
      <c r="XAU4" s="2176"/>
      <c r="XAV4" s="2176"/>
      <c r="XAW4" s="2176"/>
      <c r="XAX4" s="2176"/>
      <c r="XAY4" s="2176"/>
      <c r="XAZ4" s="2176"/>
      <c r="XBA4" s="2176"/>
      <c r="XBB4" s="2176"/>
      <c r="XBC4" s="2176"/>
      <c r="XBD4" s="2176"/>
      <c r="XBE4" s="2176"/>
      <c r="XBF4" s="2176"/>
      <c r="XBG4" s="2176"/>
      <c r="XBH4" s="2176"/>
      <c r="XBI4" s="2176"/>
      <c r="XBJ4" s="2176"/>
      <c r="XBK4" s="2176"/>
      <c r="XBL4" s="2176"/>
      <c r="XBM4" s="2176"/>
      <c r="XBN4" s="2176"/>
      <c r="XBO4" s="2176"/>
      <c r="XBP4" s="2176"/>
      <c r="XBQ4" s="2176"/>
      <c r="XBR4" s="2176"/>
      <c r="XBS4" s="2176"/>
      <c r="XBT4" s="2176"/>
      <c r="XBU4" s="2176"/>
      <c r="XBV4" s="2176"/>
      <c r="XBW4" s="2176"/>
      <c r="XBX4" s="2176"/>
      <c r="XBY4" s="2176"/>
      <c r="XBZ4" s="2176"/>
      <c r="XCA4" s="2176"/>
      <c r="XCB4" s="2176"/>
      <c r="XCC4" s="2176"/>
      <c r="XCD4" s="2176"/>
      <c r="XCE4" s="2176"/>
      <c r="XCF4" s="2176"/>
      <c r="XCG4" s="2176"/>
      <c r="XCH4" s="2176"/>
      <c r="XCI4" s="2176"/>
      <c r="XCJ4" s="2176"/>
      <c r="XCK4" s="2176"/>
      <c r="XCL4" s="2176"/>
      <c r="XCM4" s="2176"/>
      <c r="XCN4" s="2176"/>
      <c r="XCO4" s="2176"/>
      <c r="XCP4" s="2176"/>
      <c r="XCQ4" s="2176"/>
      <c r="XCR4" s="2176"/>
      <c r="XCS4" s="2176"/>
      <c r="XCT4" s="2176"/>
      <c r="XCU4" s="2176"/>
      <c r="XCV4" s="2176"/>
      <c r="XCW4" s="2176"/>
      <c r="XCX4" s="2176"/>
      <c r="XCY4" s="2176"/>
      <c r="XCZ4" s="2176"/>
      <c r="XDA4" s="2176"/>
      <c r="XDB4" s="2176"/>
      <c r="XDC4" s="2176"/>
      <c r="XDD4" s="2176"/>
      <c r="XDE4" s="2176"/>
      <c r="XDF4" s="2176"/>
      <c r="XDG4" s="2176"/>
      <c r="XDH4" s="2176"/>
      <c r="XDI4" s="2176"/>
      <c r="XDJ4" s="2176"/>
      <c r="XDK4" s="2176"/>
      <c r="XDL4" s="2176"/>
      <c r="XDM4" s="2176"/>
      <c r="XDN4" s="2176"/>
      <c r="XDO4" s="2176"/>
      <c r="XDP4" s="2176"/>
      <c r="XDQ4" s="2176"/>
      <c r="XDR4" s="2176"/>
      <c r="XDS4" s="2176"/>
      <c r="XDT4" s="2176"/>
      <c r="XDU4" s="2176"/>
      <c r="XDV4" s="2176"/>
      <c r="XDW4" s="2176"/>
      <c r="XDX4" s="2176"/>
      <c r="XDY4" s="2176"/>
      <c r="XDZ4" s="2176"/>
      <c r="XEA4" s="2176"/>
      <c r="XEB4" s="2176"/>
      <c r="XEC4" s="2176"/>
      <c r="XED4" s="2176"/>
      <c r="XEE4" s="2176"/>
      <c r="XEF4" s="2176"/>
      <c r="XEG4" s="2176"/>
      <c r="XEH4" s="2176"/>
      <c r="XEI4" s="2176"/>
      <c r="XEJ4" s="2176"/>
      <c r="XEK4" s="2176"/>
      <c r="XEL4" s="2176"/>
      <c r="XEM4" s="2176"/>
      <c r="XEN4" s="2176"/>
      <c r="XEO4" s="2176"/>
      <c r="XEP4" s="2176"/>
      <c r="XEQ4" s="2176"/>
      <c r="XER4" s="2176"/>
      <c r="XES4" s="2176"/>
      <c r="XET4" s="2176"/>
      <c r="XEU4" s="2176"/>
      <c r="XEV4" s="2176"/>
      <c r="XEW4" s="2176"/>
      <c r="XEX4" s="2176"/>
      <c r="XEY4" s="2176"/>
      <c r="XEZ4" s="2176"/>
      <c r="XFA4" s="2176"/>
      <c r="XFB4" s="2176"/>
      <c r="XFC4" s="2176"/>
      <c r="XFD4" s="2176"/>
    </row>
    <row r="5" spans="1:16384" s="719" customFormat="1" ht="30">
      <c r="B5" s="2193" t="s">
        <v>1305</v>
      </c>
      <c r="C5" s="2193"/>
      <c r="D5" s="2193"/>
      <c r="E5" s="2193"/>
      <c r="F5" s="2193"/>
      <c r="G5" s="718"/>
      <c r="H5" s="718"/>
      <c r="I5" s="718"/>
      <c r="J5" s="718"/>
      <c r="K5" s="718"/>
      <c r="L5" s="718"/>
      <c r="M5" s="718"/>
      <c r="N5" s="551"/>
      <c r="O5" s="551"/>
      <c r="P5" s="551"/>
      <c r="Q5" s="551"/>
      <c r="R5" s="551"/>
      <c r="S5" s="551"/>
      <c r="T5" s="551"/>
    </row>
    <row r="6" spans="1:16384" s="719" customFormat="1" ht="11.25" customHeight="1">
      <c r="B6" s="720"/>
      <c r="C6" s="726"/>
      <c r="D6" s="726"/>
      <c r="E6" s="726"/>
      <c r="F6" s="726"/>
      <c r="G6" s="718"/>
      <c r="H6" s="718"/>
      <c r="I6" s="718"/>
      <c r="J6" s="718"/>
      <c r="K6" s="718"/>
      <c r="L6" s="718"/>
      <c r="M6" s="718"/>
      <c r="N6" s="551"/>
      <c r="O6" s="551"/>
      <c r="P6" s="551"/>
      <c r="Q6" s="551"/>
      <c r="R6" s="551"/>
      <c r="S6" s="551"/>
      <c r="T6" s="551"/>
    </row>
    <row r="7" spans="1:16384" ht="26.25" hidden="1">
      <c r="D7" s="2191" t="s">
        <v>936</v>
      </c>
      <c r="E7" s="2192"/>
      <c r="F7" s="2192"/>
      <c r="G7" s="915"/>
      <c r="H7" s="915"/>
      <c r="I7" s="915"/>
      <c r="J7" s="915"/>
      <c r="K7" s="915"/>
      <c r="L7" s="915"/>
      <c r="M7" s="915"/>
      <c r="N7" s="915"/>
      <c r="O7" s="914"/>
      <c r="P7" s="914"/>
      <c r="Q7" s="914"/>
      <c r="R7" s="914"/>
      <c r="S7" s="914"/>
      <c r="T7" s="914"/>
      <c r="U7" s="914"/>
      <c r="V7" s="914"/>
    </row>
    <row r="8" spans="1:16384" ht="27" thickBot="1">
      <c r="D8" s="1919"/>
      <c r="E8" s="1919"/>
      <c r="F8" s="2183">
        <v>1399</v>
      </c>
      <c r="G8" s="2183"/>
      <c r="H8" s="2183"/>
      <c r="I8" s="2183"/>
      <c r="J8" s="2183"/>
      <c r="K8" s="2183"/>
      <c r="L8" s="2183"/>
      <c r="M8" s="2183"/>
      <c r="N8" s="2183"/>
      <c r="O8" s="2183"/>
      <c r="P8" s="2183"/>
      <c r="Q8" s="2183"/>
      <c r="R8" s="2183"/>
      <c r="S8" s="2183"/>
      <c r="T8" s="2183"/>
      <c r="U8" s="2183"/>
      <c r="V8" s="2183"/>
    </row>
    <row r="9" spans="1:16384" ht="26.25">
      <c r="B9" s="1917"/>
      <c r="C9" s="1918"/>
      <c r="D9" s="1917"/>
      <c r="E9" s="917"/>
      <c r="F9" s="916" t="s">
        <v>1199</v>
      </c>
      <c r="G9" s="917"/>
      <c r="H9" s="918" t="s">
        <v>1079</v>
      </c>
      <c r="I9" s="919"/>
      <c r="J9" s="918" t="s">
        <v>1230</v>
      </c>
      <c r="K9" s="920"/>
      <c r="L9" s="921" t="s">
        <v>1201</v>
      </c>
      <c r="M9" s="920"/>
      <c r="N9" s="918" t="s">
        <v>1202</v>
      </c>
      <c r="O9" s="920"/>
      <c r="P9" s="918" t="s">
        <v>1105</v>
      </c>
      <c r="Q9" s="922"/>
      <c r="R9" s="918" t="s">
        <v>1231</v>
      </c>
      <c r="S9" s="919"/>
      <c r="T9" s="918" t="s">
        <v>1203</v>
      </c>
      <c r="U9" s="919"/>
      <c r="V9" s="918" t="s">
        <v>136</v>
      </c>
    </row>
    <row r="10" spans="1:16384" ht="26.25">
      <c r="D10" s="919"/>
      <c r="E10" s="919"/>
      <c r="F10" s="919"/>
      <c r="G10" s="919"/>
      <c r="H10" s="923"/>
      <c r="I10" s="924"/>
      <c r="J10" s="925" t="s">
        <v>763</v>
      </c>
      <c r="K10" s="925"/>
      <c r="L10" s="925" t="s">
        <v>763</v>
      </c>
      <c r="M10" s="925"/>
      <c r="N10" s="925" t="s">
        <v>763</v>
      </c>
      <c r="O10" s="925"/>
      <c r="P10" s="925" t="s">
        <v>514</v>
      </c>
      <c r="Q10" s="925"/>
      <c r="R10" s="926" t="str">
        <f>+P10</f>
        <v>میلیون ریال</v>
      </c>
      <c r="S10" s="924"/>
      <c r="T10" s="925" t="s">
        <v>514</v>
      </c>
      <c r="U10" s="924"/>
      <c r="V10" s="926" t="str">
        <f>+R10</f>
        <v>میلیون ریال</v>
      </c>
    </row>
    <row r="11" spans="1:16384" ht="28.5" customHeight="1">
      <c r="B11" s="2184" t="s">
        <v>1232</v>
      </c>
      <c r="C11" s="2184"/>
      <c r="D11" s="2184" t="s">
        <v>461</v>
      </c>
      <c r="E11" s="2184"/>
      <c r="F11" s="927" t="s">
        <v>1205</v>
      </c>
      <c r="G11" s="928"/>
      <c r="H11" s="929">
        <f>'5-1  5-2  5-3'!G10</f>
        <v>59</v>
      </c>
      <c r="I11" s="927"/>
      <c r="J11" s="930">
        <f>R11/H11</f>
        <v>2199.3728813559323</v>
      </c>
      <c r="K11" s="927"/>
      <c r="L11" s="930">
        <v>29500</v>
      </c>
      <c r="M11" s="927"/>
      <c r="N11" s="930">
        <f>P11/H11</f>
        <v>9909.3728813559319</v>
      </c>
      <c r="O11" s="930"/>
      <c r="P11" s="931">
        <v>584653</v>
      </c>
      <c r="Q11" s="931"/>
      <c r="R11" s="932">
        <f>'5-1  5-2  5-3'!I10</f>
        <v>129763</v>
      </c>
      <c r="S11" s="933"/>
      <c r="T11" s="931">
        <f>L11*H11</f>
        <v>1740500</v>
      </c>
      <c r="U11" s="933"/>
      <c r="V11" s="934">
        <f>T11-R11</f>
        <v>1610737</v>
      </c>
    </row>
    <row r="12" spans="1:16384" ht="28.5" customHeight="1">
      <c r="D12" s="2184" t="s">
        <v>1206</v>
      </c>
      <c r="E12" s="2184"/>
      <c r="F12" s="927" t="s">
        <v>1205</v>
      </c>
      <c r="G12" s="928"/>
      <c r="H12" s="929">
        <f>'5-1  5-2  5-3'!G11</f>
        <v>133</v>
      </c>
      <c r="I12" s="927"/>
      <c r="J12" s="930">
        <f>R12/H12</f>
        <v>473.48120300751879</v>
      </c>
      <c r="K12" s="927"/>
      <c r="L12" s="930">
        <v>29500</v>
      </c>
      <c r="M12" s="927"/>
      <c r="N12" s="930">
        <f>P12/H12</f>
        <v>2114.6917293233082</v>
      </c>
      <c r="O12" s="930"/>
      <c r="P12" s="931">
        <v>281254</v>
      </c>
      <c r="Q12" s="931"/>
      <c r="R12" s="932">
        <f>'5-1  5-2  5-3'!I11</f>
        <v>62973</v>
      </c>
      <c r="S12" s="933"/>
      <c r="T12" s="931">
        <f>L12*H12</f>
        <v>3923500</v>
      </c>
      <c r="U12" s="933"/>
      <c r="V12" s="934">
        <f>T12-R12</f>
        <v>3860527</v>
      </c>
    </row>
    <row r="13" spans="1:16384" s="1969" customFormat="1" ht="28.5" customHeight="1">
      <c r="B13" s="2189" t="s">
        <v>1233</v>
      </c>
      <c r="C13" s="2189"/>
      <c r="D13" s="2189" t="s">
        <v>1207</v>
      </c>
      <c r="E13" s="2189"/>
      <c r="F13" s="1970" t="s">
        <v>1205</v>
      </c>
      <c r="G13" s="1971"/>
      <c r="H13" s="1972">
        <f>'5-1  5-2  5-3'!G28</f>
        <v>3413</v>
      </c>
      <c r="I13" s="1970"/>
      <c r="J13" s="1973">
        <f>R13/H13</f>
        <v>1.571344857896279</v>
      </c>
      <c r="K13" s="1970"/>
      <c r="L13" s="1973">
        <v>29500</v>
      </c>
      <c r="M13" s="1970"/>
      <c r="N13" s="1973">
        <f>P13/H13</f>
        <v>56.401992382068563</v>
      </c>
      <c r="O13" s="1973"/>
      <c r="P13" s="1974">
        <v>192500</v>
      </c>
      <c r="Q13" s="1974"/>
      <c r="R13" s="1975">
        <v>5363</v>
      </c>
      <c r="S13" s="1976"/>
      <c r="T13" s="1974">
        <f>L13*H13</f>
        <v>100683500</v>
      </c>
      <c r="U13" s="1976"/>
      <c r="V13" s="1977">
        <f>T13-R13</f>
        <v>100678137</v>
      </c>
    </row>
    <row r="14" spans="1:16384" ht="28.5" customHeight="1">
      <c r="D14" s="2184" t="s">
        <v>1208</v>
      </c>
      <c r="E14" s="2184"/>
      <c r="F14" s="927" t="s">
        <v>1205</v>
      </c>
      <c r="G14" s="928"/>
      <c r="H14" s="929">
        <v>406</v>
      </c>
      <c r="I14" s="927"/>
      <c r="J14" s="930">
        <f>R14/H14</f>
        <v>296.2536945812808</v>
      </c>
      <c r="K14" s="927"/>
      <c r="L14" s="930">
        <v>29500</v>
      </c>
      <c r="M14" s="927"/>
      <c r="N14" s="930">
        <f>P14/H14</f>
        <v>56.401477832512313</v>
      </c>
      <c r="O14" s="930"/>
      <c r="P14" s="935">
        <v>22899</v>
      </c>
      <c r="Q14" s="935"/>
      <c r="R14" s="932">
        <v>120279</v>
      </c>
      <c r="S14" s="933"/>
      <c r="T14" s="931">
        <f>L14*H14</f>
        <v>11977000</v>
      </c>
      <c r="U14" s="933"/>
      <c r="V14" s="931">
        <f>T14-R14</f>
        <v>11856721</v>
      </c>
    </row>
    <row r="15" spans="1:16384" ht="23.25" customHeight="1" thickBot="1">
      <c r="D15" s="2190"/>
      <c r="E15" s="2190"/>
      <c r="F15" s="919"/>
      <c r="G15" s="919"/>
      <c r="H15" s="936"/>
      <c r="I15" s="937"/>
      <c r="J15" s="938"/>
      <c r="K15" s="937"/>
      <c r="L15" s="937"/>
      <c r="M15" s="937"/>
      <c r="N15" s="939"/>
      <c r="O15" s="937"/>
      <c r="P15" s="940">
        <f>SUM(P11:P14)</f>
        <v>1081306</v>
      </c>
      <c r="Q15" s="941"/>
      <c r="R15" s="942">
        <f>SUM(R11:R14)</f>
        <v>318378</v>
      </c>
      <c r="S15" s="943"/>
      <c r="T15" s="940">
        <f>SUM(T11:T14)</f>
        <v>118324500</v>
      </c>
      <c r="U15" s="943"/>
      <c r="V15" s="944">
        <f>SUM(V11:V14)</f>
        <v>118006122</v>
      </c>
    </row>
    <row r="16" spans="1:16384" ht="27" thickTop="1">
      <c r="D16" s="945"/>
      <c r="E16" s="945"/>
      <c r="F16" s="919"/>
      <c r="G16" s="919"/>
      <c r="H16" s="936"/>
      <c r="I16" s="937"/>
      <c r="J16" s="938"/>
      <c r="K16" s="937"/>
      <c r="L16" s="937"/>
      <c r="M16" s="937"/>
      <c r="N16" s="939"/>
      <c r="O16" s="937"/>
      <c r="P16" s="946"/>
      <c r="Q16" s="946"/>
      <c r="R16" s="946"/>
      <c r="S16" s="947"/>
      <c r="T16" s="948"/>
      <c r="U16" s="947"/>
      <c r="V16" s="949"/>
    </row>
    <row r="17" spans="2:22" ht="27" thickBot="1">
      <c r="D17" s="1919"/>
      <c r="E17" s="1919"/>
      <c r="F17" s="2183">
        <v>1398</v>
      </c>
      <c r="G17" s="2183"/>
      <c r="H17" s="2183"/>
      <c r="I17" s="2183"/>
      <c r="J17" s="2183"/>
      <c r="K17" s="2183"/>
      <c r="L17" s="2183"/>
      <c r="M17" s="2183"/>
      <c r="N17" s="2183"/>
      <c r="O17" s="2183"/>
      <c r="P17" s="2183"/>
      <c r="Q17" s="2183"/>
      <c r="R17" s="2183"/>
      <c r="S17" s="2183"/>
      <c r="T17" s="2183"/>
      <c r="U17" s="2183"/>
      <c r="V17" s="2183"/>
    </row>
    <row r="18" spans="2:22" ht="26.25">
      <c r="B18" s="1917"/>
      <c r="C18" s="1918"/>
      <c r="D18" s="1917"/>
      <c r="E18" s="917"/>
      <c r="F18" s="916" t="s">
        <v>1199</v>
      </c>
      <c r="G18" s="917"/>
      <c r="H18" s="918" t="s">
        <v>1079</v>
      </c>
      <c r="I18" s="919"/>
      <c r="J18" s="918" t="s">
        <v>1230</v>
      </c>
      <c r="K18" s="920"/>
      <c r="L18" s="921" t="s">
        <v>1201</v>
      </c>
      <c r="M18" s="920"/>
      <c r="N18" s="918" t="s">
        <v>1202</v>
      </c>
      <c r="O18" s="920"/>
      <c r="P18" s="918" t="s">
        <v>1105</v>
      </c>
      <c r="Q18" s="922"/>
      <c r="R18" s="918" t="s">
        <v>1231</v>
      </c>
      <c r="S18" s="919"/>
      <c r="T18" s="918" t="s">
        <v>1203</v>
      </c>
      <c r="U18" s="919"/>
      <c r="V18" s="918" t="s">
        <v>136</v>
      </c>
    </row>
    <row r="19" spans="2:22" ht="26.25">
      <c r="D19" s="919"/>
      <c r="E19" s="919"/>
      <c r="F19" s="919"/>
      <c r="G19" s="919"/>
      <c r="H19" s="923"/>
      <c r="I19" s="924"/>
      <c r="J19" s="925" t="s">
        <v>763</v>
      </c>
      <c r="K19" s="925"/>
      <c r="L19" s="925" t="s">
        <v>763</v>
      </c>
      <c r="M19" s="925"/>
      <c r="N19" s="925" t="s">
        <v>763</v>
      </c>
      <c r="O19" s="925"/>
      <c r="P19" s="925" t="s">
        <v>514</v>
      </c>
      <c r="Q19" s="925"/>
      <c r="R19" s="926" t="str">
        <f>+P19</f>
        <v>میلیون ریال</v>
      </c>
      <c r="S19" s="924"/>
      <c r="T19" s="925" t="s">
        <v>514</v>
      </c>
      <c r="U19" s="924"/>
      <c r="V19" s="926" t="str">
        <f>+R19</f>
        <v>میلیون ریال</v>
      </c>
    </row>
    <row r="20" spans="2:22" ht="24.75">
      <c r="B20" s="2184" t="s">
        <v>1232</v>
      </c>
      <c r="C20" s="2184"/>
      <c r="D20" s="2184" t="s">
        <v>461</v>
      </c>
      <c r="E20" s="2184"/>
      <c r="F20" s="927" t="s">
        <v>1205</v>
      </c>
      <c r="G20" s="928"/>
      <c r="H20" s="929">
        <f>'5-1  5-2  5-3'!K10</f>
        <v>65</v>
      </c>
      <c r="I20" s="927"/>
      <c r="J20" s="930">
        <f>R20/H20</f>
        <v>1835.123076923077</v>
      </c>
      <c r="K20" s="927"/>
      <c r="L20" s="930">
        <v>29500</v>
      </c>
      <c r="M20" s="927"/>
      <c r="N20" s="930">
        <f>P20/H20</f>
        <v>8994.6615384615379</v>
      </c>
      <c r="O20" s="930"/>
      <c r="P20" s="931">
        <v>584653</v>
      </c>
      <c r="Q20" s="931"/>
      <c r="R20" s="1925">
        <v>119283</v>
      </c>
      <c r="S20" s="933"/>
      <c r="T20" s="931">
        <f>L20*H20</f>
        <v>1917500</v>
      </c>
      <c r="U20" s="933"/>
      <c r="V20" s="934">
        <f>T20-R20</f>
        <v>1798217</v>
      </c>
    </row>
    <row r="21" spans="2:22" ht="24.75">
      <c r="D21" s="2184" t="s">
        <v>1206</v>
      </c>
      <c r="E21" s="2184"/>
      <c r="F21" s="927" t="s">
        <v>1205</v>
      </c>
      <c r="G21" s="928"/>
      <c r="H21" s="929">
        <f>'5-1  5-2  5-3'!K11</f>
        <v>104</v>
      </c>
      <c r="I21" s="927"/>
      <c r="J21" s="930">
        <f>R21/H21</f>
        <v>395.25</v>
      </c>
      <c r="K21" s="927"/>
      <c r="L21" s="930">
        <v>29500</v>
      </c>
      <c r="M21" s="927"/>
      <c r="N21" s="930">
        <f>P21/H21</f>
        <v>2704.3653846153848</v>
      </c>
      <c r="O21" s="930"/>
      <c r="P21" s="931">
        <v>281254</v>
      </c>
      <c r="Q21" s="931"/>
      <c r="R21" s="1925">
        <v>41106</v>
      </c>
      <c r="S21" s="933"/>
      <c r="T21" s="931">
        <f>L21*H21</f>
        <v>3068000</v>
      </c>
      <c r="U21" s="933"/>
      <c r="V21" s="934">
        <f>T21-R21</f>
        <v>3026894</v>
      </c>
    </row>
    <row r="22" spans="2:22" s="1969" customFormat="1" ht="24.75">
      <c r="B22" s="2189" t="s">
        <v>1233</v>
      </c>
      <c r="C22" s="2189"/>
      <c r="D22" s="2189" t="s">
        <v>1207</v>
      </c>
      <c r="E22" s="2189"/>
      <c r="F22" s="1970" t="s">
        <v>1205</v>
      </c>
      <c r="G22" s="1971"/>
      <c r="H22" s="1972">
        <f>'5-1  5-2  5-3'!K28</f>
        <v>4580</v>
      </c>
      <c r="I22" s="1970"/>
      <c r="J22" s="1973">
        <f>R22/H22</f>
        <v>1.5711790393013101</v>
      </c>
      <c r="K22" s="1970"/>
      <c r="L22" s="1973">
        <v>29500</v>
      </c>
      <c r="M22" s="1970"/>
      <c r="N22" s="1973">
        <f>P22/H22</f>
        <v>42.030567685589517</v>
      </c>
      <c r="O22" s="1973"/>
      <c r="P22" s="1974">
        <v>192500</v>
      </c>
      <c r="Q22" s="1974"/>
      <c r="R22" s="1978">
        <v>7196</v>
      </c>
      <c r="S22" s="1976"/>
      <c r="T22" s="1974">
        <f>L22*H22</f>
        <v>135110000</v>
      </c>
      <c r="U22" s="1976"/>
      <c r="V22" s="1977">
        <f>T22-R22</f>
        <v>135102804</v>
      </c>
    </row>
    <row r="23" spans="2:22" ht="24.75">
      <c r="D23" s="2184" t="s">
        <v>1208</v>
      </c>
      <c r="E23" s="2184"/>
      <c r="F23" s="927" t="s">
        <v>1205</v>
      </c>
      <c r="G23" s="928"/>
      <c r="H23" s="929">
        <f>'5-1  5-2  5-3'!K26</f>
        <v>285</v>
      </c>
      <c r="I23" s="927"/>
      <c r="J23" s="930">
        <f>R23/H23</f>
        <v>225.46315789473684</v>
      </c>
      <c r="K23" s="927"/>
      <c r="L23" s="930">
        <v>29500</v>
      </c>
      <c r="M23" s="927"/>
      <c r="N23" s="930">
        <f>P23/H23</f>
        <v>80.347368421052636</v>
      </c>
      <c r="O23" s="930"/>
      <c r="P23" s="935">
        <v>22899</v>
      </c>
      <c r="Q23" s="935"/>
      <c r="R23" s="865">
        <v>64257</v>
      </c>
      <c r="S23" s="933"/>
      <c r="T23" s="931">
        <f>L23*H23</f>
        <v>8407500</v>
      </c>
      <c r="U23" s="933"/>
      <c r="V23" s="931">
        <f>T23-R23</f>
        <v>8343243</v>
      </c>
    </row>
    <row r="24" spans="2:22" ht="27" thickBot="1">
      <c r="D24" s="2190"/>
      <c r="E24" s="2190"/>
      <c r="F24" s="919"/>
      <c r="G24" s="919"/>
      <c r="H24" s="936"/>
      <c r="I24" s="937"/>
      <c r="J24" s="938"/>
      <c r="K24" s="937"/>
      <c r="L24" s="937"/>
      <c r="M24" s="937"/>
      <c r="N24" s="939"/>
      <c r="O24" s="937"/>
      <c r="P24" s="940">
        <f>SUM(P20:P23)</f>
        <v>1081306</v>
      </c>
      <c r="Q24" s="941"/>
      <c r="R24" s="942">
        <f>SUM(R20:R23)</f>
        <v>231842</v>
      </c>
      <c r="S24" s="943"/>
      <c r="T24" s="940">
        <f>SUM(T20:T23)</f>
        <v>148503000</v>
      </c>
      <c r="U24" s="943"/>
      <c r="V24" s="944">
        <f>SUM(V20:V23)</f>
        <v>148271158</v>
      </c>
    </row>
    <row r="25" spans="2:22" ht="18.75" thickTop="1"/>
    <row r="27" spans="2:22" s="950" customFormat="1" ht="99" customHeight="1">
      <c r="B27" s="2188" t="s">
        <v>1306</v>
      </c>
      <c r="C27" s="2188"/>
      <c r="D27" s="2188"/>
      <c r="E27" s="2188"/>
      <c r="F27" s="2188"/>
      <c r="G27" s="2188"/>
      <c r="H27" s="2188"/>
      <c r="I27" s="2188"/>
      <c r="J27" s="2188"/>
      <c r="K27" s="2188"/>
      <c r="L27" s="2188"/>
      <c r="M27" s="2188"/>
      <c r="N27" s="2188"/>
      <c r="O27" s="2188"/>
      <c r="P27" s="2188"/>
      <c r="Q27" s="2188"/>
      <c r="R27" s="2188"/>
      <c r="S27" s="2188"/>
      <c r="T27" s="2188"/>
      <c r="U27" s="2188"/>
      <c r="V27" s="2188"/>
    </row>
    <row r="29" spans="2:22" ht="39.75">
      <c r="B29" s="2185">
        <v>29</v>
      </c>
      <c r="C29" s="2185"/>
      <c r="D29" s="2185"/>
      <c r="E29" s="2185"/>
      <c r="F29" s="2185"/>
      <c r="G29" s="2185"/>
      <c r="H29" s="2185"/>
      <c r="I29" s="2185"/>
      <c r="J29" s="2185"/>
      <c r="K29" s="2185"/>
      <c r="L29" s="2185"/>
      <c r="M29" s="2185"/>
      <c r="N29" s="2185"/>
      <c r="O29" s="2185"/>
      <c r="P29" s="2185"/>
      <c r="Q29" s="2185"/>
      <c r="R29" s="2185"/>
      <c r="S29" s="2185"/>
      <c r="T29" s="2185"/>
      <c r="U29" s="2185"/>
      <c r="V29" s="2185"/>
    </row>
    <row r="33" spans="4:40" ht="90" customHeight="1">
      <c r="D33" s="2186" t="s">
        <v>1214</v>
      </c>
      <c r="E33" s="2186"/>
      <c r="F33" s="2186"/>
      <c r="G33" s="2186"/>
      <c r="H33" s="2186"/>
      <c r="I33" s="2186"/>
      <c r="J33" s="2186"/>
      <c r="K33" s="2186"/>
      <c r="L33" s="2186"/>
      <c r="M33" s="2186"/>
      <c r="N33" s="2186"/>
      <c r="O33" s="2186"/>
      <c r="P33" s="2186"/>
      <c r="Q33" s="2186"/>
      <c r="R33" s="2186"/>
      <c r="S33" s="2186"/>
      <c r="T33" s="2186"/>
      <c r="U33" s="2186"/>
      <c r="V33" s="2186"/>
      <c r="X33" s="2187" t="s">
        <v>1210</v>
      </c>
      <c r="Y33" s="2187"/>
      <c r="Z33" s="2187"/>
      <c r="AA33" s="2187"/>
      <c r="AB33" s="2187"/>
      <c r="AC33" s="2187"/>
      <c r="AD33" s="2187"/>
      <c r="AE33" s="2187"/>
      <c r="AF33" s="2187"/>
      <c r="AG33" s="2187"/>
      <c r="AH33" s="2187"/>
      <c r="AI33" s="2187"/>
      <c r="AJ33" s="2187"/>
      <c r="AK33" s="2187"/>
      <c r="AL33" s="2187"/>
      <c r="AM33" s="2187"/>
      <c r="AN33" s="2187"/>
    </row>
  </sheetData>
  <mergeCells count="737">
    <mergeCell ref="A2:W2"/>
    <mergeCell ref="A3:W3"/>
    <mergeCell ref="A4:W4"/>
    <mergeCell ref="B29:V29"/>
    <mergeCell ref="D33:V33"/>
    <mergeCell ref="X33:AN33"/>
    <mergeCell ref="B27:V27"/>
    <mergeCell ref="D21:E21"/>
    <mergeCell ref="B22:C22"/>
    <mergeCell ref="D22:E22"/>
    <mergeCell ref="D23:E23"/>
    <mergeCell ref="D24:E24"/>
    <mergeCell ref="D7:F7"/>
    <mergeCell ref="B11:C11"/>
    <mergeCell ref="D11:E11"/>
    <mergeCell ref="D12:E12"/>
    <mergeCell ref="B13:C13"/>
    <mergeCell ref="D13:E13"/>
    <mergeCell ref="D14:E14"/>
    <mergeCell ref="D15:E15"/>
    <mergeCell ref="B5:F5"/>
    <mergeCell ref="EI4:FE4"/>
    <mergeCell ref="FF4:GB4"/>
    <mergeCell ref="GC4:GY4"/>
    <mergeCell ref="GZ4:HV4"/>
    <mergeCell ref="HW4:IS4"/>
    <mergeCell ref="X4:AT4"/>
    <mergeCell ref="AU4:BQ4"/>
    <mergeCell ref="BR4:CN4"/>
    <mergeCell ref="CO4:DK4"/>
    <mergeCell ref="DL4:EH4"/>
    <mergeCell ref="NE4:OA4"/>
    <mergeCell ref="OB4:OX4"/>
    <mergeCell ref="OY4:PU4"/>
    <mergeCell ref="PV4:QR4"/>
    <mergeCell ref="QS4:RO4"/>
    <mergeCell ref="IT4:JP4"/>
    <mergeCell ref="JQ4:KM4"/>
    <mergeCell ref="KN4:LJ4"/>
    <mergeCell ref="LK4:MG4"/>
    <mergeCell ref="MH4:ND4"/>
    <mergeCell ref="WA4:WW4"/>
    <mergeCell ref="WX4:XT4"/>
    <mergeCell ref="XU4:YQ4"/>
    <mergeCell ref="YR4:ZN4"/>
    <mergeCell ref="ZO4:AAK4"/>
    <mergeCell ref="RP4:SL4"/>
    <mergeCell ref="SM4:TI4"/>
    <mergeCell ref="TJ4:UF4"/>
    <mergeCell ref="UG4:VC4"/>
    <mergeCell ref="VD4:VZ4"/>
    <mergeCell ref="AEW4:AFS4"/>
    <mergeCell ref="AFT4:AGP4"/>
    <mergeCell ref="AGQ4:AHM4"/>
    <mergeCell ref="AHN4:AIJ4"/>
    <mergeCell ref="AIK4:AJG4"/>
    <mergeCell ref="AAL4:ABH4"/>
    <mergeCell ref="ABI4:ACE4"/>
    <mergeCell ref="ACF4:ADB4"/>
    <mergeCell ref="ADC4:ADY4"/>
    <mergeCell ref="ADZ4:AEV4"/>
    <mergeCell ref="ANS4:AOO4"/>
    <mergeCell ref="AOP4:APL4"/>
    <mergeCell ref="APM4:AQI4"/>
    <mergeCell ref="AQJ4:ARF4"/>
    <mergeCell ref="ARG4:ASC4"/>
    <mergeCell ref="AJH4:AKD4"/>
    <mergeCell ref="AKE4:ALA4"/>
    <mergeCell ref="ALB4:ALX4"/>
    <mergeCell ref="ALY4:AMU4"/>
    <mergeCell ref="AMV4:ANR4"/>
    <mergeCell ref="AWO4:AXK4"/>
    <mergeCell ref="AXL4:AYH4"/>
    <mergeCell ref="AYI4:AZE4"/>
    <mergeCell ref="AZF4:BAB4"/>
    <mergeCell ref="BAC4:BAY4"/>
    <mergeCell ref="ASD4:ASZ4"/>
    <mergeCell ref="ATA4:ATW4"/>
    <mergeCell ref="ATX4:AUT4"/>
    <mergeCell ref="AUU4:AVQ4"/>
    <mergeCell ref="AVR4:AWN4"/>
    <mergeCell ref="BFK4:BGG4"/>
    <mergeCell ref="BGH4:BHD4"/>
    <mergeCell ref="BHE4:BIA4"/>
    <mergeCell ref="BIB4:BIX4"/>
    <mergeCell ref="BIY4:BJU4"/>
    <mergeCell ref="BAZ4:BBV4"/>
    <mergeCell ref="BBW4:BCS4"/>
    <mergeCell ref="BCT4:BDP4"/>
    <mergeCell ref="BDQ4:BEM4"/>
    <mergeCell ref="BEN4:BFJ4"/>
    <mergeCell ref="BOG4:BPC4"/>
    <mergeCell ref="BPD4:BPZ4"/>
    <mergeCell ref="BQA4:BQW4"/>
    <mergeCell ref="BQX4:BRT4"/>
    <mergeCell ref="BRU4:BSQ4"/>
    <mergeCell ref="BJV4:BKR4"/>
    <mergeCell ref="BKS4:BLO4"/>
    <mergeCell ref="BLP4:BML4"/>
    <mergeCell ref="BMM4:BNI4"/>
    <mergeCell ref="BNJ4:BOF4"/>
    <mergeCell ref="BXC4:BXY4"/>
    <mergeCell ref="BXZ4:BYV4"/>
    <mergeCell ref="BYW4:BZS4"/>
    <mergeCell ref="BZT4:CAP4"/>
    <mergeCell ref="CAQ4:CBM4"/>
    <mergeCell ref="BSR4:BTN4"/>
    <mergeCell ref="BTO4:BUK4"/>
    <mergeCell ref="BUL4:BVH4"/>
    <mergeCell ref="BVI4:BWE4"/>
    <mergeCell ref="BWF4:BXB4"/>
    <mergeCell ref="CFY4:CGU4"/>
    <mergeCell ref="CGV4:CHR4"/>
    <mergeCell ref="CHS4:CIO4"/>
    <mergeCell ref="CIP4:CJL4"/>
    <mergeCell ref="CJM4:CKI4"/>
    <mergeCell ref="CBN4:CCJ4"/>
    <mergeCell ref="CCK4:CDG4"/>
    <mergeCell ref="CDH4:CED4"/>
    <mergeCell ref="CEE4:CFA4"/>
    <mergeCell ref="CFB4:CFX4"/>
    <mergeCell ref="COU4:CPQ4"/>
    <mergeCell ref="CPR4:CQN4"/>
    <mergeCell ref="CQO4:CRK4"/>
    <mergeCell ref="CRL4:CSH4"/>
    <mergeCell ref="CSI4:CTE4"/>
    <mergeCell ref="CKJ4:CLF4"/>
    <mergeCell ref="CLG4:CMC4"/>
    <mergeCell ref="CMD4:CMZ4"/>
    <mergeCell ref="CNA4:CNW4"/>
    <mergeCell ref="CNX4:COT4"/>
    <mergeCell ref="CXQ4:CYM4"/>
    <mergeCell ref="CYN4:CZJ4"/>
    <mergeCell ref="CZK4:DAG4"/>
    <mergeCell ref="DAH4:DBD4"/>
    <mergeCell ref="DBE4:DCA4"/>
    <mergeCell ref="CTF4:CUB4"/>
    <mergeCell ref="CUC4:CUY4"/>
    <mergeCell ref="CUZ4:CVV4"/>
    <mergeCell ref="CVW4:CWS4"/>
    <mergeCell ref="CWT4:CXP4"/>
    <mergeCell ref="DGM4:DHI4"/>
    <mergeCell ref="DHJ4:DIF4"/>
    <mergeCell ref="DIG4:DJC4"/>
    <mergeCell ref="DJD4:DJZ4"/>
    <mergeCell ref="DKA4:DKW4"/>
    <mergeCell ref="DCB4:DCX4"/>
    <mergeCell ref="DCY4:DDU4"/>
    <mergeCell ref="DDV4:DER4"/>
    <mergeCell ref="DES4:DFO4"/>
    <mergeCell ref="DFP4:DGL4"/>
    <mergeCell ref="DPI4:DQE4"/>
    <mergeCell ref="DQF4:DRB4"/>
    <mergeCell ref="DRC4:DRY4"/>
    <mergeCell ref="DRZ4:DSV4"/>
    <mergeCell ref="DSW4:DTS4"/>
    <mergeCell ref="DKX4:DLT4"/>
    <mergeCell ref="DLU4:DMQ4"/>
    <mergeCell ref="DMR4:DNN4"/>
    <mergeCell ref="DNO4:DOK4"/>
    <mergeCell ref="DOL4:DPH4"/>
    <mergeCell ref="DYE4:DZA4"/>
    <mergeCell ref="DZB4:DZX4"/>
    <mergeCell ref="DZY4:EAU4"/>
    <mergeCell ref="EAV4:EBR4"/>
    <mergeCell ref="EBS4:ECO4"/>
    <mergeCell ref="DTT4:DUP4"/>
    <mergeCell ref="DUQ4:DVM4"/>
    <mergeCell ref="DVN4:DWJ4"/>
    <mergeCell ref="DWK4:DXG4"/>
    <mergeCell ref="DXH4:DYD4"/>
    <mergeCell ref="EHA4:EHW4"/>
    <mergeCell ref="EHX4:EIT4"/>
    <mergeCell ref="EIU4:EJQ4"/>
    <mergeCell ref="EJR4:EKN4"/>
    <mergeCell ref="EKO4:ELK4"/>
    <mergeCell ref="ECP4:EDL4"/>
    <mergeCell ref="EDM4:EEI4"/>
    <mergeCell ref="EEJ4:EFF4"/>
    <mergeCell ref="EFG4:EGC4"/>
    <mergeCell ref="EGD4:EGZ4"/>
    <mergeCell ref="EPW4:EQS4"/>
    <mergeCell ref="EQT4:ERP4"/>
    <mergeCell ref="ERQ4:ESM4"/>
    <mergeCell ref="ESN4:ETJ4"/>
    <mergeCell ref="ETK4:EUG4"/>
    <mergeCell ref="ELL4:EMH4"/>
    <mergeCell ref="EMI4:ENE4"/>
    <mergeCell ref="ENF4:EOB4"/>
    <mergeCell ref="EOC4:EOY4"/>
    <mergeCell ref="EOZ4:EPV4"/>
    <mergeCell ref="EYS4:EZO4"/>
    <mergeCell ref="EZP4:FAL4"/>
    <mergeCell ref="FAM4:FBI4"/>
    <mergeCell ref="FBJ4:FCF4"/>
    <mergeCell ref="FCG4:FDC4"/>
    <mergeCell ref="EUH4:EVD4"/>
    <mergeCell ref="EVE4:EWA4"/>
    <mergeCell ref="EWB4:EWX4"/>
    <mergeCell ref="EWY4:EXU4"/>
    <mergeCell ref="EXV4:EYR4"/>
    <mergeCell ref="FHO4:FIK4"/>
    <mergeCell ref="FIL4:FJH4"/>
    <mergeCell ref="FJI4:FKE4"/>
    <mergeCell ref="FKF4:FLB4"/>
    <mergeCell ref="FLC4:FLY4"/>
    <mergeCell ref="FDD4:FDZ4"/>
    <mergeCell ref="FEA4:FEW4"/>
    <mergeCell ref="FEX4:FFT4"/>
    <mergeCell ref="FFU4:FGQ4"/>
    <mergeCell ref="FGR4:FHN4"/>
    <mergeCell ref="FQK4:FRG4"/>
    <mergeCell ref="FRH4:FSD4"/>
    <mergeCell ref="FSE4:FTA4"/>
    <mergeCell ref="FTB4:FTX4"/>
    <mergeCell ref="FTY4:FUU4"/>
    <mergeCell ref="FLZ4:FMV4"/>
    <mergeCell ref="FMW4:FNS4"/>
    <mergeCell ref="FNT4:FOP4"/>
    <mergeCell ref="FOQ4:FPM4"/>
    <mergeCell ref="FPN4:FQJ4"/>
    <mergeCell ref="FZG4:GAC4"/>
    <mergeCell ref="GAD4:GAZ4"/>
    <mergeCell ref="GBA4:GBW4"/>
    <mergeCell ref="GBX4:GCT4"/>
    <mergeCell ref="GCU4:GDQ4"/>
    <mergeCell ref="FUV4:FVR4"/>
    <mergeCell ref="FVS4:FWO4"/>
    <mergeCell ref="FWP4:FXL4"/>
    <mergeCell ref="FXM4:FYI4"/>
    <mergeCell ref="FYJ4:FZF4"/>
    <mergeCell ref="GIC4:GIY4"/>
    <mergeCell ref="GIZ4:GJV4"/>
    <mergeCell ref="GJW4:GKS4"/>
    <mergeCell ref="GKT4:GLP4"/>
    <mergeCell ref="GLQ4:GMM4"/>
    <mergeCell ref="GDR4:GEN4"/>
    <mergeCell ref="GEO4:GFK4"/>
    <mergeCell ref="GFL4:GGH4"/>
    <mergeCell ref="GGI4:GHE4"/>
    <mergeCell ref="GHF4:GIB4"/>
    <mergeCell ref="GQY4:GRU4"/>
    <mergeCell ref="GRV4:GSR4"/>
    <mergeCell ref="GSS4:GTO4"/>
    <mergeCell ref="GTP4:GUL4"/>
    <mergeCell ref="GUM4:GVI4"/>
    <mergeCell ref="GMN4:GNJ4"/>
    <mergeCell ref="GNK4:GOG4"/>
    <mergeCell ref="GOH4:GPD4"/>
    <mergeCell ref="GPE4:GQA4"/>
    <mergeCell ref="GQB4:GQX4"/>
    <mergeCell ref="GZU4:HAQ4"/>
    <mergeCell ref="HAR4:HBN4"/>
    <mergeCell ref="HBO4:HCK4"/>
    <mergeCell ref="HCL4:HDH4"/>
    <mergeCell ref="HDI4:HEE4"/>
    <mergeCell ref="GVJ4:GWF4"/>
    <mergeCell ref="GWG4:GXC4"/>
    <mergeCell ref="GXD4:GXZ4"/>
    <mergeCell ref="GYA4:GYW4"/>
    <mergeCell ref="GYX4:GZT4"/>
    <mergeCell ref="HIQ4:HJM4"/>
    <mergeCell ref="HJN4:HKJ4"/>
    <mergeCell ref="HKK4:HLG4"/>
    <mergeCell ref="HLH4:HMD4"/>
    <mergeCell ref="HME4:HNA4"/>
    <mergeCell ref="HEF4:HFB4"/>
    <mergeCell ref="HFC4:HFY4"/>
    <mergeCell ref="HFZ4:HGV4"/>
    <mergeCell ref="HGW4:HHS4"/>
    <mergeCell ref="HHT4:HIP4"/>
    <mergeCell ref="HRM4:HSI4"/>
    <mergeCell ref="HSJ4:HTF4"/>
    <mergeCell ref="HTG4:HUC4"/>
    <mergeCell ref="HUD4:HUZ4"/>
    <mergeCell ref="HVA4:HVW4"/>
    <mergeCell ref="HNB4:HNX4"/>
    <mergeCell ref="HNY4:HOU4"/>
    <mergeCell ref="HOV4:HPR4"/>
    <mergeCell ref="HPS4:HQO4"/>
    <mergeCell ref="HQP4:HRL4"/>
    <mergeCell ref="IAI4:IBE4"/>
    <mergeCell ref="IBF4:ICB4"/>
    <mergeCell ref="ICC4:ICY4"/>
    <mergeCell ref="ICZ4:IDV4"/>
    <mergeCell ref="IDW4:IES4"/>
    <mergeCell ref="HVX4:HWT4"/>
    <mergeCell ref="HWU4:HXQ4"/>
    <mergeCell ref="HXR4:HYN4"/>
    <mergeCell ref="HYO4:HZK4"/>
    <mergeCell ref="HZL4:IAH4"/>
    <mergeCell ref="IJE4:IKA4"/>
    <mergeCell ref="IKB4:IKX4"/>
    <mergeCell ref="IKY4:ILU4"/>
    <mergeCell ref="ILV4:IMR4"/>
    <mergeCell ref="IMS4:INO4"/>
    <mergeCell ref="IET4:IFP4"/>
    <mergeCell ref="IFQ4:IGM4"/>
    <mergeCell ref="IGN4:IHJ4"/>
    <mergeCell ref="IHK4:IIG4"/>
    <mergeCell ref="IIH4:IJD4"/>
    <mergeCell ref="ISA4:ISW4"/>
    <mergeCell ref="ISX4:ITT4"/>
    <mergeCell ref="ITU4:IUQ4"/>
    <mergeCell ref="IUR4:IVN4"/>
    <mergeCell ref="IVO4:IWK4"/>
    <mergeCell ref="INP4:IOL4"/>
    <mergeCell ref="IOM4:IPI4"/>
    <mergeCell ref="IPJ4:IQF4"/>
    <mergeCell ref="IQG4:IRC4"/>
    <mergeCell ref="IRD4:IRZ4"/>
    <mergeCell ref="JAW4:JBS4"/>
    <mergeCell ref="JBT4:JCP4"/>
    <mergeCell ref="JCQ4:JDM4"/>
    <mergeCell ref="JDN4:JEJ4"/>
    <mergeCell ref="JEK4:JFG4"/>
    <mergeCell ref="IWL4:IXH4"/>
    <mergeCell ref="IXI4:IYE4"/>
    <mergeCell ref="IYF4:IZB4"/>
    <mergeCell ref="IZC4:IZY4"/>
    <mergeCell ref="IZZ4:JAV4"/>
    <mergeCell ref="JJS4:JKO4"/>
    <mergeCell ref="JKP4:JLL4"/>
    <mergeCell ref="JLM4:JMI4"/>
    <mergeCell ref="JMJ4:JNF4"/>
    <mergeCell ref="JNG4:JOC4"/>
    <mergeCell ref="JFH4:JGD4"/>
    <mergeCell ref="JGE4:JHA4"/>
    <mergeCell ref="JHB4:JHX4"/>
    <mergeCell ref="JHY4:JIU4"/>
    <mergeCell ref="JIV4:JJR4"/>
    <mergeCell ref="JSO4:JTK4"/>
    <mergeCell ref="JTL4:JUH4"/>
    <mergeCell ref="JUI4:JVE4"/>
    <mergeCell ref="JVF4:JWB4"/>
    <mergeCell ref="JWC4:JWY4"/>
    <mergeCell ref="JOD4:JOZ4"/>
    <mergeCell ref="JPA4:JPW4"/>
    <mergeCell ref="JPX4:JQT4"/>
    <mergeCell ref="JQU4:JRQ4"/>
    <mergeCell ref="JRR4:JSN4"/>
    <mergeCell ref="KBK4:KCG4"/>
    <mergeCell ref="KCH4:KDD4"/>
    <mergeCell ref="KDE4:KEA4"/>
    <mergeCell ref="KEB4:KEX4"/>
    <mergeCell ref="KEY4:KFU4"/>
    <mergeCell ref="JWZ4:JXV4"/>
    <mergeCell ref="JXW4:JYS4"/>
    <mergeCell ref="JYT4:JZP4"/>
    <mergeCell ref="JZQ4:KAM4"/>
    <mergeCell ref="KAN4:KBJ4"/>
    <mergeCell ref="KKG4:KLC4"/>
    <mergeCell ref="KLD4:KLZ4"/>
    <mergeCell ref="KMA4:KMW4"/>
    <mergeCell ref="KMX4:KNT4"/>
    <mergeCell ref="KNU4:KOQ4"/>
    <mergeCell ref="KFV4:KGR4"/>
    <mergeCell ref="KGS4:KHO4"/>
    <mergeCell ref="KHP4:KIL4"/>
    <mergeCell ref="KIM4:KJI4"/>
    <mergeCell ref="KJJ4:KKF4"/>
    <mergeCell ref="KTC4:KTY4"/>
    <mergeCell ref="KTZ4:KUV4"/>
    <mergeCell ref="KUW4:KVS4"/>
    <mergeCell ref="KVT4:KWP4"/>
    <mergeCell ref="KWQ4:KXM4"/>
    <mergeCell ref="KOR4:KPN4"/>
    <mergeCell ref="KPO4:KQK4"/>
    <mergeCell ref="KQL4:KRH4"/>
    <mergeCell ref="KRI4:KSE4"/>
    <mergeCell ref="KSF4:KTB4"/>
    <mergeCell ref="LBY4:LCU4"/>
    <mergeCell ref="LCV4:LDR4"/>
    <mergeCell ref="LDS4:LEO4"/>
    <mergeCell ref="LEP4:LFL4"/>
    <mergeCell ref="LFM4:LGI4"/>
    <mergeCell ref="KXN4:KYJ4"/>
    <mergeCell ref="KYK4:KZG4"/>
    <mergeCell ref="KZH4:LAD4"/>
    <mergeCell ref="LAE4:LBA4"/>
    <mergeCell ref="LBB4:LBX4"/>
    <mergeCell ref="LKU4:LLQ4"/>
    <mergeCell ref="LLR4:LMN4"/>
    <mergeCell ref="LMO4:LNK4"/>
    <mergeCell ref="LNL4:LOH4"/>
    <mergeCell ref="LOI4:LPE4"/>
    <mergeCell ref="LGJ4:LHF4"/>
    <mergeCell ref="LHG4:LIC4"/>
    <mergeCell ref="LID4:LIZ4"/>
    <mergeCell ref="LJA4:LJW4"/>
    <mergeCell ref="LJX4:LKT4"/>
    <mergeCell ref="LTQ4:LUM4"/>
    <mergeCell ref="LUN4:LVJ4"/>
    <mergeCell ref="LVK4:LWG4"/>
    <mergeCell ref="LWH4:LXD4"/>
    <mergeCell ref="LXE4:LYA4"/>
    <mergeCell ref="LPF4:LQB4"/>
    <mergeCell ref="LQC4:LQY4"/>
    <mergeCell ref="LQZ4:LRV4"/>
    <mergeCell ref="LRW4:LSS4"/>
    <mergeCell ref="LST4:LTP4"/>
    <mergeCell ref="MCM4:MDI4"/>
    <mergeCell ref="MDJ4:MEF4"/>
    <mergeCell ref="MEG4:MFC4"/>
    <mergeCell ref="MFD4:MFZ4"/>
    <mergeCell ref="MGA4:MGW4"/>
    <mergeCell ref="LYB4:LYX4"/>
    <mergeCell ref="LYY4:LZU4"/>
    <mergeCell ref="LZV4:MAR4"/>
    <mergeCell ref="MAS4:MBO4"/>
    <mergeCell ref="MBP4:MCL4"/>
    <mergeCell ref="MLI4:MME4"/>
    <mergeCell ref="MMF4:MNB4"/>
    <mergeCell ref="MNC4:MNY4"/>
    <mergeCell ref="MNZ4:MOV4"/>
    <mergeCell ref="MOW4:MPS4"/>
    <mergeCell ref="MGX4:MHT4"/>
    <mergeCell ref="MHU4:MIQ4"/>
    <mergeCell ref="MIR4:MJN4"/>
    <mergeCell ref="MJO4:MKK4"/>
    <mergeCell ref="MKL4:MLH4"/>
    <mergeCell ref="MUE4:MVA4"/>
    <mergeCell ref="MVB4:MVX4"/>
    <mergeCell ref="MVY4:MWU4"/>
    <mergeCell ref="MWV4:MXR4"/>
    <mergeCell ref="MXS4:MYO4"/>
    <mergeCell ref="MPT4:MQP4"/>
    <mergeCell ref="MQQ4:MRM4"/>
    <mergeCell ref="MRN4:MSJ4"/>
    <mergeCell ref="MSK4:MTG4"/>
    <mergeCell ref="MTH4:MUD4"/>
    <mergeCell ref="NDA4:NDW4"/>
    <mergeCell ref="NDX4:NET4"/>
    <mergeCell ref="NEU4:NFQ4"/>
    <mergeCell ref="NFR4:NGN4"/>
    <mergeCell ref="NGO4:NHK4"/>
    <mergeCell ref="MYP4:MZL4"/>
    <mergeCell ref="MZM4:NAI4"/>
    <mergeCell ref="NAJ4:NBF4"/>
    <mergeCell ref="NBG4:NCC4"/>
    <mergeCell ref="NCD4:NCZ4"/>
    <mergeCell ref="NLW4:NMS4"/>
    <mergeCell ref="NMT4:NNP4"/>
    <mergeCell ref="NNQ4:NOM4"/>
    <mergeCell ref="NON4:NPJ4"/>
    <mergeCell ref="NPK4:NQG4"/>
    <mergeCell ref="NHL4:NIH4"/>
    <mergeCell ref="NII4:NJE4"/>
    <mergeCell ref="NJF4:NKB4"/>
    <mergeCell ref="NKC4:NKY4"/>
    <mergeCell ref="NKZ4:NLV4"/>
    <mergeCell ref="NUS4:NVO4"/>
    <mergeCell ref="NVP4:NWL4"/>
    <mergeCell ref="NWM4:NXI4"/>
    <mergeCell ref="NXJ4:NYF4"/>
    <mergeCell ref="NYG4:NZC4"/>
    <mergeCell ref="NQH4:NRD4"/>
    <mergeCell ref="NRE4:NSA4"/>
    <mergeCell ref="NSB4:NSX4"/>
    <mergeCell ref="NSY4:NTU4"/>
    <mergeCell ref="NTV4:NUR4"/>
    <mergeCell ref="ODO4:OEK4"/>
    <mergeCell ref="OEL4:OFH4"/>
    <mergeCell ref="OFI4:OGE4"/>
    <mergeCell ref="OGF4:OHB4"/>
    <mergeCell ref="OHC4:OHY4"/>
    <mergeCell ref="NZD4:NZZ4"/>
    <mergeCell ref="OAA4:OAW4"/>
    <mergeCell ref="OAX4:OBT4"/>
    <mergeCell ref="OBU4:OCQ4"/>
    <mergeCell ref="OCR4:ODN4"/>
    <mergeCell ref="OMK4:ONG4"/>
    <mergeCell ref="ONH4:OOD4"/>
    <mergeCell ref="OOE4:OPA4"/>
    <mergeCell ref="OPB4:OPX4"/>
    <mergeCell ref="OPY4:OQU4"/>
    <mergeCell ref="OHZ4:OIV4"/>
    <mergeCell ref="OIW4:OJS4"/>
    <mergeCell ref="OJT4:OKP4"/>
    <mergeCell ref="OKQ4:OLM4"/>
    <mergeCell ref="OLN4:OMJ4"/>
    <mergeCell ref="OVG4:OWC4"/>
    <mergeCell ref="OWD4:OWZ4"/>
    <mergeCell ref="OXA4:OXW4"/>
    <mergeCell ref="OXX4:OYT4"/>
    <mergeCell ref="OYU4:OZQ4"/>
    <mergeCell ref="OQV4:ORR4"/>
    <mergeCell ref="ORS4:OSO4"/>
    <mergeCell ref="OSP4:OTL4"/>
    <mergeCell ref="OTM4:OUI4"/>
    <mergeCell ref="OUJ4:OVF4"/>
    <mergeCell ref="PEC4:PEY4"/>
    <mergeCell ref="PEZ4:PFV4"/>
    <mergeCell ref="PFW4:PGS4"/>
    <mergeCell ref="PGT4:PHP4"/>
    <mergeCell ref="PHQ4:PIM4"/>
    <mergeCell ref="OZR4:PAN4"/>
    <mergeCell ref="PAO4:PBK4"/>
    <mergeCell ref="PBL4:PCH4"/>
    <mergeCell ref="PCI4:PDE4"/>
    <mergeCell ref="PDF4:PEB4"/>
    <mergeCell ref="PMY4:PNU4"/>
    <mergeCell ref="PNV4:POR4"/>
    <mergeCell ref="POS4:PPO4"/>
    <mergeCell ref="PPP4:PQL4"/>
    <mergeCell ref="PQM4:PRI4"/>
    <mergeCell ref="PIN4:PJJ4"/>
    <mergeCell ref="PJK4:PKG4"/>
    <mergeCell ref="PKH4:PLD4"/>
    <mergeCell ref="PLE4:PMA4"/>
    <mergeCell ref="PMB4:PMX4"/>
    <mergeCell ref="PVU4:PWQ4"/>
    <mergeCell ref="PWR4:PXN4"/>
    <mergeCell ref="PXO4:PYK4"/>
    <mergeCell ref="PYL4:PZH4"/>
    <mergeCell ref="PZI4:QAE4"/>
    <mergeCell ref="PRJ4:PSF4"/>
    <mergeCell ref="PSG4:PTC4"/>
    <mergeCell ref="PTD4:PTZ4"/>
    <mergeCell ref="PUA4:PUW4"/>
    <mergeCell ref="PUX4:PVT4"/>
    <mergeCell ref="QEQ4:QFM4"/>
    <mergeCell ref="QFN4:QGJ4"/>
    <mergeCell ref="QGK4:QHG4"/>
    <mergeCell ref="QHH4:QID4"/>
    <mergeCell ref="QIE4:QJA4"/>
    <mergeCell ref="QAF4:QBB4"/>
    <mergeCell ref="QBC4:QBY4"/>
    <mergeCell ref="QBZ4:QCV4"/>
    <mergeCell ref="QCW4:QDS4"/>
    <mergeCell ref="QDT4:QEP4"/>
    <mergeCell ref="QNM4:QOI4"/>
    <mergeCell ref="QOJ4:QPF4"/>
    <mergeCell ref="QPG4:QQC4"/>
    <mergeCell ref="QQD4:QQZ4"/>
    <mergeCell ref="QRA4:QRW4"/>
    <mergeCell ref="QJB4:QJX4"/>
    <mergeCell ref="QJY4:QKU4"/>
    <mergeCell ref="QKV4:QLR4"/>
    <mergeCell ref="QLS4:QMO4"/>
    <mergeCell ref="QMP4:QNL4"/>
    <mergeCell ref="QWI4:QXE4"/>
    <mergeCell ref="QXF4:QYB4"/>
    <mergeCell ref="QYC4:QYY4"/>
    <mergeCell ref="QYZ4:QZV4"/>
    <mergeCell ref="QZW4:RAS4"/>
    <mergeCell ref="QRX4:QST4"/>
    <mergeCell ref="QSU4:QTQ4"/>
    <mergeCell ref="QTR4:QUN4"/>
    <mergeCell ref="QUO4:QVK4"/>
    <mergeCell ref="QVL4:QWH4"/>
    <mergeCell ref="RFE4:RGA4"/>
    <mergeCell ref="RGB4:RGX4"/>
    <mergeCell ref="RGY4:RHU4"/>
    <mergeCell ref="RHV4:RIR4"/>
    <mergeCell ref="RIS4:RJO4"/>
    <mergeCell ref="RAT4:RBP4"/>
    <mergeCell ref="RBQ4:RCM4"/>
    <mergeCell ref="RCN4:RDJ4"/>
    <mergeCell ref="RDK4:REG4"/>
    <mergeCell ref="REH4:RFD4"/>
    <mergeCell ref="ROA4:ROW4"/>
    <mergeCell ref="ROX4:RPT4"/>
    <mergeCell ref="RPU4:RQQ4"/>
    <mergeCell ref="RQR4:RRN4"/>
    <mergeCell ref="RRO4:RSK4"/>
    <mergeCell ref="RJP4:RKL4"/>
    <mergeCell ref="RKM4:RLI4"/>
    <mergeCell ref="RLJ4:RMF4"/>
    <mergeCell ref="RMG4:RNC4"/>
    <mergeCell ref="RND4:RNZ4"/>
    <mergeCell ref="RWW4:RXS4"/>
    <mergeCell ref="RXT4:RYP4"/>
    <mergeCell ref="RYQ4:RZM4"/>
    <mergeCell ref="RZN4:SAJ4"/>
    <mergeCell ref="SAK4:SBG4"/>
    <mergeCell ref="RSL4:RTH4"/>
    <mergeCell ref="RTI4:RUE4"/>
    <mergeCell ref="RUF4:RVB4"/>
    <mergeCell ref="RVC4:RVY4"/>
    <mergeCell ref="RVZ4:RWV4"/>
    <mergeCell ref="SFS4:SGO4"/>
    <mergeCell ref="SGP4:SHL4"/>
    <mergeCell ref="SHM4:SII4"/>
    <mergeCell ref="SIJ4:SJF4"/>
    <mergeCell ref="SJG4:SKC4"/>
    <mergeCell ref="SBH4:SCD4"/>
    <mergeCell ref="SCE4:SDA4"/>
    <mergeCell ref="SDB4:SDX4"/>
    <mergeCell ref="SDY4:SEU4"/>
    <mergeCell ref="SEV4:SFR4"/>
    <mergeCell ref="SOO4:SPK4"/>
    <mergeCell ref="SPL4:SQH4"/>
    <mergeCell ref="SQI4:SRE4"/>
    <mergeCell ref="SRF4:SSB4"/>
    <mergeCell ref="SSC4:SSY4"/>
    <mergeCell ref="SKD4:SKZ4"/>
    <mergeCell ref="SLA4:SLW4"/>
    <mergeCell ref="SLX4:SMT4"/>
    <mergeCell ref="SMU4:SNQ4"/>
    <mergeCell ref="SNR4:SON4"/>
    <mergeCell ref="SXK4:SYG4"/>
    <mergeCell ref="SYH4:SZD4"/>
    <mergeCell ref="SZE4:TAA4"/>
    <mergeCell ref="TAB4:TAX4"/>
    <mergeCell ref="TAY4:TBU4"/>
    <mergeCell ref="SSZ4:STV4"/>
    <mergeCell ref="STW4:SUS4"/>
    <mergeCell ref="SUT4:SVP4"/>
    <mergeCell ref="SVQ4:SWM4"/>
    <mergeCell ref="SWN4:SXJ4"/>
    <mergeCell ref="TGG4:THC4"/>
    <mergeCell ref="THD4:THZ4"/>
    <mergeCell ref="TIA4:TIW4"/>
    <mergeCell ref="TIX4:TJT4"/>
    <mergeCell ref="TJU4:TKQ4"/>
    <mergeCell ref="TBV4:TCR4"/>
    <mergeCell ref="TCS4:TDO4"/>
    <mergeCell ref="TDP4:TEL4"/>
    <mergeCell ref="TEM4:TFI4"/>
    <mergeCell ref="TFJ4:TGF4"/>
    <mergeCell ref="TPC4:TPY4"/>
    <mergeCell ref="TPZ4:TQV4"/>
    <mergeCell ref="TQW4:TRS4"/>
    <mergeCell ref="TRT4:TSP4"/>
    <mergeCell ref="TSQ4:TTM4"/>
    <mergeCell ref="TKR4:TLN4"/>
    <mergeCell ref="TLO4:TMK4"/>
    <mergeCell ref="TML4:TNH4"/>
    <mergeCell ref="TNI4:TOE4"/>
    <mergeCell ref="TOF4:TPB4"/>
    <mergeCell ref="TXY4:TYU4"/>
    <mergeCell ref="TYV4:TZR4"/>
    <mergeCell ref="TZS4:UAO4"/>
    <mergeCell ref="UAP4:UBL4"/>
    <mergeCell ref="UBM4:UCI4"/>
    <mergeCell ref="TTN4:TUJ4"/>
    <mergeCell ref="TUK4:TVG4"/>
    <mergeCell ref="TVH4:TWD4"/>
    <mergeCell ref="TWE4:TXA4"/>
    <mergeCell ref="TXB4:TXX4"/>
    <mergeCell ref="UGU4:UHQ4"/>
    <mergeCell ref="UHR4:UIN4"/>
    <mergeCell ref="UIO4:UJK4"/>
    <mergeCell ref="UJL4:UKH4"/>
    <mergeCell ref="UKI4:ULE4"/>
    <mergeCell ref="UCJ4:UDF4"/>
    <mergeCell ref="UDG4:UEC4"/>
    <mergeCell ref="UED4:UEZ4"/>
    <mergeCell ref="UFA4:UFW4"/>
    <mergeCell ref="UFX4:UGT4"/>
    <mergeCell ref="UPQ4:UQM4"/>
    <mergeCell ref="UQN4:URJ4"/>
    <mergeCell ref="URK4:USG4"/>
    <mergeCell ref="USH4:UTD4"/>
    <mergeCell ref="UTE4:UUA4"/>
    <mergeCell ref="ULF4:UMB4"/>
    <mergeCell ref="UMC4:UMY4"/>
    <mergeCell ref="UMZ4:UNV4"/>
    <mergeCell ref="UNW4:UOS4"/>
    <mergeCell ref="UOT4:UPP4"/>
    <mergeCell ref="UYM4:UZI4"/>
    <mergeCell ref="UZJ4:VAF4"/>
    <mergeCell ref="VAG4:VBC4"/>
    <mergeCell ref="VBD4:VBZ4"/>
    <mergeCell ref="VCA4:VCW4"/>
    <mergeCell ref="UUB4:UUX4"/>
    <mergeCell ref="UUY4:UVU4"/>
    <mergeCell ref="UVV4:UWR4"/>
    <mergeCell ref="UWS4:UXO4"/>
    <mergeCell ref="UXP4:UYL4"/>
    <mergeCell ref="VHI4:VIE4"/>
    <mergeCell ref="VIF4:VJB4"/>
    <mergeCell ref="VJC4:VJY4"/>
    <mergeCell ref="VJZ4:VKV4"/>
    <mergeCell ref="VKW4:VLS4"/>
    <mergeCell ref="VCX4:VDT4"/>
    <mergeCell ref="VDU4:VEQ4"/>
    <mergeCell ref="VER4:VFN4"/>
    <mergeCell ref="VFO4:VGK4"/>
    <mergeCell ref="VGL4:VHH4"/>
    <mergeCell ref="VQE4:VRA4"/>
    <mergeCell ref="VRB4:VRX4"/>
    <mergeCell ref="VRY4:VSU4"/>
    <mergeCell ref="VSV4:VTR4"/>
    <mergeCell ref="VTS4:VUO4"/>
    <mergeCell ref="VLT4:VMP4"/>
    <mergeCell ref="VMQ4:VNM4"/>
    <mergeCell ref="VNN4:VOJ4"/>
    <mergeCell ref="VOK4:VPG4"/>
    <mergeCell ref="VPH4:VQD4"/>
    <mergeCell ref="VZA4:VZW4"/>
    <mergeCell ref="VZX4:WAT4"/>
    <mergeCell ref="WAU4:WBQ4"/>
    <mergeCell ref="WBR4:WCN4"/>
    <mergeCell ref="WCO4:WDK4"/>
    <mergeCell ref="VUP4:VVL4"/>
    <mergeCell ref="VVM4:VWI4"/>
    <mergeCell ref="VWJ4:VXF4"/>
    <mergeCell ref="VXG4:VYC4"/>
    <mergeCell ref="VYD4:VYZ4"/>
    <mergeCell ref="WOY4:WPU4"/>
    <mergeCell ref="WPV4:WQR4"/>
    <mergeCell ref="WHW4:WIS4"/>
    <mergeCell ref="WIT4:WJP4"/>
    <mergeCell ref="WJQ4:WKM4"/>
    <mergeCell ref="WKN4:WLJ4"/>
    <mergeCell ref="WLK4:WMG4"/>
    <mergeCell ref="WDL4:WEH4"/>
    <mergeCell ref="WEI4:WFE4"/>
    <mergeCell ref="WFF4:WGB4"/>
    <mergeCell ref="WGC4:WGY4"/>
    <mergeCell ref="WGZ4:WHV4"/>
    <mergeCell ref="XDZ4:XEV4"/>
    <mergeCell ref="XEW4:XFD4"/>
    <mergeCell ref="F8:V8"/>
    <mergeCell ref="F17:V17"/>
    <mergeCell ref="B20:C20"/>
    <mergeCell ref="D20:E20"/>
    <mergeCell ref="WZO4:XAK4"/>
    <mergeCell ref="XAL4:XBH4"/>
    <mergeCell ref="XBI4:XCE4"/>
    <mergeCell ref="XCF4:XDB4"/>
    <mergeCell ref="XDC4:XDY4"/>
    <mergeCell ref="WVD4:WVZ4"/>
    <mergeCell ref="WWA4:WWW4"/>
    <mergeCell ref="WWX4:WXT4"/>
    <mergeCell ref="WXU4:WYQ4"/>
    <mergeCell ref="WYR4:WZN4"/>
    <mergeCell ref="WQS4:WRO4"/>
    <mergeCell ref="WRP4:WSL4"/>
    <mergeCell ref="WSM4:WTI4"/>
    <mergeCell ref="WTJ4:WUF4"/>
    <mergeCell ref="WUG4:WVC4"/>
    <mergeCell ref="WMH4:WND4"/>
    <mergeCell ref="WNE4:WOA4"/>
    <mergeCell ref="WOB4:WOX4"/>
  </mergeCells>
  <pageMargins left="0.11811023622047245" right="0.11811023622047245" top="0.15748031496062992" bottom="0.15748031496062992" header="0.11811023622047245" footer="0.11811023622047245"/>
  <pageSetup paperSize="9" scale="76"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2"/>
  <sheetViews>
    <sheetView rightToLeft="1" view="pageBreakPreview" topLeftCell="A12" zoomScaleSheetLayoutView="100" workbookViewId="0">
      <selection activeCell="W24" sqref="W24"/>
    </sheetView>
  </sheetViews>
  <sheetFormatPr defaultColWidth="9" defaultRowHeight="15"/>
  <cols>
    <col min="1" max="1" width="10" style="1227" customWidth="1"/>
    <col min="2" max="2" width="21.140625" style="1227" customWidth="1"/>
    <col min="3" max="4" width="9" style="1227"/>
    <col min="5" max="5" width="36.85546875" style="1227" customWidth="1"/>
    <col min="6" max="6" width="2.7109375" style="1227" customWidth="1"/>
    <col min="7" max="7" width="16.7109375" style="1227" customWidth="1"/>
    <col min="8" max="8" width="2.42578125" style="1227" customWidth="1"/>
    <col min="9" max="9" width="13.140625" style="1227" customWidth="1"/>
    <col min="10" max="10" width="2.5703125" style="1227" customWidth="1"/>
    <col min="11" max="11" width="15.140625" style="1227" bestFit="1" customWidth="1"/>
    <col min="12" max="12" width="2.5703125" style="1227" customWidth="1"/>
    <col min="13" max="13" width="12.28515625" style="1227" customWidth="1"/>
    <col min="14" max="14" width="2" style="1227" customWidth="1"/>
    <col min="15" max="16384" width="9" style="1227"/>
  </cols>
  <sheetData>
    <row r="1" spans="2:26" s="695" customFormat="1" ht="27.75" customHeight="1">
      <c r="B1" s="2004" t="s">
        <v>0</v>
      </c>
      <c r="C1" s="2004"/>
      <c r="D1" s="2004"/>
      <c r="E1" s="2004"/>
      <c r="F1" s="2004"/>
      <c r="G1" s="2004"/>
      <c r="H1" s="2004"/>
      <c r="I1" s="2004"/>
      <c r="J1" s="2004"/>
      <c r="K1" s="2004"/>
      <c r="L1" s="2004"/>
      <c r="M1" s="2004"/>
      <c r="N1" s="498"/>
    </row>
    <row r="2" spans="2:26" s="695" customFormat="1" ht="27.75" customHeight="1">
      <c r="B2" s="2004" t="s">
        <v>573</v>
      </c>
      <c r="C2" s="2004"/>
      <c r="D2" s="2004"/>
      <c r="E2" s="2004"/>
      <c r="F2" s="2004"/>
      <c r="G2" s="2004"/>
      <c r="H2" s="2004"/>
      <c r="I2" s="2004"/>
      <c r="J2" s="2004"/>
      <c r="K2" s="2004"/>
      <c r="L2" s="2004"/>
      <c r="M2" s="2004"/>
      <c r="N2" s="498"/>
    </row>
    <row r="3" spans="2:26" s="695" customFormat="1" ht="27.75" customHeight="1">
      <c r="B3" s="2004" t="s">
        <v>929</v>
      </c>
      <c r="C3" s="2004"/>
      <c r="D3" s="2004"/>
      <c r="E3" s="2004"/>
      <c r="F3" s="2004"/>
      <c r="G3" s="2004"/>
      <c r="H3" s="2004"/>
      <c r="I3" s="2004"/>
      <c r="J3" s="2004"/>
      <c r="K3" s="2004"/>
      <c r="L3" s="2004"/>
      <c r="M3" s="2004"/>
      <c r="N3" s="498"/>
    </row>
    <row r="4" spans="2:26" ht="10.5" customHeight="1"/>
    <row r="5" spans="2:26" s="1228" customFormat="1" ht="30">
      <c r="B5" s="2195" t="s">
        <v>1179</v>
      </c>
      <c r="C5" s="2195"/>
      <c r="D5" s="2195"/>
      <c r="E5" s="2195"/>
      <c r="F5" s="2195"/>
      <c r="G5" s="2195"/>
      <c r="H5" s="2195"/>
      <c r="I5" s="2195"/>
    </row>
    <row r="6" spans="2:26" s="1228" customFormat="1" ht="6.75" customHeight="1">
      <c r="B6" s="1229"/>
      <c r="C6" s="1229"/>
      <c r="D6" s="1229"/>
      <c r="E6" s="1229"/>
      <c r="F6" s="1229"/>
      <c r="G6" s="1229"/>
      <c r="H6" s="1229"/>
      <c r="I6" s="1229"/>
    </row>
    <row r="7" spans="2:26" s="1230" customFormat="1" ht="29.25" customHeight="1">
      <c r="B7" s="2196" t="s">
        <v>1180</v>
      </c>
      <c r="C7" s="2196"/>
      <c r="D7" s="2196"/>
      <c r="E7" s="2196"/>
      <c r="F7" s="2196"/>
      <c r="G7" s="2196"/>
      <c r="H7" s="2196"/>
      <c r="I7" s="2196"/>
    </row>
    <row r="8" spans="2:26" s="1228" customFormat="1" ht="6.75" customHeight="1">
      <c r="C8" s="730"/>
      <c r="D8" s="730"/>
      <c r="E8" s="730"/>
      <c r="F8" s="730"/>
      <c r="G8" s="730"/>
      <c r="H8" s="730"/>
      <c r="I8" s="730"/>
    </row>
    <row r="9" spans="2:26" s="1228" customFormat="1" ht="147.75" customHeight="1">
      <c r="B9" s="2158" t="s">
        <v>973</v>
      </c>
      <c r="C9" s="2158"/>
      <c r="D9" s="2158"/>
      <c r="E9" s="2158"/>
      <c r="F9" s="2158"/>
      <c r="G9" s="2158"/>
      <c r="H9" s="2158"/>
      <c r="I9" s="2158"/>
      <c r="J9" s="2158"/>
      <c r="K9" s="2158"/>
      <c r="L9" s="2158"/>
      <c r="M9" s="2158"/>
      <c r="O9" s="2197" t="s">
        <v>906</v>
      </c>
      <c r="P9" s="2197"/>
      <c r="Q9" s="2197"/>
      <c r="R9" s="2197"/>
      <c r="S9" s="2197"/>
      <c r="T9" s="2197"/>
      <c r="U9" s="2197"/>
      <c r="V9" s="2197"/>
      <c r="W9" s="2197"/>
      <c r="X9" s="2197"/>
      <c r="Y9" s="2197"/>
      <c r="Z9" s="2197"/>
    </row>
    <row r="10" spans="2:26" s="1228" customFormat="1" ht="10.5" customHeight="1">
      <c r="B10" s="730"/>
      <c r="C10" s="730"/>
      <c r="D10" s="730"/>
      <c r="E10" s="730"/>
      <c r="F10" s="730"/>
      <c r="G10" s="730"/>
      <c r="H10" s="730"/>
      <c r="I10" s="730"/>
    </row>
    <row r="11" spans="2:26" s="1228" customFormat="1" ht="29.25" customHeight="1">
      <c r="B11" s="2196" t="s">
        <v>1181</v>
      </c>
      <c r="C11" s="2196"/>
      <c r="D11" s="2196"/>
      <c r="E11" s="2196"/>
      <c r="F11" s="2196"/>
      <c r="G11" s="2196"/>
      <c r="H11" s="2196"/>
      <c r="I11" s="2196"/>
    </row>
    <row r="12" spans="2:26" s="1228" customFormat="1" ht="3" customHeight="1">
      <c r="B12" s="730"/>
      <c r="C12" s="730"/>
      <c r="D12" s="730"/>
      <c r="E12" s="730"/>
      <c r="F12" s="730"/>
      <c r="G12" s="730"/>
      <c r="H12" s="730"/>
      <c r="I12" s="730"/>
    </row>
    <row r="13" spans="2:26" s="1228" customFormat="1" ht="24.75" customHeight="1">
      <c r="B13" s="2198" t="s">
        <v>907</v>
      </c>
      <c r="C13" s="2198"/>
      <c r="D13" s="2198"/>
      <c r="E13" s="2198"/>
      <c r="F13" s="2198"/>
      <c r="G13" s="2198"/>
      <c r="H13" s="2198"/>
      <c r="I13" s="2198"/>
    </row>
    <row r="14" spans="2:26" s="1228" customFormat="1" ht="24.75" customHeight="1">
      <c r="B14" s="1231"/>
      <c r="C14" s="1231"/>
      <c r="D14" s="1231"/>
      <c r="E14" s="1231"/>
      <c r="F14" s="1231"/>
      <c r="G14" s="1231"/>
      <c r="H14" s="1231"/>
      <c r="I14" s="1231"/>
    </row>
    <row r="15" spans="2:26" s="1232" customFormat="1" ht="32.25" customHeight="1">
      <c r="C15" s="1233"/>
      <c r="D15" s="1233"/>
      <c r="E15" s="731"/>
      <c r="F15" s="1233"/>
      <c r="G15" s="731"/>
      <c r="H15" s="1233"/>
      <c r="I15" s="1233"/>
      <c r="J15" s="1233"/>
      <c r="K15" s="1234">
        <v>1399</v>
      </c>
      <c r="L15" s="731"/>
      <c r="M15" s="1234">
        <v>1398</v>
      </c>
    </row>
    <row r="16" spans="2:26" s="1235" customFormat="1" ht="32.25" customHeight="1">
      <c r="C16" s="1236"/>
      <c r="D16" s="1236"/>
      <c r="E16" s="1237"/>
      <c r="F16" s="1236"/>
      <c r="G16" s="1237"/>
      <c r="H16" s="1236"/>
      <c r="I16" s="1236"/>
      <c r="J16" s="1236"/>
      <c r="K16" s="1238" t="s">
        <v>957</v>
      </c>
      <c r="L16" s="731"/>
      <c r="M16" s="1238" t="s">
        <v>957</v>
      </c>
    </row>
    <row r="17" spans="1:13" s="1235" customFormat="1" ht="32.25" customHeight="1">
      <c r="C17" s="2194" t="s">
        <v>908</v>
      </c>
      <c r="D17" s="2194"/>
      <c r="E17" s="2194"/>
      <c r="F17" s="1236"/>
      <c r="G17" s="1239"/>
      <c r="H17" s="1236"/>
      <c r="I17" s="1236"/>
      <c r="J17" s="1236"/>
      <c r="K17" s="1240">
        <f>'صورت وضعیت مالی'!F42</f>
        <v>4357382.0025589997</v>
      </c>
      <c r="L17" s="1241"/>
      <c r="M17" s="1240">
        <f>'صورت وضعیت مالی'!H42</f>
        <v>6140131.6869369997</v>
      </c>
    </row>
    <row r="18" spans="1:13" s="1235" customFormat="1" ht="32.25" customHeight="1">
      <c r="C18" s="2194" t="s">
        <v>624</v>
      </c>
      <c r="D18" s="2194"/>
      <c r="E18" s="2194"/>
      <c r="F18" s="1236"/>
      <c r="G18" s="1239"/>
      <c r="H18" s="1236"/>
      <c r="I18" s="1236"/>
      <c r="J18" s="1236"/>
      <c r="K18" s="1242">
        <f>-'صورت وضعیت مالی'!F18</f>
        <v>-49203</v>
      </c>
      <c r="L18" s="731"/>
      <c r="M18" s="1242">
        <f>-'صورت وضعیت مالی'!H18</f>
        <v>-67241.654945000002</v>
      </c>
    </row>
    <row r="19" spans="1:13" s="1235" customFormat="1" ht="32.25" customHeight="1" thickBot="1">
      <c r="C19" s="2194" t="s">
        <v>909</v>
      </c>
      <c r="D19" s="2194"/>
      <c r="E19" s="2194"/>
      <c r="F19" s="1236"/>
      <c r="G19" s="1239"/>
      <c r="H19" s="1236"/>
      <c r="I19" s="1236"/>
      <c r="J19" s="1236"/>
      <c r="K19" s="1243">
        <f>K17+K18</f>
        <v>4308179.0025589997</v>
      </c>
      <c r="L19" s="1244"/>
      <c r="M19" s="1243">
        <f>M17+M18</f>
        <v>6072890.0319919996</v>
      </c>
    </row>
    <row r="20" spans="1:13" s="1235" customFormat="1" ht="32.25" customHeight="1" thickTop="1" thickBot="1">
      <c r="C20" s="2194" t="s">
        <v>910</v>
      </c>
      <c r="D20" s="2194"/>
      <c r="E20" s="2194"/>
      <c r="F20" s="1236"/>
      <c r="G20" s="1239"/>
      <c r="H20" s="1236"/>
      <c r="I20" s="1236"/>
      <c r="J20" s="1236"/>
      <c r="K20" s="1245">
        <f>'صورت وضعیت مالی'!F30</f>
        <v>6835318.6060960004</v>
      </c>
      <c r="L20" s="1244"/>
      <c r="M20" s="1245">
        <f>'صورت تغییرات در حقوق مالکانه'!P17</f>
        <v>4544626.4228750002</v>
      </c>
    </row>
    <row r="21" spans="1:13" s="1235" customFormat="1" ht="32.25" customHeight="1" thickTop="1" thickBot="1">
      <c r="C21" s="2194" t="s">
        <v>911</v>
      </c>
      <c r="D21" s="2194"/>
      <c r="E21" s="2194"/>
      <c r="F21" s="2194"/>
      <c r="G21" s="2194"/>
      <c r="H21" s="1236"/>
      <c r="I21" s="1236"/>
      <c r="J21" s="1236"/>
      <c r="K21" s="1246">
        <f>(K19/K20)*100</f>
        <v>63.028210546276512</v>
      </c>
      <c r="L21" s="1239"/>
      <c r="M21" s="1246">
        <f>(M19/M20)*100</f>
        <v>133.62792597042986</v>
      </c>
    </row>
    <row r="22" spans="1:13" s="1235" customFormat="1" ht="32.25" customHeight="1" thickTop="1">
      <c r="C22" s="1247"/>
      <c r="D22" s="1247"/>
      <c r="E22" s="1247"/>
      <c r="F22" s="1247"/>
      <c r="G22" s="1247"/>
      <c r="K22" s="1248"/>
      <c r="L22" s="1249"/>
      <c r="M22" s="1248"/>
    </row>
    <row r="23" spans="1:13" s="1235" customFormat="1" ht="128.25" customHeight="1">
      <c r="B23" s="2199" t="s">
        <v>1336</v>
      </c>
      <c r="C23" s="2199"/>
      <c r="D23" s="2199"/>
      <c r="E23" s="2199"/>
      <c r="F23" s="2199"/>
      <c r="G23" s="2199"/>
      <c r="H23" s="2199"/>
      <c r="I23" s="2199"/>
      <c r="J23" s="2199"/>
      <c r="K23" s="2199"/>
      <c r="L23" s="2199"/>
      <c r="M23" s="2199"/>
    </row>
    <row r="24" spans="1:13" s="1228" customFormat="1" ht="33.75" customHeight="1">
      <c r="A24" s="2200"/>
      <c r="B24" s="2200"/>
      <c r="C24" s="2200"/>
      <c r="D24" s="2200"/>
      <c r="E24" s="2200"/>
      <c r="F24" s="2200"/>
      <c r="G24" s="2200"/>
      <c r="H24" s="2200"/>
      <c r="I24" s="2200"/>
      <c r="J24" s="2200"/>
      <c r="K24" s="2200"/>
      <c r="L24" s="2200"/>
      <c r="M24" s="2200"/>
    </row>
    <row r="25" spans="1:13" s="1228" customFormat="1" ht="24" customHeight="1">
      <c r="B25" s="2201" t="s">
        <v>1182</v>
      </c>
      <c r="C25" s="2201"/>
      <c r="D25" s="2201"/>
      <c r="E25" s="2201"/>
      <c r="F25" s="2201"/>
      <c r="G25" s="2201"/>
      <c r="H25" s="2201"/>
      <c r="I25" s="2201"/>
    </row>
    <row r="26" spans="1:13" s="1228" customFormat="1" ht="12" customHeight="1">
      <c r="C26" s="730"/>
      <c r="D26" s="730"/>
      <c r="E26" s="730"/>
      <c r="F26" s="730"/>
      <c r="G26" s="730"/>
      <c r="H26" s="730"/>
      <c r="I26" s="730"/>
    </row>
    <row r="27" spans="1:13" s="1228" customFormat="1" ht="94.5" customHeight="1">
      <c r="B27" s="2202" t="s">
        <v>1177</v>
      </c>
      <c r="C27" s="2202"/>
      <c r="D27" s="2202"/>
      <c r="E27" s="2202"/>
      <c r="F27" s="2202"/>
      <c r="G27" s="2202"/>
      <c r="H27" s="2202"/>
      <c r="I27" s="2202"/>
      <c r="J27" s="2202"/>
      <c r="K27" s="2202"/>
      <c r="L27" s="2202"/>
      <c r="M27" s="2202"/>
    </row>
    <row r="28" spans="1:13" s="1228" customFormat="1" ht="36.75" customHeight="1">
      <c r="B28" s="903"/>
      <c r="C28" s="903"/>
      <c r="D28" s="903"/>
      <c r="E28" s="903"/>
      <c r="F28" s="903"/>
      <c r="G28" s="903"/>
      <c r="H28" s="903"/>
      <c r="I28" s="903"/>
      <c r="J28" s="903"/>
      <c r="K28" s="903"/>
      <c r="L28" s="903"/>
      <c r="M28" s="903"/>
    </row>
    <row r="29" spans="1:13" s="1228" customFormat="1" ht="26.25" customHeight="1">
      <c r="B29" s="2203" t="s">
        <v>1183</v>
      </c>
      <c r="C29" s="2203"/>
      <c r="D29" s="2203"/>
      <c r="E29" s="2203"/>
      <c r="F29" s="2203"/>
      <c r="G29" s="2203"/>
      <c r="H29" s="2203"/>
      <c r="I29" s="2203"/>
      <c r="J29" s="2203"/>
      <c r="K29" s="2203"/>
      <c r="L29" s="2203"/>
      <c r="M29" s="2203"/>
    </row>
    <row r="30" spans="1:13" s="1228" customFormat="1" ht="88.5" customHeight="1">
      <c r="B30" s="2202" t="s">
        <v>974</v>
      </c>
      <c r="C30" s="2202"/>
      <c r="D30" s="2202"/>
      <c r="E30" s="2202"/>
      <c r="F30" s="2202"/>
      <c r="G30" s="2202"/>
      <c r="H30" s="2202"/>
      <c r="I30" s="2202"/>
      <c r="J30" s="2202"/>
      <c r="K30" s="2202"/>
      <c r="L30" s="2202"/>
      <c r="M30" s="2202"/>
    </row>
    <row r="31" spans="1:13" s="1228" customFormat="1" ht="23.25" customHeight="1">
      <c r="B31" s="730"/>
      <c r="C31" s="730"/>
      <c r="D31" s="730"/>
      <c r="E31" s="730"/>
      <c r="F31" s="730"/>
      <c r="G31" s="730"/>
      <c r="H31" s="730"/>
      <c r="I31" s="730"/>
    </row>
    <row r="32" spans="1:13" s="1236" customFormat="1" ht="26.25" customHeight="1">
      <c r="B32" s="2203" t="s">
        <v>1184</v>
      </c>
      <c r="C32" s="2203"/>
      <c r="D32" s="2203"/>
      <c r="E32" s="2203"/>
      <c r="F32" s="2203"/>
      <c r="G32" s="2203"/>
      <c r="H32" s="2203"/>
      <c r="I32" s="2203"/>
      <c r="J32" s="2203"/>
      <c r="K32" s="2203"/>
      <c r="L32" s="2203"/>
      <c r="M32" s="2203"/>
    </row>
    <row r="33" spans="1:20" s="1228" customFormat="1" ht="12" customHeight="1"/>
    <row r="34" spans="1:20" s="1228" customFormat="1" ht="189.75" customHeight="1">
      <c r="B34" s="2202" t="s">
        <v>1178</v>
      </c>
      <c r="C34" s="2202"/>
      <c r="D34" s="2202"/>
      <c r="E34" s="2202"/>
      <c r="F34" s="2202"/>
      <c r="G34" s="2202"/>
      <c r="H34" s="2202"/>
      <c r="I34" s="2202"/>
      <c r="J34" s="2202"/>
      <c r="K34" s="2202"/>
      <c r="L34" s="2202"/>
      <c r="M34" s="2202"/>
    </row>
    <row r="35" spans="1:20" s="1228" customFormat="1" ht="28.5" customHeight="1">
      <c r="B35" s="903"/>
      <c r="C35" s="903"/>
      <c r="D35" s="903"/>
      <c r="E35" s="903"/>
      <c r="F35" s="903"/>
      <c r="G35" s="903"/>
      <c r="H35" s="903"/>
      <c r="I35" s="903"/>
      <c r="J35" s="903"/>
      <c r="K35" s="903"/>
      <c r="L35" s="903"/>
      <c r="M35" s="903"/>
    </row>
    <row r="36" spans="1:20" s="1228" customFormat="1" ht="17.25" customHeight="1">
      <c r="B36" s="903"/>
      <c r="C36" s="903"/>
      <c r="D36" s="903"/>
      <c r="E36" s="903"/>
      <c r="F36" s="903"/>
      <c r="G36" s="903"/>
      <c r="H36" s="903"/>
      <c r="I36" s="903"/>
      <c r="J36" s="903"/>
      <c r="K36" s="903"/>
      <c r="L36" s="903"/>
      <c r="M36" s="903"/>
    </row>
    <row r="37" spans="1:20" s="1228" customFormat="1" ht="20.25" customHeight="1">
      <c r="B37" s="903"/>
      <c r="C37" s="903"/>
      <c r="D37" s="903"/>
      <c r="E37" s="903"/>
      <c r="F37" s="903"/>
      <c r="G37" s="903"/>
      <c r="H37" s="903"/>
      <c r="I37" s="903"/>
      <c r="J37" s="903"/>
      <c r="K37" s="903"/>
      <c r="L37" s="903"/>
      <c r="M37" s="903"/>
    </row>
    <row r="38" spans="1:20" s="1228" customFormat="1" ht="9.75" customHeight="1">
      <c r="B38" s="903"/>
      <c r="C38" s="903"/>
      <c r="D38" s="903"/>
      <c r="E38" s="903"/>
      <c r="F38" s="903"/>
      <c r="G38" s="903"/>
      <c r="H38" s="903"/>
      <c r="I38" s="903"/>
      <c r="J38" s="903"/>
      <c r="K38" s="903"/>
      <c r="L38" s="903"/>
      <c r="M38" s="903"/>
    </row>
    <row r="39" spans="1:20" s="607" customFormat="1" ht="21.75" customHeight="1">
      <c r="A39" s="2010">
        <v>30</v>
      </c>
      <c r="B39" s="2010"/>
      <c r="C39" s="2010"/>
      <c r="D39" s="2010"/>
      <c r="E39" s="2010"/>
      <c r="F39" s="2010"/>
      <c r="G39" s="2010"/>
      <c r="H39" s="2010"/>
      <c r="I39" s="2010"/>
      <c r="J39" s="2010"/>
      <c r="K39" s="2010"/>
      <c r="L39" s="2010"/>
      <c r="M39" s="2010"/>
      <c r="N39" s="717"/>
      <c r="O39" s="717"/>
      <c r="P39" s="717"/>
      <c r="Q39" s="717"/>
      <c r="R39" s="717"/>
      <c r="S39" s="717"/>
      <c r="T39" s="714"/>
    </row>
    <row r="40" spans="1:20" s="607" customFormat="1" ht="33.75" customHeight="1">
      <c r="A40" s="714"/>
      <c r="B40" s="714"/>
      <c r="C40" s="714"/>
      <c r="D40" s="714"/>
      <c r="E40" s="714"/>
      <c r="F40" s="714"/>
      <c r="G40" s="714"/>
      <c r="H40" s="714"/>
      <c r="I40" s="714"/>
      <c r="J40" s="714"/>
      <c r="K40" s="714"/>
      <c r="L40" s="714"/>
      <c r="M40" s="714"/>
      <c r="N40" s="717"/>
      <c r="O40" s="717"/>
      <c r="P40" s="717"/>
      <c r="Q40" s="717"/>
      <c r="R40" s="717"/>
      <c r="S40" s="717"/>
      <c r="T40" s="714"/>
    </row>
    <row r="41" spans="1:20" s="607" customFormat="1" ht="23.25" customHeight="1">
      <c r="A41" s="714"/>
      <c r="B41" s="2196" t="s">
        <v>1185</v>
      </c>
      <c r="C41" s="2196"/>
      <c r="D41" s="2196"/>
      <c r="E41" s="2196"/>
      <c r="F41" s="2196"/>
      <c r="G41" s="2196"/>
      <c r="H41" s="2196"/>
      <c r="I41" s="2196"/>
      <c r="J41" s="2196"/>
      <c r="K41" s="2196"/>
      <c r="L41" s="2196"/>
      <c r="M41" s="2196"/>
      <c r="N41" s="717"/>
      <c r="O41" s="717"/>
      <c r="P41" s="717"/>
      <c r="Q41" s="717"/>
      <c r="R41" s="717"/>
      <c r="S41" s="717"/>
      <c r="T41" s="714"/>
    </row>
    <row r="42" spans="1:20" s="607" customFormat="1" ht="33" customHeight="1">
      <c r="A42" s="714"/>
      <c r="B42" s="1228"/>
      <c r="C42" s="1228"/>
      <c r="D42" s="1228"/>
      <c r="E42" s="1228"/>
      <c r="F42" s="1228"/>
      <c r="G42" s="1228"/>
      <c r="H42" s="1228"/>
      <c r="I42" s="1228"/>
      <c r="J42" s="1228"/>
      <c r="K42" s="1228"/>
      <c r="L42" s="1228"/>
      <c r="M42" s="1228"/>
      <c r="N42" s="717"/>
      <c r="O42" s="717"/>
      <c r="P42" s="717"/>
      <c r="Q42" s="717"/>
      <c r="R42" s="717"/>
      <c r="S42" s="717"/>
      <c r="T42" s="714"/>
    </row>
    <row r="43" spans="1:20" s="1250" customFormat="1" ht="201.75" customHeight="1">
      <c r="B43" s="2204" t="s">
        <v>975</v>
      </c>
      <c r="C43" s="2204"/>
      <c r="D43" s="2204"/>
      <c r="E43" s="2204"/>
      <c r="F43" s="2204"/>
      <c r="G43" s="2204"/>
      <c r="H43" s="2204"/>
      <c r="I43" s="2204"/>
      <c r="J43" s="2204"/>
      <c r="K43" s="2204"/>
      <c r="L43" s="2204"/>
      <c r="M43" s="2204"/>
    </row>
    <row r="44" spans="1:20" s="1250" customFormat="1" ht="29.25" customHeight="1">
      <c r="B44" s="903"/>
      <c r="C44" s="903"/>
      <c r="D44" s="903"/>
      <c r="E44" s="903"/>
      <c r="F44" s="903"/>
      <c r="G44" s="903"/>
      <c r="H44" s="903"/>
      <c r="I44" s="903"/>
      <c r="J44" s="903"/>
      <c r="K44" s="903"/>
      <c r="L44" s="903"/>
      <c r="M44" s="903"/>
    </row>
    <row r="45" spans="1:20" s="1250" customFormat="1" ht="43.5" customHeight="1">
      <c r="B45" s="2196" t="s">
        <v>1186</v>
      </c>
      <c r="C45" s="2196"/>
      <c r="D45" s="2196"/>
      <c r="E45" s="2196"/>
      <c r="F45" s="2196"/>
      <c r="G45" s="2196"/>
      <c r="H45" s="2196"/>
      <c r="I45" s="2196"/>
      <c r="J45" s="2196"/>
      <c r="K45" s="2196"/>
      <c r="L45" s="2196"/>
      <c r="M45" s="2196"/>
    </row>
    <row r="46" spans="1:20" s="1250" customFormat="1" ht="28.5" customHeight="1">
      <c r="B46" s="730"/>
      <c r="C46" s="730"/>
      <c r="D46" s="730"/>
      <c r="E46" s="730"/>
      <c r="F46" s="730"/>
      <c r="G46" s="730"/>
      <c r="H46" s="730"/>
      <c r="I46" s="730"/>
      <c r="J46" s="730"/>
      <c r="K46" s="730"/>
      <c r="L46" s="730"/>
      <c r="M46" s="730"/>
    </row>
    <row r="47" spans="1:20" s="1228" customFormat="1" ht="364.5" customHeight="1">
      <c r="B47" s="2204" t="s">
        <v>1337</v>
      </c>
      <c r="C47" s="2204"/>
      <c r="D47" s="2204"/>
      <c r="E47" s="2204"/>
      <c r="F47" s="2204"/>
      <c r="G47" s="2204"/>
      <c r="H47" s="2204"/>
      <c r="I47" s="2204"/>
      <c r="J47" s="2204"/>
      <c r="K47" s="2204"/>
      <c r="L47" s="2204"/>
      <c r="M47" s="2204"/>
    </row>
    <row r="48" spans="1:20" s="1228" customFormat="1" ht="18" customHeight="1"/>
    <row r="49" spans="2:18" s="1236" customFormat="1" ht="55.5" customHeight="1">
      <c r="C49" s="2205" t="s">
        <v>912</v>
      </c>
      <c r="D49" s="2205"/>
      <c r="E49" s="2205"/>
      <c r="G49" s="1923" t="s">
        <v>1307</v>
      </c>
      <c r="I49" s="1920" t="s">
        <v>1308</v>
      </c>
      <c r="K49" s="1241"/>
      <c r="L49" s="1251"/>
    </row>
    <row r="50" spans="2:18" s="1236" customFormat="1" ht="28.5" customHeight="1">
      <c r="C50" s="1238"/>
      <c r="G50" s="1252" t="s">
        <v>957</v>
      </c>
      <c r="H50" s="1232"/>
      <c r="I50" s="1252" t="s">
        <v>957</v>
      </c>
      <c r="J50" s="1232"/>
      <c r="K50" s="1241"/>
      <c r="L50" s="1238"/>
    </row>
    <row r="51" spans="2:18" s="1236" customFormat="1" ht="28.5" customHeight="1">
      <c r="C51" s="2206" t="s">
        <v>913</v>
      </c>
      <c r="D51" s="2206"/>
      <c r="E51" s="2206"/>
      <c r="F51" s="1253"/>
      <c r="G51" s="1254">
        <f>'14'!I44</f>
        <v>430817</v>
      </c>
      <c r="H51" s="1255"/>
      <c r="I51" s="1254">
        <v>381069</v>
      </c>
      <c r="J51" s="1255"/>
      <c r="K51" s="1921"/>
      <c r="L51" s="1238"/>
      <c r="R51" s="1236">
        <f>I51/1000000</f>
        <v>0.38106899999999999</v>
      </c>
    </row>
    <row r="52" spans="2:18" s="1236" customFormat="1" ht="28.5" customHeight="1">
      <c r="C52" s="2206" t="s">
        <v>144</v>
      </c>
      <c r="D52" s="2206"/>
      <c r="E52" s="2206"/>
      <c r="F52" s="1253"/>
      <c r="G52" s="1254">
        <f>'14'!I45</f>
        <v>338185</v>
      </c>
      <c r="H52" s="1255"/>
      <c r="I52" s="1254">
        <f>189897.072226+70503.587348</f>
        <v>260400.65957399999</v>
      </c>
      <c r="J52" s="1255"/>
      <c r="K52" s="1921"/>
      <c r="L52" s="1238"/>
      <c r="R52" s="1236">
        <f t="shared" ref="R52" si="0">I52/1000000</f>
        <v>0.26040065957399999</v>
      </c>
    </row>
    <row r="53" spans="2:18" s="1236" customFormat="1" ht="28.5" customHeight="1" thickBot="1">
      <c r="C53" s="2206"/>
      <c r="D53" s="2206"/>
      <c r="E53" s="2206"/>
      <c r="F53" s="1253"/>
      <c r="G53" s="1256">
        <f>SUM(G51:G52)</f>
        <v>769002</v>
      </c>
      <c r="H53" s="1257"/>
      <c r="I53" s="1256">
        <f>SUM(I51:I52)</f>
        <v>641469.65957399993</v>
      </c>
      <c r="J53" s="1257"/>
      <c r="K53" s="1922"/>
      <c r="L53" s="1258"/>
      <c r="M53" s="1259"/>
    </row>
    <row r="54" spans="2:18" s="1228" customFormat="1" ht="15.75" customHeight="1" thickTop="1">
      <c r="B54" s="1260"/>
      <c r="C54" s="1260"/>
      <c r="D54" s="1260"/>
      <c r="E54" s="1260"/>
      <c r="F54" s="1260"/>
      <c r="G54" s="1260"/>
      <c r="H54" s="1260"/>
      <c r="I54" s="1260"/>
      <c r="J54" s="1260"/>
      <c r="K54" s="1260"/>
      <c r="L54" s="1260"/>
      <c r="M54" s="1260"/>
    </row>
    <row r="55" spans="2:18" s="1228" customFormat="1" ht="33.75" customHeight="1">
      <c r="B55" s="1260"/>
      <c r="C55" s="1260"/>
      <c r="D55" s="1260"/>
      <c r="E55" s="1260"/>
      <c r="F55" s="1260"/>
      <c r="G55" s="1260"/>
      <c r="H55" s="1260"/>
      <c r="I55" s="1260"/>
      <c r="J55" s="1260"/>
      <c r="K55" s="1260"/>
      <c r="L55" s="1260"/>
      <c r="M55" s="1260"/>
    </row>
    <row r="56" spans="2:18" s="1236" customFormat="1" ht="27.75" customHeight="1">
      <c r="B56" s="2195" t="s">
        <v>1187</v>
      </c>
      <c r="C56" s="2195"/>
      <c r="D56" s="2195"/>
      <c r="E56" s="2195"/>
      <c r="F56" s="2195"/>
      <c r="G56" s="2195"/>
      <c r="H56" s="2195"/>
      <c r="I56" s="2195"/>
      <c r="J56" s="2195"/>
      <c r="K56" s="2195"/>
      <c r="L56" s="2195"/>
      <c r="M56" s="2195"/>
    </row>
    <row r="57" spans="2:18" s="1228" customFormat="1" ht="4.5" customHeight="1">
      <c r="C57" s="1261"/>
      <c r="D57" s="1261"/>
      <c r="E57" s="1261"/>
      <c r="F57" s="1261"/>
      <c r="G57" s="1261"/>
      <c r="H57" s="1261"/>
      <c r="I57" s="1261"/>
      <c r="J57" s="730"/>
      <c r="K57" s="730"/>
      <c r="L57" s="730"/>
      <c r="M57" s="730"/>
    </row>
    <row r="58" spans="2:18" s="1228" customFormat="1" ht="96.75" customHeight="1">
      <c r="B58" s="2202" t="s">
        <v>1133</v>
      </c>
      <c r="C58" s="2202"/>
      <c r="D58" s="2202"/>
      <c r="E58" s="2202"/>
      <c r="F58" s="2202"/>
      <c r="G58" s="2202"/>
      <c r="H58" s="2202"/>
      <c r="I58" s="2202"/>
      <c r="J58" s="2202"/>
      <c r="K58" s="2202"/>
      <c r="L58" s="2202"/>
      <c r="M58" s="2202"/>
    </row>
    <row r="59" spans="2:18" s="1228" customFormat="1" ht="48" customHeight="1">
      <c r="B59" s="1261"/>
      <c r="C59" s="1261"/>
      <c r="D59" s="1261"/>
      <c r="E59" s="1261"/>
      <c r="F59" s="1261"/>
      <c r="G59" s="1261"/>
      <c r="H59" s="1261"/>
      <c r="I59" s="1261"/>
      <c r="J59" s="730"/>
      <c r="K59" s="730"/>
      <c r="L59" s="730"/>
      <c r="M59" s="730"/>
    </row>
    <row r="60" spans="2:18" s="1236" customFormat="1" ht="33" customHeight="1">
      <c r="B60" s="2195" t="s">
        <v>1188</v>
      </c>
      <c r="C60" s="2195"/>
      <c r="D60" s="2195"/>
      <c r="E60" s="2195"/>
      <c r="F60" s="2195"/>
      <c r="G60" s="2195"/>
      <c r="H60" s="2195"/>
      <c r="I60" s="2195"/>
      <c r="J60" s="2195"/>
      <c r="K60" s="2195"/>
      <c r="L60" s="2195"/>
      <c r="M60" s="2195"/>
    </row>
    <row r="61" spans="2:18" s="1228" customFormat="1" ht="9" customHeight="1">
      <c r="B61" s="1262"/>
      <c r="C61" s="1262"/>
      <c r="D61" s="1262"/>
      <c r="E61" s="1262"/>
      <c r="F61" s="1262"/>
      <c r="G61" s="1262"/>
      <c r="H61" s="1262"/>
      <c r="I61" s="1262"/>
      <c r="J61" s="1262"/>
      <c r="K61" s="1262"/>
      <c r="L61" s="1262"/>
      <c r="M61" s="1262"/>
    </row>
    <row r="62" spans="2:18" s="1228" customFormat="1" ht="72.75" customHeight="1">
      <c r="B62" s="2204" t="s">
        <v>1134</v>
      </c>
      <c r="C62" s="2204"/>
      <c r="D62" s="2204"/>
      <c r="E62" s="2204"/>
      <c r="F62" s="2204"/>
      <c r="G62" s="2204"/>
      <c r="H62" s="2204"/>
      <c r="I62" s="2204"/>
      <c r="J62" s="2204"/>
      <c r="K62" s="2204"/>
      <c r="L62" s="2204"/>
      <c r="M62" s="2204"/>
    </row>
    <row r="63" spans="2:18" s="1228" customFormat="1" ht="38.25" customHeight="1">
      <c r="B63" s="902"/>
      <c r="C63" s="902"/>
      <c r="D63" s="902"/>
      <c r="E63" s="902"/>
      <c r="F63" s="902"/>
      <c r="G63" s="902"/>
      <c r="H63" s="902"/>
      <c r="I63" s="902"/>
      <c r="J63" s="902"/>
      <c r="K63" s="902"/>
      <c r="L63" s="902"/>
      <c r="M63" s="902"/>
    </row>
    <row r="64" spans="2:18" s="1228" customFormat="1" ht="21" customHeight="1">
      <c r="B64" s="903"/>
      <c r="C64" s="903"/>
      <c r="D64" s="903"/>
      <c r="E64" s="903"/>
      <c r="F64" s="903"/>
      <c r="G64" s="903"/>
      <c r="H64" s="903"/>
      <c r="I64" s="903"/>
      <c r="J64" s="903"/>
      <c r="K64" s="903"/>
      <c r="L64" s="903"/>
      <c r="M64" s="903"/>
    </row>
    <row r="65" spans="2:20" s="607" customFormat="1" ht="22.5" customHeight="1">
      <c r="B65" s="2084">
        <v>31</v>
      </c>
      <c r="C65" s="2084"/>
      <c r="D65" s="2084"/>
      <c r="E65" s="2084"/>
      <c r="F65" s="2084"/>
      <c r="G65" s="2084"/>
      <c r="H65" s="2084"/>
      <c r="I65" s="2084"/>
      <c r="J65" s="2084"/>
      <c r="K65" s="2084"/>
      <c r="L65" s="2084"/>
      <c r="M65" s="2084"/>
      <c r="N65" s="717"/>
      <c r="O65" s="717"/>
      <c r="P65" s="717"/>
      <c r="Q65" s="717"/>
      <c r="R65" s="717"/>
      <c r="S65" s="717"/>
      <c r="T65" s="714"/>
    </row>
    <row r="66" spans="2:20" s="1228" customFormat="1" ht="26.25" customHeight="1">
      <c r="B66" s="2207" t="s">
        <v>914</v>
      </c>
      <c r="C66" s="2207"/>
      <c r="D66" s="2207"/>
      <c r="E66" s="2207"/>
      <c r="F66" s="2207"/>
      <c r="G66" s="2207"/>
      <c r="H66" s="2207"/>
      <c r="I66" s="2207"/>
      <c r="J66" s="2207"/>
      <c r="K66" s="2207"/>
      <c r="L66" s="2207"/>
      <c r="M66" s="2207"/>
    </row>
    <row r="67" spans="2:20" s="1228" customFormat="1" ht="12" customHeight="1"/>
    <row r="68" spans="2:20" s="1228" customFormat="1" ht="106.5" customHeight="1">
      <c r="B68" s="2208" t="s">
        <v>915</v>
      </c>
      <c r="C68" s="2208"/>
      <c r="D68" s="2208"/>
      <c r="E68" s="2208"/>
      <c r="F68" s="2208"/>
      <c r="G68" s="2208"/>
      <c r="H68" s="2208"/>
      <c r="I68" s="2208"/>
      <c r="J68" s="2208"/>
      <c r="K68" s="2208"/>
      <c r="L68" s="2208"/>
      <c r="M68" s="2208"/>
    </row>
    <row r="69" spans="2:20" s="1228" customFormat="1" ht="24.75" customHeight="1">
      <c r="B69" s="903"/>
      <c r="C69" s="903"/>
      <c r="D69" s="903"/>
      <c r="E69" s="903"/>
      <c r="F69" s="903"/>
      <c r="G69" s="903"/>
      <c r="H69" s="903"/>
      <c r="I69" s="903"/>
      <c r="J69" s="903"/>
      <c r="K69" s="903"/>
      <c r="L69" s="903"/>
      <c r="M69" s="903"/>
    </row>
    <row r="70" spans="2:20" s="1250" customFormat="1" ht="36.75" customHeight="1">
      <c r="B70" s="2207" t="s">
        <v>916</v>
      </c>
      <c r="C70" s="2207"/>
      <c r="D70" s="2207"/>
      <c r="E70" s="2207"/>
      <c r="F70" s="2207"/>
      <c r="G70" s="2207"/>
      <c r="H70" s="2207"/>
      <c r="I70" s="2207"/>
      <c r="J70" s="2207"/>
      <c r="K70" s="2207"/>
      <c r="L70" s="2207"/>
      <c r="M70" s="2207"/>
    </row>
    <row r="71" spans="2:20" s="1228" customFormat="1" ht="9.75" customHeight="1">
      <c r="B71" s="1263"/>
    </row>
    <row r="72" spans="2:20" s="1228" customFormat="1" ht="141.75" customHeight="1">
      <c r="B72" s="2208" t="s">
        <v>917</v>
      </c>
      <c r="C72" s="2208"/>
      <c r="D72" s="2208"/>
      <c r="E72" s="2208"/>
      <c r="F72" s="2208"/>
      <c r="G72" s="2208"/>
      <c r="H72" s="2208"/>
      <c r="I72" s="2208"/>
      <c r="J72" s="2208"/>
      <c r="K72" s="2208"/>
      <c r="L72" s="2208"/>
      <c r="M72" s="2208"/>
    </row>
  </sheetData>
  <mergeCells count="40">
    <mergeCell ref="B66:M66"/>
    <mergeCell ref="B68:M68"/>
    <mergeCell ref="B70:M70"/>
    <mergeCell ref="B72:M72"/>
    <mergeCell ref="B65:M65"/>
    <mergeCell ref="B62:M62"/>
    <mergeCell ref="B43:M43"/>
    <mergeCell ref="B45:M45"/>
    <mergeCell ref="B47:M47"/>
    <mergeCell ref="C49:E49"/>
    <mergeCell ref="C51:E51"/>
    <mergeCell ref="C52:E52"/>
    <mergeCell ref="C53:E53"/>
    <mergeCell ref="B56:M56"/>
    <mergeCell ref="B58:M58"/>
    <mergeCell ref="B60:M60"/>
    <mergeCell ref="B41:M41"/>
    <mergeCell ref="C20:E20"/>
    <mergeCell ref="C21:G21"/>
    <mergeCell ref="B23:M23"/>
    <mergeCell ref="A24:M24"/>
    <mergeCell ref="B25:I25"/>
    <mergeCell ref="B27:M27"/>
    <mergeCell ref="B29:M29"/>
    <mergeCell ref="B30:M30"/>
    <mergeCell ref="B32:M32"/>
    <mergeCell ref="B34:M34"/>
    <mergeCell ref="A39:M39"/>
    <mergeCell ref="O9:Z9"/>
    <mergeCell ref="B11:I11"/>
    <mergeCell ref="B13:I13"/>
    <mergeCell ref="C17:E17"/>
    <mergeCell ref="C18:E18"/>
    <mergeCell ref="C19:E19"/>
    <mergeCell ref="B1:M1"/>
    <mergeCell ref="B2:M2"/>
    <mergeCell ref="B3:M3"/>
    <mergeCell ref="B5:I5"/>
    <mergeCell ref="B7:I7"/>
    <mergeCell ref="B9:M9"/>
  </mergeCells>
  <pageMargins left="0.31496062992125984" right="0.47244094488188981" top="0.19685039370078741" bottom="0.19685039370078741" header="0.11811023622047245" footer="0.11811023622047245"/>
  <pageSetup paperSize="9" scale="56" orientation="portrait" r:id="rId1"/>
  <rowBreaks count="1" manualBreakCount="1">
    <brk id="39" max="1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59"/>
  <sheetViews>
    <sheetView rightToLeft="1" view="pageBreakPreview" topLeftCell="A3" zoomScale="66" zoomScaleNormal="60" zoomScaleSheetLayoutView="66" workbookViewId="0">
      <selection activeCell="W24" sqref="W24"/>
    </sheetView>
  </sheetViews>
  <sheetFormatPr defaultColWidth="9" defaultRowHeight="24.75"/>
  <cols>
    <col min="1" max="1" width="3" style="1064" customWidth="1"/>
    <col min="2" max="2" width="27.85546875" style="1064" customWidth="1"/>
    <col min="3" max="3" width="56.7109375" style="1064" bestFit="1" customWidth="1"/>
    <col min="4" max="4" width="26.7109375" style="1064" bestFit="1" customWidth="1"/>
    <col min="5" max="5" width="27.7109375" style="1064" bestFit="1" customWidth="1"/>
    <col min="6" max="6" width="28" style="1063" bestFit="1" customWidth="1"/>
    <col min="7" max="7" width="30" style="1063" bestFit="1" customWidth="1"/>
    <col min="8" max="8" width="29.85546875" style="1063" bestFit="1" customWidth="1"/>
    <col min="9" max="9" width="26.28515625" style="1063" customWidth="1"/>
    <col min="10" max="10" width="5.42578125" style="1064" customWidth="1"/>
    <col min="11" max="11" width="14.7109375" style="1064" bestFit="1" customWidth="1"/>
    <col min="12" max="12" width="15.5703125" style="1064" bestFit="1" customWidth="1"/>
    <col min="13" max="13" width="14.7109375" style="1064" bestFit="1" customWidth="1"/>
    <col min="14" max="14" width="11.42578125" style="1064" bestFit="1" customWidth="1"/>
    <col min="15" max="16" width="14.7109375" style="1064" bestFit="1" customWidth="1"/>
    <col min="17" max="16384" width="9" style="1064"/>
  </cols>
  <sheetData>
    <row r="1" spans="2:12" s="1170" customFormat="1" ht="28.5" customHeight="1">
      <c r="B1" s="2020" t="s">
        <v>0</v>
      </c>
      <c r="C1" s="2020"/>
      <c r="D1" s="2020"/>
      <c r="E1" s="2020"/>
      <c r="F1" s="2020"/>
      <c r="G1" s="2020"/>
      <c r="H1" s="2020"/>
      <c r="I1" s="2020"/>
      <c r="J1" s="1169"/>
    </row>
    <row r="2" spans="2:12" s="1170" customFormat="1" ht="33.75" customHeight="1">
      <c r="B2" s="2020" t="s">
        <v>573</v>
      </c>
      <c r="C2" s="2020"/>
      <c r="D2" s="2020"/>
      <c r="E2" s="2020"/>
      <c r="F2" s="2020"/>
      <c r="G2" s="2020"/>
      <c r="H2" s="2020"/>
      <c r="I2" s="2020"/>
      <c r="J2" s="1171"/>
    </row>
    <row r="3" spans="2:12" s="1170" customFormat="1" ht="26.25" customHeight="1">
      <c r="B3" s="2020" t="s">
        <v>929</v>
      </c>
      <c r="C3" s="2020"/>
      <c r="D3" s="2020"/>
      <c r="E3" s="2020"/>
      <c r="F3" s="2020"/>
      <c r="G3" s="2020"/>
      <c r="H3" s="2020"/>
      <c r="I3" s="2020"/>
      <c r="J3" s="1171"/>
    </row>
    <row r="4" spans="2:12" s="1170" customFormat="1" ht="10.5" customHeight="1">
      <c r="B4" s="1172"/>
      <c r="C4" s="1172"/>
      <c r="D4" s="1172"/>
      <c r="E4" s="1172"/>
      <c r="F4" s="1172"/>
      <c r="G4" s="1172"/>
      <c r="H4" s="1172"/>
      <c r="I4" s="1172"/>
      <c r="J4" s="1172"/>
    </row>
    <row r="5" spans="2:12" s="1170" customFormat="1" ht="39.75">
      <c r="B5" s="2022" t="s">
        <v>1189</v>
      </c>
      <c r="C5" s="2022"/>
      <c r="D5" s="1173"/>
      <c r="E5" s="1173"/>
      <c r="F5" s="1173"/>
      <c r="G5" s="1173"/>
      <c r="H5" s="1174"/>
      <c r="I5" s="1174"/>
      <c r="J5" s="1174"/>
    </row>
    <row r="6" spans="2:12" s="1170" customFormat="1" ht="9" customHeight="1">
      <c r="B6" s="1175"/>
      <c r="C6" s="1176"/>
      <c r="D6" s="1173"/>
      <c r="E6" s="1173"/>
      <c r="F6" s="1173"/>
      <c r="G6" s="1173"/>
      <c r="H6" s="1174"/>
      <c r="I6" s="1174"/>
      <c r="J6" s="1174"/>
    </row>
    <row r="7" spans="2:12" s="1170" customFormat="1" ht="36">
      <c r="B7" s="2059" t="s">
        <v>1190</v>
      </c>
      <c r="C7" s="2059"/>
      <c r="D7" s="2059"/>
      <c r="E7" s="2059"/>
      <c r="F7" s="2059"/>
      <c r="G7" s="2059"/>
      <c r="H7" s="2059"/>
      <c r="I7" s="1177"/>
      <c r="J7" s="1177"/>
    </row>
    <row r="8" spans="2:12" s="1182" customFormat="1" ht="5.25" customHeight="1">
      <c r="B8" s="1178"/>
      <c r="C8" s="1179"/>
      <c r="D8" s="1180"/>
      <c r="E8" s="1180"/>
      <c r="F8" s="1180"/>
      <c r="G8" s="1180"/>
      <c r="H8" s="1181"/>
    </row>
    <row r="9" spans="2:12" s="1183" customFormat="1" ht="27" customHeight="1">
      <c r="B9" s="2212" t="s">
        <v>111</v>
      </c>
      <c r="C9" s="2212" t="s">
        <v>303</v>
      </c>
      <c r="D9" s="2215" t="s">
        <v>304</v>
      </c>
      <c r="E9" s="2215" t="s">
        <v>305</v>
      </c>
      <c r="F9" s="2215" t="s">
        <v>306</v>
      </c>
      <c r="G9" s="2221" t="s">
        <v>307</v>
      </c>
      <c r="H9" s="2221" t="s">
        <v>1139</v>
      </c>
    </row>
    <row r="10" spans="2:12" s="1183" customFormat="1" ht="27" customHeight="1">
      <c r="B10" s="2213"/>
      <c r="C10" s="2213"/>
      <c r="D10" s="2216"/>
      <c r="E10" s="2216" t="s">
        <v>300</v>
      </c>
      <c r="F10" s="2217" t="s">
        <v>301</v>
      </c>
      <c r="G10" s="2221" t="s">
        <v>302</v>
      </c>
      <c r="H10" s="2221"/>
    </row>
    <row r="11" spans="2:12" s="1182" customFormat="1" ht="27" customHeight="1">
      <c r="B11" s="2214"/>
      <c r="C11" s="2214"/>
      <c r="D11" s="2217"/>
      <c r="E11" s="2217" t="s">
        <v>28</v>
      </c>
      <c r="F11" s="1184" t="s">
        <v>856</v>
      </c>
      <c r="G11" s="1184" t="s">
        <v>856</v>
      </c>
      <c r="H11" s="1184" t="s">
        <v>856</v>
      </c>
    </row>
    <row r="12" spans="2:12" s="1192" customFormat="1" ht="27" customHeight="1">
      <c r="B12" s="1194" t="s">
        <v>1138</v>
      </c>
      <c r="C12" s="1195" t="s">
        <v>142</v>
      </c>
      <c r="D12" s="1196" t="s">
        <v>512</v>
      </c>
      <c r="E12" s="1924" t="s">
        <v>33</v>
      </c>
      <c r="F12" s="1187">
        <v>15500</v>
      </c>
      <c r="G12" s="1188">
        <v>0</v>
      </c>
      <c r="H12" s="1188">
        <v>15500</v>
      </c>
      <c r="K12" s="1190">
        <f>F12/1000000</f>
        <v>1.55E-2</v>
      </c>
      <c r="L12" s="1190">
        <f>G12/1000000</f>
        <v>0</v>
      </c>
    </row>
    <row r="13" spans="2:12" s="1189" customFormat="1" ht="27" customHeight="1">
      <c r="B13" s="2218" t="s">
        <v>1338</v>
      </c>
      <c r="C13" s="1185" t="s">
        <v>1135</v>
      </c>
      <c r="D13" s="1186" t="s">
        <v>308</v>
      </c>
      <c r="E13" s="1924" t="s">
        <v>33</v>
      </c>
      <c r="F13" s="1187">
        <v>5713.6487939999997</v>
      </c>
      <c r="G13" s="1188">
        <v>0</v>
      </c>
      <c r="H13" s="1188">
        <v>0</v>
      </c>
      <c r="K13" s="1190">
        <f t="shared" ref="K13:L17" si="0">F13/1000000</f>
        <v>5.7136487939999994E-3</v>
      </c>
      <c r="L13" s="1190">
        <f t="shared" si="0"/>
        <v>0</v>
      </c>
    </row>
    <row r="14" spans="2:12" s="1192" customFormat="1" ht="27" customHeight="1">
      <c r="B14" s="2218"/>
      <c r="C14" s="1191" t="s">
        <v>143</v>
      </c>
      <c r="D14" s="1186" t="s">
        <v>308</v>
      </c>
      <c r="E14" s="1924" t="s">
        <v>33</v>
      </c>
      <c r="F14" s="1188">
        <v>0</v>
      </c>
      <c r="G14" s="1187">
        <f>'5'!G27</f>
        <v>87336.258979000006</v>
      </c>
      <c r="H14" s="1188">
        <v>0</v>
      </c>
      <c r="K14" s="1190">
        <f t="shared" si="0"/>
        <v>0</v>
      </c>
      <c r="L14" s="1190">
        <f t="shared" si="0"/>
        <v>8.7336258979000006E-2</v>
      </c>
    </row>
    <row r="15" spans="2:12" s="1192" customFormat="1" ht="27" customHeight="1">
      <c r="B15" s="2218"/>
      <c r="C15" s="1193" t="s">
        <v>144</v>
      </c>
      <c r="D15" s="1186" t="s">
        <v>308</v>
      </c>
      <c r="E15" s="1924" t="s">
        <v>33</v>
      </c>
      <c r="F15" s="1188">
        <v>0</v>
      </c>
      <c r="G15" s="1187">
        <f>'5'!G28</f>
        <v>77783.718737999996</v>
      </c>
      <c r="H15" s="1188">
        <v>0</v>
      </c>
      <c r="K15" s="1190">
        <f t="shared" si="0"/>
        <v>0</v>
      </c>
      <c r="L15" s="1190">
        <f t="shared" si="0"/>
        <v>7.7783718737999996E-2</v>
      </c>
    </row>
    <row r="16" spans="2:12" s="1192" customFormat="1" ht="27" customHeight="1">
      <c r="B16" s="2218"/>
      <c r="C16" s="1185" t="s">
        <v>523</v>
      </c>
      <c r="D16" s="1186" t="s">
        <v>308</v>
      </c>
      <c r="E16" s="1924" t="s">
        <v>33</v>
      </c>
      <c r="F16" s="1187">
        <v>2939.6075000000001</v>
      </c>
      <c r="G16" s="1188">
        <v>0</v>
      </c>
      <c r="H16" s="1188">
        <v>0</v>
      </c>
      <c r="K16" s="1190">
        <f t="shared" si="0"/>
        <v>2.9396075000000001E-3</v>
      </c>
      <c r="L16" s="1190">
        <f t="shared" si="0"/>
        <v>0</v>
      </c>
    </row>
    <row r="17" spans="2:20" s="1192" customFormat="1" ht="27" customHeight="1">
      <c r="B17" s="2218"/>
      <c r="C17" s="1185" t="s">
        <v>331</v>
      </c>
      <c r="D17" s="1186" t="s">
        <v>308</v>
      </c>
      <c r="E17" s="1924" t="s">
        <v>33</v>
      </c>
      <c r="F17" s="1187">
        <v>191.73</v>
      </c>
      <c r="G17" s="1188">
        <v>0</v>
      </c>
      <c r="H17" s="1188">
        <v>0</v>
      </c>
      <c r="K17" s="1190">
        <f t="shared" si="0"/>
        <v>1.9172999999999998E-4</v>
      </c>
      <c r="L17" s="1190">
        <f t="shared" si="0"/>
        <v>0</v>
      </c>
    </row>
    <row r="18" spans="2:20" s="1189" customFormat="1" ht="27" customHeight="1">
      <c r="B18" s="2210" t="s">
        <v>380</v>
      </c>
      <c r="C18" s="2211"/>
      <c r="D18" s="2211"/>
      <c r="E18" s="2211"/>
      <c r="F18" s="1197">
        <f>SUM(F12:F17)</f>
        <v>24344.986293999998</v>
      </c>
      <c r="G18" s="1197">
        <f>SUM(G12:G17)</f>
        <v>165119.977717</v>
      </c>
      <c r="H18" s="1197">
        <f>SUM(H12:H17)</f>
        <v>15500</v>
      </c>
    </row>
    <row r="19" spans="2:20" s="1202" customFormat="1" ht="19.5" customHeight="1">
      <c r="B19" s="1198"/>
      <c r="C19" s="1199"/>
      <c r="D19" s="1200"/>
      <c r="E19" s="1200"/>
      <c r="F19" s="1200"/>
      <c r="G19" s="1200"/>
      <c r="H19" s="1201"/>
    </row>
    <row r="20" spans="2:20" s="1216" customFormat="1" ht="30.75" customHeight="1">
      <c r="B20" s="2209" t="s">
        <v>1192</v>
      </c>
      <c r="C20" s="2209"/>
      <c r="D20" s="2209"/>
      <c r="E20" s="2209"/>
      <c r="F20" s="2209"/>
      <c r="G20" s="2209"/>
      <c r="H20" s="2209"/>
      <c r="I20" s="2209"/>
      <c r="J20" s="2209"/>
      <c r="K20" s="2209"/>
      <c r="L20" s="2209"/>
      <c r="M20" s="2209"/>
      <c r="N20" s="2209"/>
      <c r="O20" s="2209"/>
      <c r="P20" s="2209"/>
      <c r="Q20" s="2209"/>
      <c r="R20" s="2209"/>
      <c r="S20" s="2209"/>
      <c r="T20" s="2209"/>
    </row>
    <row r="21" spans="2:20" s="1202" customFormat="1" ht="19.5" customHeight="1">
      <c r="B21" s="1198"/>
      <c r="C21" s="1199"/>
      <c r="D21" s="1200"/>
      <c r="E21" s="1200"/>
      <c r="F21" s="1200"/>
      <c r="G21" s="1200"/>
      <c r="H21" s="1201"/>
    </row>
    <row r="22" spans="2:20" s="1205" customFormat="1" ht="33.75" customHeight="1">
      <c r="B22" s="2059" t="s">
        <v>1191</v>
      </c>
      <c r="C22" s="2059"/>
      <c r="D22" s="2059"/>
      <c r="E22" s="1203"/>
      <c r="F22" s="1203"/>
      <c r="G22" s="1203"/>
      <c r="H22" s="1204"/>
      <c r="I22" s="1204"/>
      <c r="J22" s="1204"/>
      <c r="K22" s="1204"/>
    </row>
    <row r="23" spans="2:20" s="1205" customFormat="1" ht="27.75">
      <c r="B23" s="1206"/>
      <c r="C23" s="1178"/>
      <c r="D23" s="1203"/>
      <c r="E23" s="1203"/>
      <c r="F23" s="1203"/>
      <c r="G23" s="1203"/>
      <c r="H23" s="1204"/>
      <c r="I23" s="732"/>
    </row>
    <row r="24" spans="2:20" s="1183" customFormat="1" ht="30">
      <c r="B24" s="2212" t="s">
        <v>111</v>
      </c>
      <c r="C24" s="2212" t="s">
        <v>303</v>
      </c>
      <c r="D24" s="2222" t="s">
        <v>299</v>
      </c>
      <c r="E24" s="2222" t="s">
        <v>1136</v>
      </c>
      <c r="F24" s="2222" t="s">
        <v>301</v>
      </c>
      <c r="G24" s="2222" t="s">
        <v>1123</v>
      </c>
      <c r="H24" s="1207">
        <v>1399</v>
      </c>
      <c r="I24" s="1207">
        <v>1398</v>
      </c>
    </row>
    <row r="25" spans="2:20" s="1183" customFormat="1" ht="27" customHeight="1">
      <c r="B25" s="2213"/>
      <c r="C25" s="2213"/>
      <c r="D25" s="2223"/>
      <c r="E25" s="2223"/>
      <c r="F25" s="2223"/>
      <c r="G25" s="2223"/>
      <c r="H25" s="1207" t="s">
        <v>546</v>
      </c>
      <c r="I25" s="1208" t="s">
        <v>547</v>
      </c>
    </row>
    <row r="26" spans="2:20" s="1182" customFormat="1" ht="27" customHeight="1">
      <c r="B26" s="2214"/>
      <c r="C26" s="2214"/>
      <c r="D26" s="1184" t="s">
        <v>856</v>
      </c>
      <c r="E26" s="1184" t="s">
        <v>856</v>
      </c>
      <c r="F26" s="1184" t="s">
        <v>856</v>
      </c>
      <c r="G26" s="1184" t="s">
        <v>856</v>
      </c>
      <c r="H26" s="1184" t="s">
        <v>856</v>
      </c>
      <c r="I26" s="1184" t="s">
        <v>856</v>
      </c>
    </row>
    <row r="27" spans="2:20" s="1189" customFormat="1" ht="27" customHeight="1">
      <c r="B27" s="2224" t="s">
        <v>522</v>
      </c>
      <c r="C27" s="1185" t="s">
        <v>285</v>
      </c>
      <c r="D27" s="1188">
        <v>0</v>
      </c>
      <c r="E27" s="1187">
        <f>'14'!E30</f>
        <v>983</v>
      </c>
      <c r="F27" s="1188">
        <v>0</v>
      </c>
      <c r="G27" s="1188">
        <v>0</v>
      </c>
      <c r="H27" s="1209">
        <f>E27</f>
        <v>983</v>
      </c>
      <c r="I27" s="1210">
        <v>983</v>
      </c>
      <c r="K27" s="1190"/>
      <c r="L27" s="1190"/>
      <c r="M27" s="1190"/>
      <c r="N27" s="1190"/>
      <c r="O27" s="1190"/>
      <c r="P27" s="1190"/>
      <c r="Q27" s="1190"/>
      <c r="R27" s="1190"/>
    </row>
    <row r="28" spans="2:20" s="1189" customFormat="1" ht="27" customHeight="1">
      <c r="B28" s="2225"/>
      <c r="C28" s="1185" t="s">
        <v>202</v>
      </c>
      <c r="D28" s="1188">
        <v>0</v>
      </c>
      <c r="E28" s="1187">
        <f>'14'!E29</f>
        <v>611</v>
      </c>
      <c r="F28" s="1188">
        <v>0</v>
      </c>
      <c r="G28" s="1188">
        <v>0</v>
      </c>
      <c r="H28" s="1211">
        <f>E28</f>
        <v>611</v>
      </c>
      <c r="I28" s="1210">
        <v>611.35643400000004</v>
      </c>
      <c r="K28" s="1190">
        <f t="shared" ref="K28:R28" si="1">D28/1000000</f>
        <v>0</v>
      </c>
      <c r="L28" s="1190">
        <f t="shared" si="1"/>
        <v>6.11E-4</v>
      </c>
      <c r="M28" s="1190">
        <f t="shared" si="1"/>
        <v>0</v>
      </c>
      <c r="N28" s="1190">
        <f t="shared" si="1"/>
        <v>0</v>
      </c>
      <c r="O28" s="1190">
        <f t="shared" si="1"/>
        <v>6.11E-4</v>
      </c>
      <c r="P28" s="1190">
        <f t="shared" si="1"/>
        <v>6.1135643400000007E-4</v>
      </c>
      <c r="Q28" s="1190">
        <f t="shared" si="1"/>
        <v>0</v>
      </c>
      <c r="R28" s="1190">
        <f t="shared" si="1"/>
        <v>0</v>
      </c>
    </row>
    <row r="29" spans="2:20" s="1189" customFormat="1" ht="27" customHeight="1">
      <c r="B29" s="2226"/>
      <c r="C29" s="1185" t="s">
        <v>330</v>
      </c>
      <c r="D29" s="1188">
        <v>0</v>
      </c>
      <c r="E29" s="1188">
        <v>0</v>
      </c>
      <c r="F29" s="1188">
        <v>0</v>
      </c>
      <c r="G29" s="1187">
        <v>17</v>
      </c>
      <c r="H29" s="1212">
        <f>-G29</f>
        <v>-17</v>
      </c>
      <c r="I29" s="1213">
        <v>-17.05536</v>
      </c>
      <c r="K29" s="1190"/>
      <c r="L29" s="1190"/>
      <c r="M29" s="1190"/>
      <c r="N29" s="1190"/>
      <c r="O29" s="1190"/>
      <c r="P29" s="1190"/>
      <c r="Q29" s="1190"/>
      <c r="R29" s="1190"/>
    </row>
    <row r="30" spans="2:20" s="1189" customFormat="1" ht="27" customHeight="1">
      <c r="B30" s="2220" t="s">
        <v>18</v>
      </c>
      <c r="C30" s="1185" t="s">
        <v>1137</v>
      </c>
      <c r="D30" s="1188">
        <v>0</v>
      </c>
      <c r="E30" s="1188">
        <v>0</v>
      </c>
      <c r="F30" s="1187">
        <f>'23'!H12</f>
        <v>630290</v>
      </c>
      <c r="G30" s="1188">
        <v>0</v>
      </c>
      <c r="H30" s="1212">
        <f>-F30</f>
        <v>-630290</v>
      </c>
      <c r="I30" s="1212">
        <f>-'23'!J12</f>
        <v>-630290.135916</v>
      </c>
      <c r="K30" s="1190">
        <f t="shared" ref="K30:M36" si="2">D30/1000000</f>
        <v>0</v>
      </c>
      <c r="L30" s="1190">
        <f t="shared" si="2"/>
        <v>0</v>
      </c>
      <c r="M30" s="1190">
        <f t="shared" si="2"/>
        <v>0.63029000000000002</v>
      </c>
      <c r="N30" s="1190">
        <f t="shared" ref="N30:R36" si="3">G30/1000000</f>
        <v>0</v>
      </c>
      <c r="O30" s="1190">
        <f t="shared" si="3"/>
        <v>-0.63029000000000002</v>
      </c>
      <c r="P30" s="1190">
        <f t="shared" si="3"/>
        <v>-0.63029013591600003</v>
      </c>
      <c r="Q30" s="1190">
        <f t="shared" si="3"/>
        <v>0</v>
      </c>
      <c r="R30" s="1190">
        <f t="shared" si="3"/>
        <v>0</v>
      </c>
    </row>
    <row r="31" spans="2:20" s="1189" customFormat="1" ht="27" customHeight="1">
      <c r="B31" s="2218"/>
      <c r="C31" s="1185" t="s">
        <v>1135</v>
      </c>
      <c r="D31" s="1188">
        <v>0</v>
      </c>
      <c r="E31" s="1188">
        <v>0</v>
      </c>
      <c r="F31" s="1187">
        <f>'23'!H13</f>
        <v>8614</v>
      </c>
      <c r="G31" s="1188">
        <v>0</v>
      </c>
      <c r="H31" s="1212">
        <f>-F31</f>
        <v>-8614</v>
      </c>
      <c r="I31" s="1212">
        <f>-'23'!J13</f>
        <v>-14620.275799999999</v>
      </c>
      <c r="K31" s="1190">
        <f t="shared" si="2"/>
        <v>0</v>
      </c>
      <c r="L31" s="1190">
        <f t="shared" si="2"/>
        <v>0</v>
      </c>
      <c r="M31" s="1190">
        <f t="shared" si="2"/>
        <v>8.6140000000000001E-3</v>
      </c>
      <c r="N31" s="1190">
        <f t="shared" si="3"/>
        <v>0</v>
      </c>
      <c r="O31" s="1190">
        <f t="shared" si="3"/>
        <v>-8.6140000000000001E-3</v>
      </c>
      <c r="P31" s="1190">
        <f t="shared" si="3"/>
        <v>-1.4620275799999999E-2</v>
      </c>
      <c r="Q31" s="1190">
        <f t="shared" si="3"/>
        <v>0</v>
      </c>
      <c r="R31" s="1190">
        <f t="shared" si="3"/>
        <v>0</v>
      </c>
    </row>
    <row r="32" spans="2:20" s="1192" customFormat="1" ht="27" customHeight="1">
      <c r="B32" s="2218"/>
      <c r="C32" s="1191" t="s">
        <v>143</v>
      </c>
      <c r="D32" s="1187">
        <f>'14'!I44</f>
        <v>430817</v>
      </c>
      <c r="E32" s="1188">
        <v>0</v>
      </c>
      <c r="F32" s="1188">
        <v>0</v>
      </c>
      <c r="G32" s="1188">
        <v>0</v>
      </c>
      <c r="H32" s="1211">
        <f>D32</f>
        <v>430817</v>
      </c>
      <c r="I32" s="1209">
        <f>'14'!K44</f>
        <v>475350</v>
      </c>
      <c r="K32" s="1190">
        <f t="shared" si="2"/>
        <v>0.43081700000000001</v>
      </c>
      <c r="L32" s="1190">
        <f t="shared" si="2"/>
        <v>0</v>
      </c>
      <c r="M32" s="1190">
        <f t="shared" si="2"/>
        <v>0</v>
      </c>
      <c r="N32" s="1190">
        <f t="shared" si="3"/>
        <v>0</v>
      </c>
      <c r="O32" s="1190">
        <f t="shared" si="3"/>
        <v>0.43081700000000001</v>
      </c>
      <c r="P32" s="1190">
        <f t="shared" si="3"/>
        <v>0.47534999999999999</v>
      </c>
      <c r="Q32" s="1190">
        <f t="shared" si="3"/>
        <v>0</v>
      </c>
      <c r="R32" s="1190">
        <f t="shared" si="3"/>
        <v>4.3081700000000001E-7</v>
      </c>
    </row>
    <row r="33" spans="2:20" s="1192" customFormat="1" ht="27" customHeight="1">
      <c r="B33" s="2218"/>
      <c r="C33" s="1193" t="s">
        <v>144</v>
      </c>
      <c r="D33" s="1187">
        <f>'14'!I45</f>
        <v>338185</v>
      </c>
      <c r="E33" s="1188">
        <v>0</v>
      </c>
      <c r="F33" s="1188">
        <v>0</v>
      </c>
      <c r="G33" s="1188">
        <v>0</v>
      </c>
      <c r="H33" s="1211">
        <f>D33</f>
        <v>338185</v>
      </c>
      <c r="I33" s="1209">
        <f>'14'!K45</f>
        <v>260400.07222599999</v>
      </c>
      <c r="K33" s="1190">
        <f t="shared" si="2"/>
        <v>0.33818500000000001</v>
      </c>
      <c r="L33" s="1190">
        <f t="shared" si="2"/>
        <v>0</v>
      </c>
      <c r="M33" s="1190">
        <f t="shared" si="2"/>
        <v>0</v>
      </c>
      <c r="N33" s="1190">
        <f t="shared" si="3"/>
        <v>0</v>
      </c>
      <c r="O33" s="1190">
        <f t="shared" si="3"/>
        <v>0.33818500000000001</v>
      </c>
      <c r="P33" s="1190">
        <f t="shared" si="3"/>
        <v>0.26040007222599998</v>
      </c>
      <c r="Q33" s="1190">
        <f t="shared" si="3"/>
        <v>0</v>
      </c>
      <c r="R33" s="1190">
        <f t="shared" si="3"/>
        <v>3.3818500000000001E-7</v>
      </c>
    </row>
    <row r="34" spans="2:20" s="1192" customFormat="1" ht="27" customHeight="1">
      <c r="B34" s="2218"/>
      <c r="C34" s="1185" t="s">
        <v>523</v>
      </c>
      <c r="D34" s="1188">
        <v>0</v>
      </c>
      <c r="E34" s="1188">
        <v>0</v>
      </c>
      <c r="F34" s="1188">
        <v>0</v>
      </c>
      <c r="G34" s="1187">
        <v>1013</v>
      </c>
      <c r="H34" s="1212">
        <f t="shared" ref="H34:H36" si="4">-G34</f>
        <v>-1013</v>
      </c>
      <c r="I34" s="1212">
        <v>-2166.0074</v>
      </c>
      <c r="K34" s="1190">
        <f t="shared" si="2"/>
        <v>0</v>
      </c>
      <c r="L34" s="1190">
        <f t="shared" si="2"/>
        <v>0</v>
      </c>
      <c r="M34" s="1190">
        <f t="shared" si="2"/>
        <v>0</v>
      </c>
      <c r="N34" s="1190">
        <f t="shared" si="3"/>
        <v>1.013E-3</v>
      </c>
      <c r="O34" s="1190">
        <f t="shared" si="3"/>
        <v>-1.013E-3</v>
      </c>
      <c r="P34" s="1190">
        <f t="shared" si="3"/>
        <v>-2.1660073999999999E-3</v>
      </c>
      <c r="Q34" s="1190">
        <f t="shared" si="3"/>
        <v>0</v>
      </c>
      <c r="R34" s="1190">
        <f t="shared" si="3"/>
        <v>0</v>
      </c>
    </row>
    <row r="35" spans="2:20" s="1192" customFormat="1" ht="27" customHeight="1">
      <c r="B35" s="2218"/>
      <c r="C35" s="1185" t="s">
        <v>525</v>
      </c>
      <c r="D35" s="1188">
        <v>0</v>
      </c>
      <c r="E35" s="1188">
        <v>0</v>
      </c>
      <c r="F35" s="1188">
        <v>0</v>
      </c>
      <c r="G35" s="1187">
        <v>53</v>
      </c>
      <c r="H35" s="1212">
        <f t="shared" si="4"/>
        <v>-53</v>
      </c>
      <c r="I35" s="1212">
        <v>-53.418799999999997</v>
      </c>
      <c r="K35" s="1190">
        <f t="shared" si="2"/>
        <v>0</v>
      </c>
      <c r="L35" s="1190">
        <f t="shared" si="2"/>
        <v>0</v>
      </c>
      <c r="M35" s="1190">
        <f t="shared" si="2"/>
        <v>0</v>
      </c>
      <c r="N35" s="1190">
        <f t="shared" si="3"/>
        <v>5.3000000000000001E-5</v>
      </c>
      <c r="O35" s="1190">
        <f t="shared" si="3"/>
        <v>-5.3000000000000001E-5</v>
      </c>
      <c r="P35" s="1190">
        <f t="shared" si="3"/>
        <v>-5.3418799999999998E-5</v>
      </c>
      <c r="Q35" s="1190">
        <f t="shared" si="3"/>
        <v>0</v>
      </c>
      <c r="R35" s="1190" t="s">
        <v>568</v>
      </c>
    </row>
    <row r="36" spans="2:20" s="1192" customFormat="1" ht="27" customHeight="1">
      <c r="B36" s="2218"/>
      <c r="C36" s="1185" t="s">
        <v>524</v>
      </c>
      <c r="D36" s="1188">
        <v>0</v>
      </c>
      <c r="E36" s="1188">
        <v>0</v>
      </c>
      <c r="F36" s="1188">
        <v>0</v>
      </c>
      <c r="G36" s="1188">
        <v>0</v>
      </c>
      <c r="H36" s="1212">
        <f t="shared" si="4"/>
        <v>0</v>
      </c>
      <c r="I36" s="1212">
        <v>-250.89599999999999</v>
      </c>
      <c r="K36" s="1190">
        <f t="shared" si="2"/>
        <v>0</v>
      </c>
      <c r="L36" s="1190">
        <f t="shared" si="2"/>
        <v>0</v>
      </c>
      <c r="M36" s="1190">
        <f t="shared" si="2"/>
        <v>0</v>
      </c>
      <c r="N36" s="1190">
        <f t="shared" si="3"/>
        <v>0</v>
      </c>
      <c r="O36" s="1190">
        <f t="shared" si="3"/>
        <v>0</v>
      </c>
      <c r="P36" s="1190">
        <f t="shared" si="3"/>
        <v>-2.5089599999999996E-4</v>
      </c>
      <c r="Q36" s="1190">
        <f t="shared" si="3"/>
        <v>0</v>
      </c>
      <c r="R36" s="1190">
        <f t="shared" si="3"/>
        <v>0</v>
      </c>
    </row>
    <row r="37" spans="2:20" s="1189" customFormat="1" ht="27" customHeight="1">
      <c r="B37" s="2210" t="s">
        <v>478</v>
      </c>
      <c r="C37" s="2219"/>
      <c r="D37" s="1210">
        <f>SUM(D27:D36)</f>
        <v>769002</v>
      </c>
      <c r="E37" s="1210">
        <f t="shared" ref="E37:I37" si="5">SUM(E27:E36)</f>
        <v>1594</v>
      </c>
      <c r="F37" s="1210">
        <f t="shared" si="5"/>
        <v>638904</v>
      </c>
      <c r="G37" s="1210">
        <f t="shared" si="5"/>
        <v>1083</v>
      </c>
      <c r="H37" s="1210">
        <f t="shared" si="5"/>
        <v>130609</v>
      </c>
      <c r="I37" s="1210">
        <f t="shared" si="5"/>
        <v>89946.639384000009</v>
      </c>
    </row>
    <row r="38" spans="2:20" s="1202" customFormat="1" ht="25.5" customHeight="1">
      <c r="B38" s="1198"/>
      <c r="C38" s="1198"/>
      <c r="D38" s="1214"/>
      <c r="E38" s="1214"/>
      <c r="F38" s="1214"/>
      <c r="G38" s="1214"/>
      <c r="H38" s="1215"/>
      <c r="I38" s="1215"/>
    </row>
    <row r="39" spans="2:20" s="1216" customFormat="1" ht="30.75" customHeight="1">
      <c r="B39" s="2209" t="s">
        <v>1309</v>
      </c>
      <c r="C39" s="2209"/>
      <c r="D39" s="2209"/>
      <c r="E39" s="2209"/>
      <c r="F39" s="2209"/>
      <c r="G39" s="2209"/>
      <c r="H39" s="2209"/>
      <c r="I39" s="2209"/>
      <c r="J39" s="2209"/>
      <c r="K39" s="2209"/>
      <c r="L39" s="2209"/>
      <c r="M39" s="2209"/>
      <c r="N39" s="2209"/>
      <c r="O39" s="2209"/>
      <c r="P39" s="2209"/>
      <c r="Q39" s="2209"/>
      <c r="R39" s="2209"/>
      <c r="S39" s="2209"/>
      <c r="T39" s="2209"/>
    </row>
    <row r="40" spans="2:20" s="1216" customFormat="1" ht="22.5" customHeight="1">
      <c r="B40" s="1217"/>
      <c r="C40" s="1217"/>
      <c r="D40" s="1217"/>
      <c r="E40" s="1217"/>
      <c r="F40" s="1218"/>
      <c r="G40" s="1218"/>
      <c r="H40" s="1219"/>
      <c r="I40" s="1220"/>
    </row>
    <row r="41" spans="2:20" s="1216" customFormat="1" ht="22.5" customHeight="1">
      <c r="B41" s="1221"/>
      <c r="C41" s="1221"/>
      <c r="D41" s="1221"/>
      <c r="E41" s="1221"/>
      <c r="F41" s="1218"/>
      <c r="G41" s="1218"/>
      <c r="H41" s="1219"/>
      <c r="I41" s="1220"/>
    </row>
    <row r="42" spans="2:20" s="1202" customFormat="1" ht="33.75" customHeight="1">
      <c r="B42" s="2048">
        <v>32</v>
      </c>
      <c r="C42" s="2048"/>
      <c r="D42" s="2048"/>
      <c r="E42" s="2048"/>
      <c r="F42" s="2048"/>
      <c r="G42" s="2048"/>
      <c r="H42" s="2048"/>
      <c r="I42" s="2048"/>
      <c r="L42" s="343">
        <v>75787120920</v>
      </c>
    </row>
    <row r="43" spans="2:20" s="744" customFormat="1" ht="27" customHeight="1"/>
    <row r="44" spans="2:20" s="1222" customFormat="1" ht="27" customHeight="1"/>
    <row r="45" spans="2:20" s="1222" customFormat="1" ht="27" customHeight="1">
      <c r="B45" s="1223"/>
      <c r="C45" s="1224"/>
      <c r="D45" s="1225"/>
      <c r="E45" s="1225"/>
      <c r="F45" s="1225"/>
      <c r="G45" s="1225"/>
      <c r="H45" s="1226"/>
      <c r="I45" s="1226"/>
    </row>
    <row r="46" spans="2:20" s="1222" customFormat="1" ht="27" customHeight="1">
      <c r="B46" s="1223"/>
      <c r="C46" s="1224"/>
      <c r="D46" s="1225"/>
      <c r="E46" s="1225"/>
      <c r="F46" s="1225"/>
      <c r="G46" s="1225"/>
      <c r="H46" s="1226"/>
      <c r="I46" s="1226"/>
    </row>
    <row r="47" spans="2:20" s="1222" customFormat="1" ht="27" customHeight="1">
      <c r="B47" s="1223"/>
      <c r="C47" s="1224"/>
      <c r="D47" s="1225"/>
      <c r="E47" s="1225"/>
      <c r="F47" s="1225"/>
      <c r="G47" s="1225"/>
      <c r="H47" s="1226"/>
      <c r="I47" s="1226"/>
    </row>
    <row r="48" spans="2:20" s="1222" customFormat="1" ht="27" customHeight="1">
      <c r="B48" s="1223"/>
      <c r="C48" s="1224"/>
      <c r="D48" s="1225"/>
      <c r="E48" s="1225"/>
      <c r="F48" s="1225"/>
      <c r="G48" s="1225"/>
      <c r="H48" s="1226"/>
      <c r="I48" s="1226"/>
    </row>
    <row r="49" spans="2:10" s="1222" customFormat="1" ht="27" customHeight="1">
      <c r="B49" s="1223"/>
      <c r="C49" s="1224"/>
      <c r="D49" s="1225"/>
      <c r="E49" s="1225"/>
      <c r="F49" s="1225"/>
      <c r="G49" s="1225"/>
      <c r="H49" s="1226"/>
      <c r="I49" s="1226"/>
    </row>
    <row r="50" spans="2:10" s="1222" customFormat="1" ht="27" customHeight="1">
      <c r="B50" s="1223"/>
      <c r="C50" s="1224"/>
      <c r="D50" s="1225"/>
      <c r="E50" s="1225"/>
      <c r="F50" s="1225"/>
      <c r="G50" s="1225"/>
      <c r="H50" s="1226"/>
      <c r="I50" s="1226"/>
    </row>
    <row r="51" spans="2:10" s="1222" customFormat="1" ht="27" customHeight="1">
      <c r="B51" s="1223"/>
      <c r="C51" s="1224"/>
      <c r="D51" s="1225"/>
      <c r="E51" s="1225"/>
      <c r="F51" s="1225"/>
      <c r="G51" s="1225"/>
      <c r="H51" s="1226"/>
      <c r="I51" s="1226"/>
    </row>
    <row r="52" spans="2:10" s="1164" customFormat="1" ht="27" customHeight="1"/>
    <row r="53" spans="2:10" s="1164" customFormat="1" ht="27" customHeight="1">
      <c r="J53" s="1165"/>
    </row>
    <row r="54" spans="2:10" s="1164" customFormat="1" ht="27" customHeight="1"/>
    <row r="55" spans="2:10" s="1164" customFormat="1" ht="27" customHeight="1"/>
    <row r="56" spans="2:10" s="1164" customFormat="1" ht="22.5">
      <c r="F56" s="1166"/>
      <c r="G56" s="1166"/>
      <c r="H56" s="1166"/>
      <c r="I56" s="1166"/>
    </row>
    <row r="57" spans="2:10" s="1164" customFormat="1" ht="22.5"/>
    <row r="59" spans="2:10" ht="24.75" customHeight="1">
      <c r="F59" s="1064"/>
      <c r="G59" s="1064"/>
      <c r="H59" s="1064"/>
      <c r="I59" s="1064"/>
    </row>
  </sheetData>
  <mergeCells count="35">
    <mergeCell ref="F24:F25"/>
    <mergeCell ref="F9:F10"/>
    <mergeCell ref="G24:G25"/>
    <mergeCell ref="E9:E11"/>
    <mergeCell ref="B27:B29"/>
    <mergeCell ref="B24:B26"/>
    <mergeCell ref="C24:C26"/>
    <mergeCell ref="E24:E25"/>
    <mergeCell ref="D24:D25"/>
    <mergeCell ref="B9:B11"/>
    <mergeCell ref="J20:M20"/>
    <mergeCell ref="N20:Q20"/>
    <mergeCell ref="B1:I1"/>
    <mergeCell ref="B2:I2"/>
    <mergeCell ref="B3:I3"/>
    <mergeCell ref="B5:C5"/>
    <mergeCell ref="B7:H7"/>
    <mergeCell ref="H9:H10"/>
    <mergeCell ref="G9:G10"/>
    <mergeCell ref="R20:T20"/>
    <mergeCell ref="R39:T39"/>
    <mergeCell ref="B18:E18"/>
    <mergeCell ref="B42:I42"/>
    <mergeCell ref="C9:C11"/>
    <mergeCell ref="D9:D11"/>
    <mergeCell ref="B13:B17"/>
    <mergeCell ref="J39:M39"/>
    <mergeCell ref="N39:Q39"/>
    <mergeCell ref="B37:C37"/>
    <mergeCell ref="B30:B36"/>
    <mergeCell ref="B39:E39"/>
    <mergeCell ref="B22:D22"/>
    <mergeCell ref="F39:I39"/>
    <mergeCell ref="B20:E20"/>
    <mergeCell ref="F20:I20"/>
  </mergeCells>
  <printOptions horizontalCentered="1"/>
  <pageMargins left="0.19685039370078741" right="0.39370078740157483" top="0.39370078740157483" bottom="0.19685039370078741" header="0.31496062992125984" footer="0.31496062992125984"/>
  <pageSetup paperSize="9" scale="49" orientation="landscape" r:id="rId1"/>
  <headerFooter alignWithMargins="0"/>
  <rowBreaks count="2" manualBreakCount="2">
    <brk id="44" min="1" max="8" man="1"/>
    <brk id="55" min="1" max="1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47"/>
  <sheetViews>
    <sheetView rightToLeft="1" view="pageBreakPreview" topLeftCell="A28" zoomScaleSheetLayoutView="100" workbookViewId="0">
      <selection activeCell="B22" sqref="B22:O22"/>
    </sheetView>
  </sheetViews>
  <sheetFormatPr defaultColWidth="9" defaultRowHeight="24.75"/>
  <cols>
    <col min="1" max="1" width="5.28515625" style="1064" customWidth="1"/>
    <col min="2" max="2" width="33.42578125" style="1064" customWidth="1"/>
    <col min="3" max="3" width="0.28515625" style="1064" hidden="1" customWidth="1"/>
    <col min="4" max="4" width="1.42578125" style="1064" customWidth="1"/>
    <col min="5" max="5" width="10.42578125" style="1064" customWidth="1"/>
    <col min="6" max="6" width="1.42578125" style="1064" customWidth="1"/>
    <col min="7" max="7" width="16" style="1064" bestFit="1" customWidth="1"/>
    <col min="8" max="8" width="1.42578125" style="1064" customWidth="1"/>
    <col min="9" max="9" width="16" style="1064" bestFit="1" customWidth="1"/>
    <col min="10" max="10" width="1.42578125" style="1064" customWidth="1"/>
    <col min="11" max="11" width="16.7109375" style="1064" customWidth="1"/>
    <col min="12" max="12" width="1.42578125" style="1064" customWidth="1"/>
    <col min="13" max="13" width="16" style="1063" bestFit="1" customWidth="1"/>
    <col min="14" max="14" width="1.7109375" style="1063" customWidth="1"/>
    <col min="15" max="15" width="16" style="1168" bestFit="1" customWidth="1"/>
    <col min="16" max="16" width="1.42578125" style="1064" customWidth="1"/>
    <col min="17" max="17" width="5.42578125" style="1064" customWidth="1"/>
    <col min="18" max="16384" width="9" style="1064"/>
  </cols>
  <sheetData>
    <row r="1" spans="2:31" s="1133" customFormat="1" ht="22.5" customHeight="1">
      <c r="B1" s="2233" t="s">
        <v>0</v>
      </c>
      <c r="C1" s="2233"/>
      <c r="D1" s="2233"/>
      <c r="E1" s="2233"/>
      <c r="F1" s="2233"/>
      <c r="G1" s="2233"/>
      <c r="H1" s="2233"/>
      <c r="I1" s="2233"/>
      <c r="J1" s="2233"/>
      <c r="K1" s="2233"/>
      <c r="L1" s="2233"/>
      <c r="M1" s="2233"/>
      <c r="N1" s="2233"/>
      <c r="O1" s="2233"/>
      <c r="P1" s="1132"/>
      <c r="Q1" s="1132"/>
    </row>
    <row r="2" spans="2:31" s="1133" customFormat="1" ht="26.25">
      <c r="B2" s="2233" t="s">
        <v>573</v>
      </c>
      <c r="C2" s="2233"/>
      <c r="D2" s="2233"/>
      <c r="E2" s="2233"/>
      <c r="F2" s="2233"/>
      <c r="G2" s="2233"/>
      <c r="H2" s="2233"/>
      <c r="I2" s="2233"/>
      <c r="J2" s="2233"/>
      <c r="K2" s="2233"/>
      <c r="L2" s="2233"/>
      <c r="M2" s="2233"/>
      <c r="N2" s="2233"/>
      <c r="O2" s="2233"/>
      <c r="P2" s="2233"/>
      <c r="Q2" s="2233"/>
    </row>
    <row r="3" spans="2:31" s="1133" customFormat="1" ht="26.25">
      <c r="B3" s="2233" t="s">
        <v>931</v>
      </c>
      <c r="C3" s="2233"/>
      <c r="D3" s="2233"/>
      <c r="E3" s="2233"/>
      <c r="F3" s="2233"/>
      <c r="G3" s="2233"/>
      <c r="H3" s="2233"/>
      <c r="I3" s="2233"/>
      <c r="J3" s="2233"/>
      <c r="K3" s="2233"/>
      <c r="L3" s="2233"/>
      <c r="M3" s="2233"/>
      <c r="N3" s="2233"/>
      <c r="O3" s="2233"/>
      <c r="P3" s="2233"/>
      <c r="Q3" s="2233"/>
    </row>
    <row r="4" spans="2:31" s="1133" customFormat="1" ht="8.25" customHeight="1">
      <c r="B4" s="1134"/>
      <c r="C4" s="1134"/>
      <c r="D4" s="1134"/>
      <c r="E4" s="1134"/>
      <c r="F4" s="1134"/>
      <c r="G4" s="1134"/>
      <c r="H4" s="1134"/>
      <c r="I4" s="1134"/>
      <c r="J4" s="1134"/>
      <c r="K4" s="1134"/>
      <c r="L4" s="1134"/>
      <c r="M4" s="1134"/>
      <c r="N4" s="1134"/>
      <c r="O4" s="1134"/>
      <c r="P4" s="1134"/>
      <c r="Q4" s="1134"/>
    </row>
    <row r="5" spans="2:31" s="553" customFormat="1" ht="20.25" customHeight="1">
      <c r="B5" s="1135" t="s">
        <v>1193</v>
      </c>
      <c r="C5" s="1135"/>
      <c r="D5" s="1135"/>
      <c r="E5" s="1135"/>
      <c r="F5" s="1135"/>
      <c r="G5" s="1135"/>
      <c r="H5" s="1135"/>
      <c r="I5" s="1135"/>
      <c r="J5" s="1135"/>
      <c r="K5" s="1135"/>
      <c r="L5" s="1135"/>
      <c r="M5" s="1135"/>
      <c r="N5" s="1135"/>
      <c r="O5" s="1135"/>
      <c r="P5" s="1135"/>
      <c r="S5" s="1136"/>
      <c r="T5" s="1137"/>
      <c r="U5" s="1135"/>
      <c r="V5" s="1135"/>
      <c r="W5" s="1135"/>
    </row>
    <row r="6" spans="2:31" s="553" customFormat="1" ht="6" customHeight="1">
      <c r="B6" s="1135"/>
      <c r="C6" s="1135"/>
      <c r="D6" s="1135"/>
      <c r="E6" s="1135"/>
      <c r="F6" s="1135"/>
      <c r="G6" s="1135"/>
      <c r="H6" s="1135"/>
      <c r="I6" s="1135"/>
      <c r="J6" s="1135"/>
      <c r="K6" s="1135"/>
      <c r="L6" s="1135"/>
      <c r="M6" s="1135"/>
      <c r="N6" s="1135"/>
      <c r="O6" s="1135"/>
      <c r="P6" s="1135"/>
      <c r="S6" s="1136"/>
      <c r="T6" s="1137"/>
      <c r="U6" s="1135"/>
      <c r="V6" s="1135"/>
      <c r="W6" s="1135"/>
    </row>
    <row r="7" spans="2:31" s="553" customFormat="1" ht="24.75" customHeight="1">
      <c r="B7" s="2228" t="s">
        <v>1401</v>
      </c>
      <c r="C7" s="2228"/>
      <c r="D7" s="2228"/>
      <c r="E7" s="2228"/>
      <c r="F7" s="2228"/>
      <c r="G7" s="2228"/>
      <c r="H7" s="2228"/>
      <c r="I7" s="2228"/>
      <c r="J7" s="2228"/>
      <c r="K7" s="2228"/>
      <c r="L7" s="2228"/>
      <c r="M7" s="2228"/>
      <c r="N7" s="2228"/>
      <c r="O7" s="2228"/>
      <c r="P7" s="1138"/>
      <c r="Q7" s="1138"/>
      <c r="R7" s="553">
        <v>0</v>
      </c>
      <c r="S7" s="681"/>
      <c r="T7" s="681"/>
    </row>
    <row r="8" spans="2:31" s="553" customFormat="1" ht="5.25" customHeight="1">
      <c r="B8" s="1135"/>
      <c r="C8" s="1135"/>
      <c r="D8" s="1135"/>
      <c r="E8" s="1135"/>
      <c r="F8" s="1135"/>
      <c r="G8" s="1135"/>
      <c r="H8" s="1135"/>
      <c r="I8" s="1135"/>
      <c r="J8" s="1135"/>
      <c r="K8" s="1135"/>
      <c r="L8" s="1135"/>
      <c r="M8" s="1135"/>
      <c r="N8" s="1135"/>
      <c r="O8" s="1135"/>
      <c r="P8" s="1135"/>
      <c r="S8" s="1136"/>
      <c r="T8" s="1137"/>
      <c r="U8" s="1135"/>
      <c r="V8" s="1135"/>
      <c r="W8" s="1135"/>
    </row>
    <row r="9" spans="2:31" s="553" customFormat="1" ht="69" customHeight="1">
      <c r="B9" s="2134" t="s">
        <v>1194</v>
      </c>
      <c r="C9" s="2134"/>
      <c r="D9" s="2134"/>
      <c r="E9" s="2134"/>
      <c r="F9" s="2134"/>
      <c r="G9" s="2134"/>
      <c r="H9" s="2134"/>
      <c r="I9" s="2134"/>
      <c r="J9" s="2134"/>
      <c r="K9" s="2134"/>
      <c r="L9" s="2134"/>
      <c r="M9" s="2134"/>
      <c r="N9" s="2134"/>
      <c r="O9" s="2134"/>
      <c r="P9" s="681"/>
      <c r="Q9" s="681"/>
      <c r="R9" s="2134" t="s">
        <v>1310</v>
      </c>
      <c r="S9" s="2134"/>
      <c r="T9" s="2134"/>
      <c r="U9" s="2134"/>
      <c r="V9" s="2134"/>
      <c r="W9" s="2134"/>
      <c r="X9" s="2134"/>
      <c r="Y9" s="2134"/>
      <c r="Z9" s="2134"/>
      <c r="AA9" s="2134"/>
      <c r="AB9" s="2134"/>
      <c r="AC9" s="2134"/>
      <c r="AD9" s="2134"/>
      <c r="AE9" s="2134"/>
    </row>
    <row r="10" spans="2:31" s="553" customFormat="1" ht="8.25" customHeight="1">
      <c r="B10" s="1139"/>
      <c r="C10" s="1139"/>
      <c r="D10" s="1139"/>
      <c r="E10" s="1139"/>
      <c r="F10" s="1139"/>
      <c r="G10" s="1139"/>
      <c r="H10" s="1139"/>
      <c r="I10" s="1139"/>
      <c r="J10" s="1139"/>
      <c r="K10" s="1139"/>
      <c r="L10" s="1139"/>
      <c r="M10" s="1139"/>
      <c r="N10" s="1139"/>
      <c r="O10" s="1139"/>
      <c r="P10" s="1139"/>
      <c r="Q10" s="1139"/>
      <c r="S10" s="1129"/>
      <c r="T10" s="1129"/>
    </row>
    <row r="11" spans="2:31" s="553" customFormat="1" ht="72.75" customHeight="1">
      <c r="B11" s="2229" t="s">
        <v>1339</v>
      </c>
      <c r="C11" s="2229"/>
      <c r="D11" s="2229"/>
      <c r="E11" s="2229"/>
      <c r="F11" s="2229"/>
      <c r="G11" s="2229"/>
      <c r="H11" s="2229"/>
      <c r="I11" s="2229"/>
      <c r="J11" s="2229"/>
      <c r="K11" s="2229"/>
      <c r="L11" s="2229"/>
      <c r="M11" s="2229"/>
      <c r="N11" s="2229"/>
      <c r="O11" s="2229"/>
      <c r="P11" s="1140"/>
      <c r="Q11" s="1140"/>
      <c r="S11" s="1129"/>
      <c r="T11" s="1129"/>
    </row>
    <row r="12" spans="2:31" s="553" customFormat="1" ht="5.25" customHeight="1">
      <c r="B12" s="886"/>
      <c r="C12" s="886"/>
      <c r="D12" s="886"/>
      <c r="E12" s="886"/>
      <c r="F12" s="886"/>
      <c r="G12" s="886"/>
      <c r="H12" s="886"/>
      <c r="I12" s="886"/>
      <c r="J12" s="886"/>
      <c r="K12" s="886"/>
      <c r="L12" s="886"/>
      <c r="M12" s="886"/>
      <c r="N12" s="886"/>
      <c r="O12" s="886"/>
      <c r="P12" s="886"/>
      <c r="S12" s="1129"/>
      <c r="T12" s="1129"/>
    </row>
    <row r="13" spans="2:31" s="1141" customFormat="1" ht="27" customHeight="1">
      <c r="B13" s="2227" t="s">
        <v>1340</v>
      </c>
      <c r="C13" s="2227"/>
      <c r="D13" s="2227"/>
      <c r="E13" s="2227"/>
      <c r="F13" s="2227"/>
      <c r="G13" s="2227"/>
      <c r="H13" s="2227"/>
      <c r="I13" s="2227"/>
      <c r="J13" s="2227"/>
      <c r="K13" s="2227"/>
      <c r="M13" s="1142"/>
      <c r="N13" s="1142"/>
      <c r="O13" s="1143"/>
    </row>
    <row r="14" spans="2:31" s="1141" customFormat="1" ht="3.75" customHeight="1">
      <c r="C14" s="1144"/>
      <c r="D14" s="1144"/>
      <c r="E14" s="1144"/>
      <c r="F14" s="1144"/>
      <c r="G14" s="1144"/>
      <c r="H14" s="1144"/>
      <c r="I14" s="1144"/>
      <c r="J14" s="1144"/>
      <c r="M14" s="1142"/>
      <c r="N14" s="1142"/>
      <c r="O14" s="732"/>
    </row>
    <row r="15" spans="2:31" s="1141" customFormat="1" ht="21" customHeight="1">
      <c r="B15" s="1144"/>
      <c r="E15" s="1145" t="s">
        <v>141</v>
      </c>
      <c r="G15" s="1146" t="s">
        <v>1140</v>
      </c>
      <c r="I15" s="1146" t="s">
        <v>1142</v>
      </c>
      <c r="K15" s="1146" t="s">
        <v>1402</v>
      </c>
      <c r="M15" s="1146" t="s">
        <v>1141</v>
      </c>
      <c r="P15" s="1147"/>
      <c r="Q15" s="1147"/>
      <c r="R15" s="1147"/>
      <c r="S15" s="1148"/>
      <c r="T15" s="1147"/>
      <c r="U15" s="1147"/>
      <c r="V15" s="1147"/>
      <c r="W15" s="1147"/>
    </row>
    <row r="16" spans="2:31" s="1141" customFormat="1" ht="21" customHeight="1">
      <c r="B16" s="1149"/>
      <c r="E16" s="1150"/>
      <c r="G16" s="1151" t="s">
        <v>856</v>
      </c>
      <c r="I16" s="1151" t="s">
        <v>856</v>
      </c>
      <c r="K16" s="1151" t="s">
        <v>856</v>
      </c>
      <c r="L16" s="1152"/>
      <c r="M16" s="1151" t="s">
        <v>856</v>
      </c>
    </row>
    <row r="17" spans="2:26" s="1154" customFormat="1" ht="24.95" customHeight="1">
      <c r="B17" s="1141" t="s">
        <v>403</v>
      </c>
      <c r="C17" s="1153"/>
      <c r="E17" s="1155" t="s">
        <v>1341</v>
      </c>
      <c r="G17" s="1156">
        <v>17411</v>
      </c>
      <c r="H17" s="1153"/>
      <c r="I17" s="1156">
        <v>5362.5811839999997</v>
      </c>
      <c r="K17" s="1156">
        <v>0</v>
      </c>
      <c r="M17" s="1156">
        <f>G17-I17+K17</f>
        <v>12048.418816000001</v>
      </c>
      <c r="N17" s="659"/>
    </row>
    <row r="18" spans="2:26" s="1154" customFormat="1" ht="22.5">
      <c r="B18" s="1141" t="s">
        <v>404</v>
      </c>
      <c r="E18" s="1155" t="s">
        <v>1342</v>
      </c>
      <c r="G18" s="1156">
        <v>14055</v>
      </c>
      <c r="I18" s="1156">
        <v>14055</v>
      </c>
      <c r="K18" s="1156">
        <v>0</v>
      </c>
      <c r="M18" s="1156">
        <f t="shared" ref="M18:M19" si="0">G18-I18+K18</f>
        <v>0</v>
      </c>
    </row>
    <row r="19" spans="2:26" s="1154" customFormat="1" ht="22.5">
      <c r="B19" s="1141" t="s">
        <v>497</v>
      </c>
      <c r="E19" s="1155" t="s">
        <v>1343</v>
      </c>
      <c r="G19" s="1156">
        <v>497936</v>
      </c>
      <c r="I19" s="1156">
        <f>'7-8'!F32</f>
        <v>317936.48860899999</v>
      </c>
      <c r="K19" s="1156">
        <v>18766</v>
      </c>
      <c r="M19" s="1156">
        <f t="shared" si="0"/>
        <v>198765.51139100001</v>
      </c>
    </row>
    <row r="20" spans="2:26" s="1154" customFormat="1" ht="23.25" thickBot="1">
      <c r="D20" s="1157"/>
      <c r="G20" s="1158">
        <f>SUM(G17:G19)</f>
        <v>529402</v>
      </c>
      <c r="I20" s="1158">
        <f>SUM(I17:I19)</f>
        <v>337354.069793</v>
      </c>
      <c r="K20" s="1158">
        <f>SUM(K17:K19)</f>
        <v>18766</v>
      </c>
      <c r="M20" s="1158">
        <f>SUM(M17:M19)</f>
        <v>210813.930207</v>
      </c>
      <c r="N20" s="659"/>
    </row>
    <row r="21" spans="2:26" s="1154" customFormat="1" ht="23.25" thickTop="1">
      <c r="K21" s="1157"/>
      <c r="M21" s="1159"/>
      <c r="O21" s="1159"/>
      <c r="P21" s="659"/>
    </row>
    <row r="22" spans="2:26" s="553" customFormat="1" ht="49.5" customHeight="1">
      <c r="B22" s="2232" t="s">
        <v>1344</v>
      </c>
      <c r="C22" s="2232"/>
      <c r="D22" s="2232"/>
      <c r="E22" s="2232"/>
      <c r="F22" s="2232"/>
      <c r="G22" s="2232"/>
      <c r="H22" s="2232"/>
      <c r="I22" s="2232"/>
      <c r="J22" s="2232"/>
      <c r="K22" s="2232"/>
      <c r="L22" s="2232"/>
      <c r="M22" s="2232"/>
      <c r="N22" s="2232"/>
      <c r="O22" s="2232"/>
      <c r="P22" s="886"/>
      <c r="Q22" s="886"/>
      <c r="R22" s="886"/>
      <c r="S22" s="681"/>
      <c r="T22" s="681"/>
    </row>
    <row r="23" spans="2:26" s="1154" customFormat="1" ht="5.25" customHeight="1">
      <c r="K23" s="1157"/>
      <c r="M23" s="1159"/>
      <c r="O23" s="1159"/>
      <c r="P23" s="659"/>
    </row>
    <row r="24" spans="2:26" s="1154" customFormat="1" ht="212.25" customHeight="1">
      <c r="B24" s="2232" t="s">
        <v>1403</v>
      </c>
      <c r="C24" s="2232"/>
      <c r="D24" s="2232"/>
      <c r="E24" s="2232"/>
      <c r="F24" s="2232"/>
      <c r="G24" s="2232"/>
      <c r="H24" s="2232"/>
      <c r="I24" s="2232"/>
      <c r="J24" s="2232"/>
      <c r="K24" s="2232"/>
      <c r="L24" s="2232"/>
      <c r="M24" s="2232"/>
      <c r="N24" s="2232"/>
      <c r="O24" s="2232"/>
      <c r="P24" s="1160"/>
      <c r="Q24" s="659"/>
      <c r="S24" s="1160" t="s">
        <v>918</v>
      </c>
      <c r="T24" s="1160"/>
      <c r="U24" s="1160"/>
      <c r="V24" s="1160"/>
      <c r="W24" s="1962"/>
      <c r="X24" s="1160"/>
      <c r="Y24" s="1160"/>
      <c r="Z24" s="1160"/>
    </row>
    <row r="25" spans="2:26" s="1154" customFormat="1" ht="98.25" customHeight="1">
      <c r="B25" s="2230" t="s">
        <v>1377</v>
      </c>
      <c r="C25" s="2230"/>
      <c r="D25" s="2230"/>
      <c r="E25" s="2230"/>
      <c r="F25" s="2230"/>
      <c r="G25" s="2230"/>
      <c r="H25" s="2230"/>
      <c r="I25" s="2230"/>
      <c r="J25" s="2230"/>
      <c r="K25" s="2230"/>
      <c r="L25" s="2230"/>
      <c r="M25" s="2230"/>
      <c r="N25" s="2230"/>
      <c r="O25" s="2230"/>
      <c r="P25" s="1160"/>
      <c r="Q25" s="712"/>
    </row>
    <row r="26" spans="2:26" s="1154" customFormat="1" ht="7.5" customHeight="1">
      <c r="B26" s="1160"/>
      <c r="C26" s="1160"/>
      <c r="D26" s="1160"/>
      <c r="E26" s="1160"/>
      <c r="F26" s="1160"/>
      <c r="G26" s="1160"/>
      <c r="H26" s="1160"/>
      <c r="I26" s="1160"/>
      <c r="J26" s="1160"/>
      <c r="K26" s="1160"/>
      <c r="L26" s="1160"/>
      <c r="M26" s="1160"/>
      <c r="N26" s="1160"/>
      <c r="O26" s="1160"/>
      <c r="P26" s="1160"/>
      <c r="Q26" s="712"/>
    </row>
    <row r="27" spans="2:26" s="1154" customFormat="1" ht="23.25">
      <c r="B27" s="2230" t="s">
        <v>1378</v>
      </c>
      <c r="C27" s="2230"/>
      <c r="D27" s="2230"/>
      <c r="E27" s="2230"/>
      <c r="F27" s="2230"/>
      <c r="G27" s="2230"/>
      <c r="H27" s="2230"/>
      <c r="I27" s="2230"/>
      <c r="J27" s="2230"/>
      <c r="K27" s="2230"/>
      <c r="L27" s="2230"/>
      <c r="M27" s="2230"/>
      <c r="N27" s="2230"/>
      <c r="O27" s="2230"/>
      <c r="P27" s="1160"/>
      <c r="Q27" s="712"/>
      <c r="R27" s="2230" t="s">
        <v>919</v>
      </c>
      <c r="S27" s="2230"/>
      <c r="T27" s="2230"/>
      <c r="U27" s="2230"/>
      <c r="V27" s="2230"/>
      <c r="W27" s="2230"/>
      <c r="X27" s="2230"/>
      <c r="Y27" s="2230"/>
    </row>
    <row r="28" spans="2:26" s="1154" customFormat="1" ht="105.75" customHeight="1">
      <c r="B28" s="2230" t="s">
        <v>1379</v>
      </c>
      <c r="C28" s="2230"/>
      <c r="D28" s="2230"/>
      <c r="E28" s="2230"/>
      <c r="F28" s="2230"/>
      <c r="G28" s="2230"/>
      <c r="H28" s="2230"/>
      <c r="I28" s="2230"/>
      <c r="J28" s="2230"/>
      <c r="K28" s="2230"/>
      <c r="L28" s="2230"/>
      <c r="M28" s="2230"/>
      <c r="N28" s="2230"/>
      <c r="O28" s="2230"/>
      <c r="P28" s="1160"/>
      <c r="Q28" s="712"/>
      <c r="R28" s="1160"/>
      <c r="S28" s="1160"/>
      <c r="T28" s="1160"/>
      <c r="U28" s="1160"/>
      <c r="V28" s="1160"/>
      <c r="W28" s="1160"/>
      <c r="X28" s="1160"/>
      <c r="Y28" s="1160"/>
    </row>
    <row r="29" spans="2:26" s="1154" customFormat="1" ht="22.5">
      <c r="K29" s="1157"/>
      <c r="M29" s="1159"/>
      <c r="O29" s="1159"/>
      <c r="P29" s="659"/>
    </row>
    <row r="30" spans="2:26" s="553" customFormat="1" ht="19.5" customHeight="1">
      <c r="B30" s="1135" t="s">
        <v>1195</v>
      </c>
      <c r="C30" s="1135"/>
      <c r="D30" s="1135"/>
      <c r="E30" s="1135"/>
      <c r="F30" s="1135"/>
      <c r="G30" s="1135"/>
      <c r="H30" s="1135"/>
      <c r="I30" s="1135"/>
      <c r="J30" s="1135"/>
      <c r="K30" s="1135"/>
      <c r="L30" s="1135"/>
      <c r="M30" s="1135"/>
      <c r="N30" s="1135"/>
      <c r="O30" s="1135"/>
      <c r="P30" s="1135"/>
      <c r="S30" s="1136"/>
      <c r="T30" s="1137"/>
    </row>
    <row r="31" spans="2:26" s="553" customFormat="1" ht="6" customHeight="1">
      <c r="B31" s="1135"/>
      <c r="C31" s="1135"/>
      <c r="D31" s="1135"/>
      <c r="E31" s="1135"/>
      <c r="F31" s="1135"/>
      <c r="G31" s="1135"/>
      <c r="H31" s="1135"/>
      <c r="I31" s="1135"/>
      <c r="J31" s="1135"/>
      <c r="K31" s="1135"/>
      <c r="L31" s="1135"/>
      <c r="M31" s="1135"/>
      <c r="N31" s="1135"/>
      <c r="O31" s="1135"/>
      <c r="P31" s="1135"/>
      <c r="S31" s="1136"/>
      <c r="T31" s="1137"/>
    </row>
    <row r="32" spans="2:26" s="553" customFormat="1" ht="25.5" customHeight="1">
      <c r="B32" s="2134" t="s">
        <v>1311</v>
      </c>
      <c r="C32" s="2134"/>
      <c r="D32" s="2134"/>
      <c r="E32" s="2134"/>
      <c r="F32" s="2134"/>
      <c r="G32" s="2134"/>
      <c r="H32" s="2134"/>
      <c r="I32" s="2134"/>
      <c r="J32" s="2134"/>
      <c r="K32" s="2134"/>
      <c r="L32" s="2134"/>
      <c r="M32" s="2134"/>
      <c r="N32" s="2134"/>
      <c r="O32" s="2134"/>
      <c r="P32" s="681"/>
      <c r="Q32" s="681"/>
      <c r="S32" s="681"/>
      <c r="T32" s="681"/>
    </row>
    <row r="33" spans="2:17" s="1161" customFormat="1" ht="6" customHeight="1">
      <c r="Q33" s="1162"/>
    </row>
    <row r="34" spans="2:17" s="1161" customFormat="1" ht="21" customHeight="1">
      <c r="Q34" s="1162"/>
    </row>
    <row r="35" spans="2:17" s="1161" customFormat="1" ht="21" customHeight="1">
      <c r="Q35" s="1162"/>
    </row>
    <row r="36" spans="2:17" s="1161" customFormat="1" ht="21" customHeight="1">
      <c r="Q36" s="1162"/>
    </row>
    <row r="37" spans="2:17" s="1161" customFormat="1" ht="15.75" customHeight="1">
      <c r="Q37" s="1162"/>
    </row>
    <row r="38" spans="2:17" s="1161" customFormat="1" ht="15" customHeight="1">
      <c r="Q38" s="1162"/>
    </row>
    <row r="39" spans="2:17" s="1161" customFormat="1" ht="19.5" customHeight="1">
      <c r="B39" s="2231">
        <v>33</v>
      </c>
      <c r="C39" s="2231"/>
      <c r="D39" s="2231"/>
      <c r="E39" s="2231"/>
      <c r="F39" s="2231"/>
      <c r="G39" s="2231"/>
      <c r="H39" s="2231"/>
      <c r="I39" s="2231"/>
      <c r="J39" s="2231"/>
      <c r="K39" s="2231"/>
      <c r="L39" s="2231"/>
      <c r="M39" s="2231"/>
      <c r="N39" s="2231"/>
      <c r="O39" s="2231"/>
      <c r="P39" s="1163"/>
      <c r="Q39" s="1162"/>
    </row>
    <row r="40" spans="2:17" s="1154" customFormat="1" ht="22.5">
      <c r="B40" s="1162"/>
      <c r="C40" s="1162"/>
      <c r="D40" s="1162"/>
      <c r="E40" s="1162"/>
      <c r="F40" s="1162"/>
      <c r="G40" s="1162"/>
      <c r="H40" s="1162"/>
      <c r="I40" s="1162"/>
      <c r="J40" s="1162"/>
      <c r="K40" s="1162"/>
      <c r="L40" s="1162"/>
      <c r="M40" s="1162"/>
      <c r="N40" s="1162"/>
      <c r="O40" s="1162"/>
      <c r="P40" s="1162"/>
    </row>
    <row r="41" spans="2:17" s="1164" customFormat="1" ht="27" customHeight="1">
      <c r="P41" s="1165"/>
      <c r="Q41" s="1165"/>
    </row>
    <row r="42" spans="2:17" s="1164" customFormat="1" ht="27" customHeight="1"/>
    <row r="43" spans="2:17" s="1164" customFormat="1" ht="27" customHeight="1"/>
    <row r="44" spans="2:17" s="1164" customFormat="1" ht="22.5">
      <c r="M44" s="1166"/>
      <c r="N44" s="1166"/>
      <c r="O44" s="1167"/>
    </row>
    <row r="45" spans="2:17" s="1164" customFormat="1" ht="22.5"/>
    <row r="47" spans="2:17" ht="24.75" customHeight="1">
      <c r="M47" s="1064"/>
      <c r="N47" s="1064"/>
      <c r="O47" s="1064"/>
    </row>
  </sheetData>
  <mergeCells count="18">
    <mergeCell ref="B1:O1"/>
    <mergeCell ref="B2:O2"/>
    <mergeCell ref="P2:Q2"/>
    <mergeCell ref="B3:O3"/>
    <mergeCell ref="P3:Q3"/>
    <mergeCell ref="B13:K13"/>
    <mergeCell ref="B7:O7"/>
    <mergeCell ref="B11:O11"/>
    <mergeCell ref="R27:Y27"/>
    <mergeCell ref="B39:O39"/>
    <mergeCell ref="B25:O25"/>
    <mergeCell ref="B27:O27"/>
    <mergeCell ref="B24:O24"/>
    <mergeCell ref="B9:O9"/>
    <mergeCell ref="R9:AE9"/>
    <mergeCell ref="B32:O32"/>
    <mergeCell ref="B22:O22"/>
    <mergeCell ref="B28:O28"/>
  </mergeCells>
  <printOptions horizontalCentered="1"/>
  <pageMargins left="0.19685039370078741" right="0.39370078740157483" top="0.39370078740157483" bottom="0.19685039370078741" header="0.51181102362204722" footer="0.51181102362204722"/>
  <pageSetup paperSize="9" scale="64" orientation="portrait" r:id="rId1"/>
  <headerFooter alignWithMargins="0"/>
  <rowBreaks count="2" manualBreakCount="2">
    <brk id="39" min="1" max="8" man="1"/>
    <brk id="43" min="1" max="14"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rightToLeft="1" view="pageBreakPreview" topLeftCell="A17" zoomScaleSheetLayoutView="100" workbookViewId="0">
      <selection activeCell="F17" sqref="F17"/>
    </sheetView>
  </sheetViews>
  <sheetFormatPr defaultColWidth="9" defaultRowHeight="22.5"/>
  <cols>
    <col min="1" max="1" width="3.42578125" style="413" customWidth="1"/>
    <col min="2" max="2" width="53.140625" style="413" customWidth="1"/>
    <col min="3" max="3" width="12" style="413" bestFit="1" customWidth="1"/>
    <col min="4" max="4" width="16.140625" style="413" hidden="1" customWidth="1"/>
    <col min="5" max="5" width="10.140625" style="413" hidden="1" customWidth="1"/>
    <col min="6" max="6" width="17.140625" style="413" bestFit="1" customWidth="1"/>
    <col min="7" max="7" width="11.5703125" style="413" bestFit="1" customWidth="1"/>
    <col min="8" max="8" width="15.28515625" style="413" customWidth="1"/>
    <col min="9" max="9" width="5.28515625" style="413" bestFit="1" customWidth="1"/>
    <col min="10" max="10" width="17.28515625" style="1061" hidden="1" customWidth="1"/>
    <col min="11" max="11" width="28.5703125" style="1061" customWidth="1"/>
    <col min="12" max="12" width="1.42578125" style="413" customWidth="1"/>
    <col min="13" max="16384" width="9" style="413"/>
  </cols>
  <sheetData>
    <row r="1" spans="2:14" ht="17.25" customHeight="1">
      <c r="B1" s="2239" t="s">
        <v>1143</v>
      </c>
    </row>
    <row r="2" spans="2:14" s="1064" customFormat="1" ht="24.75" customHeight="1">
      <c r="B2" s="2239"/>
      <c r="C2" s="2236" t="s">
        <v>984</v>
      </c>
      <c r="D2" s="2236"/>
      <c r="E2" s="2236"/>
      <c r="F2" s="2236"/>
      <c r="G2" s="2236"/>
      <c r="H2" s="2236"/>
      <c r="I2" s="1062"/>
      <c r="J2" s="1062"/>
      <c r="K2" s="1062"/>
      <c r="L2" s="1063"/>
      <c r="M2" s="1063"/>
      <c r="N2" s="1063"/>
    </row>
    <row r="3" spans="2:14" s="1064" customFormat="1" ht="24.75" customHeight="1">
      <c r="C3" s="2236" t="s">
        <v>598</v>
      </c>
      <c r="D3" s="2236"/>
      <c r="E3" s="2236"/>
      <c r="F3" s="2236"/>
      <c r="G3" s="2236"/>
      <c r="H3" s="1065"/>
      <c r="I3" s="1062"/>
      <c r="J3" s="1062"/>
      <c r="K3" s="1062"/>
      <c r="L3" s="1063"/>
      <c r="M3" s="1063"/>
      <c r="N3" s="1063"/>
    </row>
    <row r="4" spans="2:14" s="1064" customFormat="1" ht="24.75" customHeight="1">
      <c r="B4" s="1066"/>
      <c r="C4" s="2236" t="s">
        <v>985</v>
      </c>
      <c r="D4" s="2236"/>
      <c r="E4" s="2236"/>
      <c r="F4" s="2236"/>
      <c r="G4" s="2236"/>
      <c r="H4" s="1963"/>
      <c r="I4" s="1066"/>
      <c r="J4" s="1066"/>
      <c r="K4" s="1066"/>
      <c r="L4" s="1063"/>
      <c r="M4" s="1063"/>
      <c r="N4" s="1063"/>
    </row>
    <row r="5" spans="2:14" s="1064" customFormat="1" ht="24.75" customHeight="1">
      <c r="C5" s="2236" t="s">
        <v>934</v>
      </c>
      <c r="D5" s="2236"/>
      <c r="E5" s="2236"/>
      <c r="F5" s="2236"/>
      <c r="G5" s="2236"/>
      <c r="H5" s="1065"/>
      <c r="I5" s="1062"/>
      <c r="J5" s="1062"/>
      <c r="K5" s="1062"/>
      <c r="L5" s="1063"/>
      <c r="M5" s="1063"/>
      <c r="N5" s="1067" t="s">
        <v>660</v>
      </c>
    </row>
    <row r="6" spans="2:14" s="1064" customFormat="1" ht="18.75" customHeight="1">
      <c r="C6" s="1068"/>
      <c r="D6" s="1068"/>
      <c r="E6" s="1068"/>
      <c r="F6" s="1068"/>
      <c r="G6" s="1068"/>
      <c r="H6" s="1068"/>
      <c r="I6" s="1068"/>
      <c r="J6" s="1068"/>
      <c r="K6" s="1068"/>
      <c r="L6" s="1068"/>
      <c r="M6" s="1068"/>
      <c r="N6" s="1068"/>
    </row>
    <row r="7" spans="2:14" ht="78" customHeight="1">
      <c r="B7" s="2237" t="s">
        <v>1196</v>
      </c>
      <c r="C7" s="2237"/>
      <c r="D7" s="2237"/>
      <c r="E7" s="2237"/>
      <c r="F7" s="2237"/>
      <c r="G7" s="2237"/>
      <c r="H7" s="2237"/>
      <c r="I7" s="2237"/>
      <c r="J7" s="2237"/>
      <c r="K7" s="2237"/>
    </row>
    <row r="8" spans="2:14" s="1064" customFormat="1" ht="7.5" customHeight="1">
      <c r="B8" s="1067"/>
      <c r="C8" s="1068"/>
      <c r="D8" s="1068"/>
      <c r="E8" s="1068"/>
      <c r="F8" s="1068"/>
      <c r="G8" s="1068"/>
      <c r="H8" s="1068"/>
      <c r="I8" s="1068"/>
      <c r="J8" s="1068"/>
      <c r="K8" s="1068"/>
      <c r="L8" s="1068"/>
      <c r="M8" s="1068"/>
      <c r="N8" s="1068"/>
    </row>
    <row r="9" spans="2:14" ht="30">
      <c r="B9" s="2157" t="s">
        <v>1155</v>
      </c>
      <c r="C9" s="2241"/>
      <c r="D9" s="2241"/>
      <c r="E9" s="2241"/>
      <c r="F9" s="2241"/>
      <c r="G9" s="2241"/>
      <c r="H9" s="2241"/>
      <c r="J9" s="413"/>
      <c r="K9" s="413"/>
    </row>
    <row r="10" spans="2:14" ht="6" customHeight="1">
      <c r="B10" s="1069"/>
      <c r="C10" s="1069"/>
      <c r="D10" s="1069"/>
      <c r="E10" s="1069"/>
      <c r="F10" s="1069"/>
      <c r="G10" s="1069"/>
      <c r="H10" s="1070"/>
      <c r="I10" s="1070"/>
      <c r="J10" s="1071"/>
      <c r="K10" s="1071"/>
    </row>
    <row r="11" spans="2:14" ht="27" customHeight="1">
      <c r="B11" s="1072"/>
      <c r="C11" s="1072"/>
      <c r="D11" s="1072"/>
      <c r="E11" s="1072"/>
      <c r="F11" s="1072"/>
      <c r="G11" s="1072"/>
      <c r="H11" s="1072"/>
      <c r="I11" s="2240" t="s">
        <v>587</v>
      </c>
      <c r="J11" s="2240"/>
      <c r="K11" s="2240"/>
    </row>
    <row r="12" spans="2:14" ht="27.75" customHeight="1" thickBot="1">
      <c r="B12" s="1060"/>
      <c r="C12" s="1073"/>
      <c r="F12" s="1073"/>
      <c r="H12" s="2242" t="s">
        <v>727</v>
      </c>
      <c r="I12" s="2242"/>
      <c r="J12" s="2242"/>
      <c r="K12" s="2242"/>
      <c r="N12" s="413" t="s">
        <v>405</v>
      </c>
    </row>
    <row r="13" spans="2:14" s="1074" customFormat="1" ht="21" customHeight="1" thickBot="1">
      <c r="B13" s="2234" t="s">
        <v>121</v>
      </c>
      <c r="C13" s="2234" t="s">
        <v>1147</v>
      </c>
      <c r="D13" s="2234" t="s">
        <v>122</v>
      </c>
      <c r="E13" s="2234"/>
      <c r="F13" s="2245" t="s">
        <v>1169</v>
      </c>
      <c r="G13" s="2234" t="s">
        <v>112</v>
      </c>
      <c r="H13" s="2248" t="s">
        <v>1148</v>
      </c>
      <c r="I13" s="2249"/>
      <c r="J13" s="1965" t="s">
        <v>123</v>
      </c>
      <c r="K13" s="2234" t="s">
        <v>113</v>
      </c>
    </row>
    <row r="14" spans="2:14" s="1074" customFormat="1" ht="21" customHeight="1" thickBot="1">
      <c r="B14" s="2235"/>
      <c r="C14" s="2235"/>
      <c r="D14" s="2235" t="s">
        <v>124</v>
      </c>
      <c r="E14" s="2235" t="s">
        <v>125</v>
      </c>
      <c r="F14" s="2246"/>
      <c r="G14" s="2235"/>
      <c r="H14" s="1075" t="s">
        <v>124</v>
      </c>
      <c r="I14" s="1076" t="s">
        <v>125</v>
      </c>
      <c r="J14" s="1077"/>
      <c r="K14" s="2235"/>
    </row>
    <row r="15" spans="2:14" ht="37.5" customHeight="1">
      <c r="B15" s="1078" t="s">
        <v>1150</v>
      </c>
      <c r="C15" s="1079"/>
      <c r="D15" s="1080"/>
      <c r="E15" s="1081"/>
      <c r="F15" s="1079"/>
      <c r="G15" s="1079"/>
      <c r="H15" s="1082"/>
      <c r="I15" s="1083"/>
      <c r="J15" s="1084"/>
      <c r="K15" s="1085"/>
      <c r="N15" s="1086"/>
    </row>
    <row r="16" spans="2:14" ht="37.5" customHeight="1">
      <c r="B16" s="1087" t="s">
        <v>126</v>
      </c>
      <c r="C16" s="1079">
        <v>137567</v>
      </c>
      <c r="D16" s="1080" t="e">
        <v>#REF!</v>
      </c>
      <c r="E16" s="1081" t="e">
        <v>#REF!</v>
      </c>
      <c r="F16" s="1079">
        <v>224460</v>
      </c>
      <c r="G16" s="1079">
        <f>'5'!I10</f>
        <v>197312.92154100002</v>
      </c>
      <c r="H16" s="1082">
        <f>G16-F16</f>
        <v>-27147.078458999982</v>
      </c>
      <c r="I16" s="1083">
        <f>H16/F16*100</f>
        <v>-12.09439475140336</v>
      </c>
      <c r="J16" s="1084" t="s">
        <v>335</v>
      </c>
      <c r="K16" s="1044" t="s">
        <v>1156</v>
      </c>
      <c r="N16" s="1086">
        <f>H16/C16</f>
        <v>-0.19733714087680898</v>
      </c>
    </row>
    <row r="17" spans="1:14" ht="37.5" customHeight="1">
      <c r="B17" s="1087" t="s">
        <v>1161</v>
      </c>
      <c r="C17" s="1079">
        <v>692117</v>
      </c>
      <c r="D17" s="1088" t="e">
        <v>#REF!</v>
      </c>
      <c r="E17" s="1081" t="e">
        <v>#REF!</v>
      </c>
      <c r="F17" s="1079">
        <v>1053589</v>
      </c>
      <c r="G17" s="1079">
        <f>('5'!I11+'5'!I12)</f>
        <v>1094254.8780540002</v>
      </c>
      <c r="H17" s="1082">
        <f t="shared" ref="H17:H18" si="0">G17-F17</f>
        <v>40665.878054000204</v>
      </c>
      <c r="I17" s="1083">
        <f t="shared" ref="I17:I18" si="1">H17/F17*100</f>
        <v>3.8597477815353241</v>
      </c>
      <c r="J17" s="1084" t="s">
        <v>336</v>
      </c>
      <c r="K17" s="1044" t="s">
        <v>1157</v>
      </c>
      <c r="N17" s="1086">
        <f>H17/C17</f>
        <v>5.8755785588275107E-2</v>
      </c>
    </row>
    <row r="18" spans="1:14" ht="37.5" customHeight="1" thickBot="1">
      <c r="A18" s="1060"/>
      <c r="B18" s="1089" t="s">
        <v>127</v>
      </c>
      <c r="C18" s="1079">
        <v>339335</v>
      </c>
      <c r="D18" s="1088" t="e">
        <v>#REF!</v>
      </c>
      <c r="E18" s="1081" t="e">
        <v>#REF!</v>
      </c>
      <c r="F18" s="1079">
        <v>95330</v>
      </c>
      <c r="G18" s="1079">
        <f>('7-8'!F36+'9-11'!G21+'9-11'!G23+'9-11'!G24)</f>
        <v>348400.95834499999</v>
      </c>
      <c r="H18" s="1082">
        <f t="shared" si="0"/>
        <v>253070.95834499999</v>
      </c>
      <c r="I18" s="1083">
        <f t="shared" si="1"/>
        <v>265.46832932445187</v>
      </c>
      <c r="J18" s="1084" t="s">
        <v>337</v>
      </c>
      <c r="K18" s="1044" t="s">
        <v>1158</v>
      </c>
      <c r="N18" s="1086">
        <f t="shared" ref="N18:N23" si="2">H18/C18</f>
        <v>0.74578501582506962</v>
      </c>
    </row>
    <row r="19" spans="1:14" s="1060" customFormat="1" ht="37.5" customHeight="1" thickBot="1">
      <c r="B19" s="1090" t="s">
        <v>128</v>
      </c>
      <c r="C19" s="1091">
        <f>SUM(C16:C18)</f>
        <v>1169019</v>
      </c>
      <c r="D19" s="1091" t="e">
        <v>#REF!</v>
      </c>
      <c r="E19" s="1081" t="e">
        <v>#REF!</v>
      </c>
      <c r="F19" s="1091">
        <f>SUM(F16:F18)</f>
        <v>1373379</v>
      </c>
      <c r="G19" s="1092">
        <f>SUM(G16:G18)</f>
        <v>1639968.7579400002</v>
      </c>
      <c r="H19" s="1093">
        <f>SUM(H16:H18)</f>
        <v>266589.75794000021</v>
      </c>
      <c r="I19" s="1094">
        <f>H19/F19*100</f>
        <v>19.411230107639639</v>
      </c>
      <c r="J19" s="1095"/>
      <c r="K19" s="1090"/>
      <c r="N19" s="1086">
        <f>H19/C19</f>
        <v>0.2280457015155444</v>
      </c>
    </row>
    <row r="20" spans="1:14" ht="37.5" customHeight="1" thickBot="1">
      <c r="B20" s="1078" t="s">
        <v>1151</v>
      </c>
      <c r="C20" s="1079"/>
      <c r="D20" s="1080"/>
      <c r="E20" s="1081"/>
      <c r="F20" s="1079"/>
      <c r="G20" s="1079"/>
      <c r="H20" s="1082"/>
      <c r="I20" s="1083"/>
      <c r="J20" s="1084"/>
      <c r="K20" s="1085"/>
      <c r="N20" s="1086"/>
    </row>
    <row r="21" spans="1:14" s="1096" customFormat="1" ht="37.5" customHeight="1">
      <c r="B21" s="1097" t="s">
        <v>187</v>
      </c>
      <c r="C21" s="1098">
        <v>696056</v>
      </c>
      <c r="D21" s="1088" t="e">
        <v>#REF!</v>
      </c>
      <c r="E21" s="1081" t="e">
        <v>#REF!</v>
      </c>
      <c r="F21" s="1098">
        <v>883878</v>
      </c>
      <c r="G21" s="1098">
        <f>('5-5'!F11+'5-5'!F12+'5-5'!F13)</f>
        <v>900953.80457399995</v>
      </c>
      <c r="H21" s="1088">
        <f>F21-G21</f>
        <v>-17075.804573999951</v>
      </c>
      <c r="I21" s="1083">
        <f>H21/F21*100</f>
        <v>-1.9319187233984725</v>
      </c>
      <c r="J21" s="2243" t="s">
        <v>338</v>
      </c>
      <c r="K21" s="1044" t="s">
        <v>1159</v>
      </c>
      <c r="N21" s="1086">
        <f t="shared" si="2"/>
        <v>-2.4532228116703182E-2</v>
      </c>
    </row>
    <row r="22" spans="1:14" s="1060" customFormat="1" ht="37.5" customHeight="1">
      <c r="B22" s="1099" t="s">
        <v>188</v>
      </c>
      <c r="C22" s="1079">
        <v>280212</v>
      </c>
      <c r="D22" s="1080" t="e">
        <v>#REF!</v>
      </c>
      <c r="E22" s="1081" t="e">
        <v>#REF!</v>
      </c>
      <c r="F22" s="1079">
        <v>179407</v>
      </c>
      <c r="G22" s="1079">
        <f>('5-5'!F14+'5-5'!F15)</f>
        <v>258767.257086</v>
      </c>
      <c r="H22" s="1088">
        <f t="shared" ref="H22:H24" si="3">F22-G22</f>
        <v>-79360.257085999998</v>
      </c>
      <c r="I22" s="1083">
        <f t="shared" ref="I22:I23" si="4">H22/F22*100</f>
        <v>-44.234760676004839</v>
      </c>
      <c r="J22" s="2244"/>
      <c r="K22" s="1044" t="s">
        <v>1159</v>
      </c>
      <c r="N22" s="1086">
        <f t="shared" si="2"/>
        <v>-0.28321505533667363</v>
      </c>
    </row>
    <row r="23" spans="1:14" s="1060" customFormat="1" ht="37.5" customHeight="1" thickBot="1">
      <c r="B23" s="1089" t="s">
        <v>189</v>
      </c>
      <c r="C23" s="1079">
        <v>212751</v>
      </c>
      <c r="D23" s="1080" t="e">
        <v>#REF!</v>
      </c>
      <c r="E23" s="1081" t="e">
        <v>#REF!</v>
      </c>
      <c r="F23" s="1079">
        <v>330094</v>
      </c>
      <c r="G23" s="1079">
        <f>'7-8'!F18</f>
        <v>335863.35768400005</v>
      </c>
      <c r="H23" s="1088">
        <f t="shared" si="3"/>
        <v>-5769.357684000046</v>
      </c>
      <c r="I23" s="1083">
        <f t="shared" si="4"/>
        <v>-1.7477923512696523</v>
      </c>
      <c r="J23" s="1100" t="s">
        <v>339</v>
      </c>
      <c r="K23" s="1044" t="s">
        <v>1159</v>
      </c>
      <c r="N23" s="1086">
        <f t="shared" si="2"/>
        <v>-2.7117887502291629E-2</v>
      </c>
    </row>
    <row r="24" spans="1:14" s="1060" customFormat="1" ht="37.5" customHeight="1" thickBot="1">
      <c r="B24" s="1089" t="s">
        <v>1408</v>
      </c>
      <c r="C24" s="1079">
        <v>0</v>
      </c>
      <c r="D24" s="1088"/>
      <c r="E24" s="1081"/>
      <c r="F24" s="1079">
        <v>0</v>
      </c>
      <c r="G24" s="1079">
        <f>-('9-11'!G11+'9-11'!G22)</f>
        <v>305375.73249999998</v>
      </c>
      <c r="H24" s="1088">
        <f t="shared" si="3"/>
        <v>-305375.73249999998</v>
      </c>
      <c r="I24" s="1083">
        <v>-100</v>
      </c>
      <c r="J24" s="1084"/>
      <c r="K24" s="1044" t="s">
        <v>1410</v>
      </c>
      <c r="N24" s="1086"/>
    </row>
    <row r="25" spans="1:14" s="1096" customFormat="1" ht="37.5" customHeight="1" thickBot="1">
      <c r="B25" s="1090" t="s">
        <v>129</v>
      </c>
      <c r="C25" s="1091">
        <f>SUM(C21:C24)</f>
        <v>1189019</v>
      </c>
      <c r="D25" s="1091" t="e">
        <v>#REF!</v>
      </c>
      <c r="E25" s="1101" t="e">
        <v>#REF!</v>
      </c>
      <c r="F25" s="1091">
        <f>SUM(F21:F24)</f>
        <v>1393379</v>
      </c>
      <c r="G25" s="1092">
        <f>SUM(G21:G24)</f>
        <v>1800960.151844</v>
      </c>
      <c r="H25" s="1093">
        <f>SUM(H21:H24)</f>
        <v>-407581.15184399998</v>
      </c>
      <c r="I25" s="1102">
        <f>H25/F25*100</f>
        <v>-29.251277064172776</v>
      </c>
      <c r="J25" s="2243"/>
      <c r="K25" s="1090"/>
    </row>
    <row r="26" spans="1:14" s="1060" customFormat="1" ht="37.5" customHeight="1">
      <c r="B26" s="1103" t="s">
        <v>542</v>
      </c>
      <c r="C26" s="1104">
        <f>C19-C25</f>
        <v>-20000</v>
      </c>
      <c r="D26" s="1105" t="e">
        <f t="shared" ref="D26:G26" si="5">D19-D25</f>
        <v>#REF!</v>
      </c>
      <c r="E26" s="1105" t="e">
        <f t="shared" si="5"/>
        <v>#REF!</v>
      </c>
      <c r="F26" s="1104">
        <f>F19-F25</f>
        <v>-20000</v>
      </c>
      <c r="G26" s="1104">
        <f t="shared" si="5"/>
        <v>-160991.39390399982</v>
      </c>
      <c r="H26" s="1104">
        <f>H19+H25</f>
        <v>-140991.39390399976</v>
      </c>
      <c r="I26" s="1106">
        <f>H26/F26*100</f>
        <v>704.95696951999878</v>
      </c>
      <c r="J26" s="2244"/>
      <c r="K26" s="1103"/>
    </row>
    <row r="27" spans="1:14" s="1060" customFormat="1" ht="33.75" customHeight="1" thickBot="1">
      <c r="B27" s="1089" t="s">
        <v>541</v>
      </c>
      <c r="C27" s="1079">
        <v>0</v>
      </c>
      <c r="D27" s="1080" t="e">
        <v>#REF!</v>
      </c>
      <c r="E27" s="1081">
        <v>100</v>
      </c>
      <c r="F27" s="1079">
        <v>0</v>
      </c>
      <c r="G27" s="1079">
        <f>'صورت سود و زيان'!E16</f>
        <v>15500</v>
      </c>
      <c r="H27" s="1080">
        <f>G27-C27</f>
        <v>15500</v>
      </c>
      <c r="I27" s="1081">
        <v>100</v>
      </c>
      <c r="J27" s="1100"/>
      <c r="K27" s="1089"/>
    </row>
    <row r="28" spans="1:14" ht="37.5" customHeight="1" thickBot="1">
      <c r="B28" s="1107" t="s">
        <v>66</v>
      </c>
      <c r="C28" s="1108">
        <f>SUM(C26:C27)</f>
        <v>-20000</v>
      </c>
      <c r="D28" s="1108"/>
      <c r="E28" s="1109"/>
      <c r="F28" s="1108">
        <f>SUM(F26:F27)</f>
        <v>-20000</v>
      </c>
      <c r="G28" s="1108">
        <f>SUM(G26:G27)</f>
        <v>-145491.39390399982</v>
      </c>
      <c r="H28" s="1108">
        <f>SUM(H26:H27)</f>
        <v>-125491.39390399976</v>
      </c>
      <c r="I28" s="1110">
        <f>H28/F28*100</f>
        <v>627.45696951999878</v>
      </c>
      <c r="J28" s="1095"/>
      <c r="K28" s="1111"/>
    </row>
    <row r="29" spans="1:14" ht="37.5" customHeight="1">
      <c r="B29" s="1078" t="s">
        <v>1152</v>
      </c>
      <c r="C29" s="1079"/>
      <c r="D29" s="1080"/>
      <c r="E29" s="1081"/>
      <c r="F29" s="1079"/>
      <c r="G29" s="1079"/>
      <c r="H29" s="1082"/>
      <c r="I29" s="1083"/>
      <c r="J29" s="1084"/>
      <c r="K29" s="1085"/>
      <c r="N29" s="1086"/>
    </row>
    <row r="30" spans="1:14" ht="36" customHeight="1">
      <c r="B30" s="820" t="s">
        <v>1149</v>
      </c>
      <c r="C30" s="1112"/>
      <c r="D30" s="1113"/>
      <c r="E30" s="1113"/>
      <c r="F30" s="1112"/>
      <c r="G30" s="1112"/>
      <c r="H30" s="1114"/>
      <c r="I30" s="1114"/>
      <c r="J30" s="1115"/>
      <c r="K30" s="1116"/>
    </row>
    <row r="31" spans="1:14" ht="36" customHeight="1">
      <c r="B31" s="1087" t="s">
        <v>324</v>
      </c>
      <c r="C31" s="1079">
        <v>3000</v>
      </c>
      <c r="D31" s="1080"/>
      <c r="E31" s="1081"/>
      <c r="F31" s="1079">
        <v>8000</v>
      </c>
      <c r="G31" s="1079">
        <v>7242</v>
      </c>
      <c r="H31" s="1088">
        <f t="shared" ref="H31:H35" si="6">F31-G31</f>
        <v>758</v>
      </c>
      <c r="I31" s="1102">
        <f t="shared" ref="I31:I36" si="7">H31/F31*100</f>
        <v>9.4749999999999996</v>
      </c>
      <c r="J31" s="1964"/>
      <c r="K31" s="1044" t="s">
        <v>1160</v>
      </c>
    </row>
    <row r="32" spans="1:14" ht="36" customHeight="1">
      <c r="B32" s="1087" t="s">
        <v>526</v>
      </c>
      <c r="C32" s="1079">
        <v>8000</v>
      </c>
      <c r="D32" s="1080"/>
      <c r="E32" s="1081"/>
      <c r="F32" s="1079">
        <v>8000</v>
      </c>
      <c r="G32" s="1079">
        <v>3406</v>
      </c>
      <c r="H32" s="1088">
        <f t="shared" si="6"/>
        <v>4594</v>
      </c>
      <c r="I32" s="1102">
        <f t="shared" si="7"/>
        <v>57.425000000000004</v>
      </c>
      <c r="J32" s="2244"/>
      <c r="K32" s="1044" t="s">
        <v>1160</v>
      </c>
    </row>
    <row r="33" spans="2:14" ht="36" customHeight="1">
      <c r="B33" s="1089" t="s">
        <v>498</v>
      </c>
      <c r="C33" s="1079">
        <v>45000</v>
      </c>
      <c r="D33" s="1080" t="e">
        <v>#REF!</v>
      </c>
      <c r="E33" s="1081" t="e">
        <v>#REF!</v>
      </c>
      <c r="F33" s="1079">
        <v>105000</v>
      </c>
      <c r="G33" s="1079">
        <v>67912</v>
      </c>
      <c r="H33" s="1088">
        <f t="shared" si="6"/>
        <v>37088</v>
      </c>
      <c r="I33" s="1102">
        <f t="shared" si="7"/>
        <v>35.321904761904761</v>
      </c>
      <c r="J33" s="2244"/>
      <c r="K33" s="1044" t="s">
        <v>1160</v>
      </c>
    </row>
    <row r="34" spans="2:14" ht="36" customHeight="1">
      <c r="B34" s="1089" t="s">
        <v>131</v>
      </c>
      <c r="C34" s="1079">
        <v>5000</v>
      </c>
      <c r="D34" s="1080" t="e">
        <v>#REF!</v>
      </c>
      <c r="E34" s="1081">
        <v>100</v>
      </c>
      <c r="F34" s="1079">
        <v>8000</v>
      </c>
      <c r="G34" s="1079">
        <v>9219</v>
      </c>
      <c r="H34" s="1088">
        <f t="shared" si="6"/>
        <v>-1219</v>
      </c>
      <c r="I34" s="1102">
        <f t="shared" si="7"/>
        <v>-15.237500000000001</v>
      </c>
      <c r="J34" s="2244"/>
      <c r="K34" s="1044" t="s">
        <v>1160</v>
      </c>
    </row>
    <row r="35" spans="2:14" ht="36" customHeight="1">
      <c r="B35" s="1117" t="s">
        <v>132</v>
      </c>
      <c r="C35" s="1118">
        <v>12000</v>
      </c>
      <c r="D35" s="1080" t="e">
        <v>#REF!</v>
      </c>
      <c r="E35" s="1081" t="e">
        <v>#REF!</v>
      </c>
      <c r="F35" s="1118">
        <v>15000</v>
      </c>
      <c r="G35" s="1079">
        <v>9708</v>
      </c>
      <c r="H35" s="1088">
        <f t="shared" si="6"/>
        <v>5292</v>
      </c>
      <c r="I35" s="1102">
        <f>H35/F35*100</f>
        <v>35.28</v>
      </c>
      <c r="J35" s="2244"/>
      <c r="K35" s="1044" t="s">
        <v>1160</v>
      </c>
    </row>
    <row r="36" spans="2:14" ht="36" customHeight="1" thickBot="1">
      <c r="B36" s="1119" t="s">
        <v>133</v>
      </c>
      <c r="C36" s="1120">
        <v>15000</v>
      </c>
      <c r="D36" s="1121" t="e">
        <v>#REF!</v>
      </c>
      <c r="E36" s="1122" t="e">
        <v>#REF!</v>
      </c>
      <c r="F36" s="1120">
        <v>20000</v>
      </c>
      <c r="G36" s="1123">
        <v>9913</v>
      </c>
      <c r="H36" s="1088">
        <f>F36-G36</f>
        <v>10087</v>
      </c>
      <c r="I36" s="1102">
        <f t="shared" si="7"/>
        <v>50.434999999999995</v>
      </c>
      <c r="J36" s="2247"/>
      <c r="K36" s="1044" t="s">
        <v>1160</v>
      </c>
    </row>
    <row r="37" spans="2:14" ht="36" customHeight="1" thickBot="1">
      <c r="B37" s="1124" t="s">
        <v>515</v>
      </c>
      <c r="C37" s="1125">
        <f>SUM(C31:C36)</f>
        <v>88000</v>
      </c>
      <c r="D37" s="1125" t="e">
        <f>SUM(D29:D36)</f>
        <v>#REF!</v>
      </c>
      <c r="E37" s="1125" t="e">
        <f>SUM(E29:E36)</f>
        <v>#REF!</v>
      </c>
      <c r="F37" s="1125">
        <f>SUM(F31:F36)</f>
        <v>164000</v>
      </c>
      <c r="G37" s="1125">
        <f>SUM(G31:G36)</f>
        <v>107400</v>
      </c>
      <c r="H37" s="1093">
        <f>SUM(H31:H36)</f>
        <v>56600</v>
      </c>
      <c r="I37" s="1126"/>
      <c r="J37" s="1127"/>
      <c r="K37" s="1087"/>
    </row>
    <row r="38" spans="2:14" ht="26.25" hidden="1" customHeight="1" thickBot="1">
      <c r="B38" s="1124" t="s">
        <v>478</v>
      </c>
      <c r="C38" s="1125" t="e">
        <f>#REF!+C37</f>
        <v>#REF!</v>
      </c>
      <c r="D38" s="1125" t="e">
        <f>#REF!+D37</f>
        <v>#REF!</v>
      </c>
      <c r="E38" s="1125" t="e">
        <f>#REF!+E37</f>
        <v>#REF!</v>
      </c>
      <c r="F38" s="1125" t="e">
        <f>#REF!+F37</f>
        <v>#REF!</v>
      </c>
      <c r="G38" s="1125" t="e">
        <f>#REF!+G37</f>
        <v>#REF!</v>
      </c>
      <c r="H38" s="1125" t="e">
        <f>#REF!+H37</f>
        <v>#REF!</v>
      </c>
      <c r="I38" s="1126"/>
      <c r="J38" s="1127"/>
      <c r="K38" s="1087"/>
    </row>
    <row r="39" spans="2:14" s="1130" customFormat="1" ht="11.25" customHeight="1">
      <c r="K39" s="1129"/>
      <c r="L39" s="1129"/>
      <c r="M39" s="1129"/>
      <c r="N39" s="1129"/>
    </row>
    <row r="40" spans="2:14" s="1130" customFormat="1" ht="21.75" customHeight="1">
      <c r="K40" s="1129"/>
      <c r="L40" s="1129"/>
      <c r="M40" s="1129"/>
      <c r="N40" s="1129"/>
    </row>
    <row r="41" spans="2:14" s="1130" customFormat="1" ht="22.5" customHeight="1">
      <c r="K41" s="1129"/>
      <c r="L41" s="1129"/>
      <c r="M41" s="1129"/>
      <c r="N41" s="1129"/>
    </row>
    <row r="42" spans="2:14" s="1130" customFormat="1" ht="25.5" customHeight="1">
      <c r="B42" s="1131"/>
      <c r="C42" s="1131"/>
      <c r="D42" s="1131"/>
      <c r="E42" s="1131"/>
      <c r="F42" s="1131"/>
      <c r="G42" s="1131"/>
      <c r="H42" s="1131"/>
      <c r="I42" s="1131"/>
      <c r="J42" s="1131"/>
      <c r="K42" s="1131"/>
      <c r="L42" s="1129"/>
      <c r="M42" s="1129"/>
      <c r="N42" s="1129"/>
    </row>
    <row r="43" spans="2:14" s="1130" customFormat="1" ht="22.5" customHeight="1">
      <c r="B43" s="1131"/>
      <c r="C43" s="1131"/>
      <c r="D43" s="1131"/>
      <c r="E43" s="1131"/>
      <c r="F43" s="1131"/>
      <c r="G43" s="1131"/>
      <c r="H43" s="1131"/>
      <c r="I43" s="1131"/>
      <c r="J43" s="1129"/>
      <c r="K43" s="1129"/>
      <c r="L43" s="1129"/>
      <c r="M43" s="1129"/>
      <c r="N43" s="1129"/>
    </row>
    <row r="44" spans="2:14" s="1130" customFormat="1" ht="12" customHeight="1">
      <c r="B44" s="1128"/>
      <c r="C44" s="1128"/>
      <c r="D44" s="1128"/>
      <c r="E44" s="1128"/>
      <c r="F44" s="1128"/>
      <c r="G44" s="1128"/>
      <c r="H44" s="1128"/>
      <c r="I44" s="1128"/>
      <c r="J44" s="1129"/>
      <c r="K44" s="1129"/>
      <c r="L44" s="1129"/>
      <c r="M44" s="1129"/>
      <c r="N44" s="1129"/>
    </row>
    <row r="45" spans="2:14" s="1130" customFormat="1" ht="15.75" customHeight="1">
      <c r="B45" s="1128"/>
      <c r="C45" s="1128"/>
      <c r="D45" s="1128"/>
      <c r="E45" s="1128"/>
      <c r="F45" s="1128"/>
      <c r="G45" s="1128"/>
      <c r="H45" s="1128"/>
      <c r="I45" s="1128"/>
      <c r="J45" s="1129"/>
      <c r="K45" s="1129"/>
      <c r="L45" s="1129"/>
      <c r="M45" s="1129"/>
      <c r="N45" s="1129"/>
    </row>
    <row r="46" spans="2:14" ht="24" customHeight="1">
      <c r="B46" s="2238">
        <v>34</v>
      </c>
      <c r="C46" s="2238"/>
      <c r="D46" s="2238"/>
      <c r="E46" s="2238"/>
      <c r="F46" s="2238"/>
      <c r="G46" s="2238"/>
      <c r="H46" s="2238"/>
      <c r="I46" s="2238"/>
      <c r="J46" s="2238"/>
      <c r="K46" s="2238"/>
    </row>
    <row r="47" spans="2:14">
      <c r="J47" s="413"/>
      <c r="K47" s="413"/>
    </row>
    <row r="48" spans="2:14">
      <c r="J48" s="413"/>
      <c r="K48" s="413"/>
    </row>
    <row r="49" spans="1:17" ht="23.25">
      <c r="A49" s="1029"/>
      <c r="J49" s="413"/>
      <c r="K49" s="413"/>
      <c r="L49" s="1029"/>
      <c r="M49" s="1029"/>
      <c r="N49" s="1029"/>
      <c r="O49" s="1029"/>
      <c r="P49" s="1029"/>
      <c r="Q49" s="1029"/>
    </row>
    <row r="50" spans="1:17">
      <c r="J50" s="413"/>
      <c r="K50" s="413"/>
    </row>
  </sheetData>
  <mergeCells count="21">
    <mergeCell ref="B46:K46"/>
    <mergeCell ref="C2:H2"/>
    <mergeCell ref="B1:B2"/>
    <mergeCell ref="I11:K11"/>
    <mergeCell ref="B9:H9"/>
    <mergeCell ref="C4:G4"/>
    <mergeCell ref="H12:K12"/>
    <mergeCell ref="J21:J22"/>
    <mergeCell ref="F13:F14"/>
    <mergeCell ref="J32:J36"/>
    <mergeCell ref="C13:C14"/>
    <mergeCell ref="G13:G14"/>
    <mergeCell ref="H13:I13"/>
    <mergeCell ref="J25:J26"/>
    <mergeCell ref="B13:B14"/>
    <mergeCell ref="K13:K14"/>
    <mergeCell ref="D13:D14"/>
    <mergeCell ref="E13:E14"/>
    <mergeCell ref="C3:G3"/>
    <mergeCell ref="C5:G5"/>
    <mergeCell ref="B7:K7"/>
  </mergeCells>
  <phoneticPr fontId="161" type="noConversion"/>
  <printOptions horizontalCentered="1"/>
  <pageMargins left="0.19685039370078741" right="0.27559055118110237" top="0.62992125984251968" bottom="0.15748031496062992" header="0.11811023622047245" footer="0.23622047244094491"/>
  <pageSetup paperSize="9" scale="60" orientation="portrait" r:id="rId1"/>
  <headerFooter alignWithMargins="0"/>
  <rowBreaks count="1" manualBreakCount="1">
    <brk id="46" max="8"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rightToLeft="1" view="pageBreakPreview" topLeftCell="A28" zoomScaleNormal="100" zoomScaleSheetLayoutView="100" workbookViewId="0">
      <selection activeCell="B32" sqref="B32:M32"/>
    </sheetView>
  </sheetViews>
  <sheetFormatPr defaultColWidth="14.140625" defaultRowHeight="22.5"/>
  <cols>
    <col min="1" max="1" width="4.7109375" style="413" customWidth="1"/>
    <col min="2" max="2" width="29.28515625" style="413" bestFit="1" customWidth="1"/>
    <col min="3" max="3" width="20.5703125" style="413" bestFit="1" customWidth="1"/>
    <col min="4" max="5" width="17" style="413" customWidth="1"/>
    <col min="6" max="6" width="10" style="413" bestFit="1" customWidth="1"/>
    <col min="7" max="7" width="16.42578125" style="413" bestFit="1" customWidth="1"/>
    <col min="8" max="8" width="14.42578125" style="413" bestFit="1" customWidth="1"/>
    <col min="9" max="9" width="3" style="413" customWidth="1"/>
    <col min="10" max="16384" width="14.140625" style="413"/>
  </cols>
  <sheetData>
    <row r="1" spans="2:12" ht="17.25" customHeight="1">
      <c r="B1" s="2239" t="s">
        <v>1144</v>
      </c>
    </row>
    <row r="2" spans="2:12" s="1021" customFormat="1" ht="33.75">
      <c r="B2" s="2239"/>
      <c r="C2" s="2257" t="s">
        <v>627</v>
      </c>
      <c r="D2" s="2257"/>
      <c r="E2" s="2257"/>
      <c r="F2" s="2257"/>
      <c r="G2" s="2257"/>
      <c r="H2" s="1019"/>
      <c r="I2" s="1020"/>
      <c r="J2" s="1020"/>
      <c r="K2" s="1020"/>
      <c r="L2" s="1020"/>
    </row>
    <row r="3" spans="2:12" s="1021" customFormat="1" ht="33.75">
      <c r="C3" s="2257" t="s">
        <v>628</v>
      </c>
      <c r="D3" s="2257"/>
      <c r="E3" s="2257"/>
      <c r="F3" s="2257"/>
      <c r="G3" s="2257"/>
      <c r="H3" s="1019"/>
      <c r="I3" s="1020"/>
      <c r="J3" s="1020"/>
      <c r="K3" s="1020"/>
      <c r="L3" s="1020"/>
    </row>
    <row r="4" spans="2:12" s="1021" customFormat="1" ht="33.75">
      <c r="C4" s="2257" t="s">
        <v>1153</v>
      </c>
      <c r="D4" s="2257"/>
      <c r="E4" s="2257"/>
      <c r="F4" s="2257"/>
      <c r="G4" s="2257"/>
      <c r="H4" s="1022"/>
      <c r="I4" s="1020"/>
      <c r="J4" s="1020"/>
      <c r="K4" s="1020"/>
      <c r="L4" s="1020"/>
    </row>
    <row r="5" spans="2:12" s="1021" customFormat="1" ht="33.75">
      <c r="C5" s="2257" t="s">
        <v>935</v>
      </c>
      <c r="D5" s="2257"/>
      <c r="E5" s="2257"/>
      <c r="F5" s="2257"/>
      <c r="G5" s="2257"/>
      <c r="H5" s="1019"/>
      <c r="I5" s="1020"/>
      <c r="J5" s="1020"/>
      <c r="K5" s="1020"/>
      <c r="L5" s="1020"/>
    </row>
    <row r="6" spans="2:12" s="1021" customFormat="1" ht="15" customHeight="1">
      <c r="C6" s="1022"/>
      <c r="D6" s="1022"/>
      <c r="E6" s="1022"/>
      <c r="F6" s="1022"/>
      <c r="G6" s="1022"/>
      <c r="H6" s="1022"/>
      <c r="I6" s="1020"/>
      <c r="J6" s="1020"/>
      <c r="K6" s="1020"/>
      <c r="L6" s="1020"/>
    </row>
    <row r="7" spans="2:12" s="1021" customFormat="1" ht="67.5" customHeight="1">
      <c r="B7" s="2256" t="s">
        <v>1391</v>
      </c>
      <c r="C7" s="2256"/>
      <c r="D7" s="2256"/>
      <c r="E7" s="2256"/>
      <c r="F7" s="2256"/>
      <c r="G7" s="2256"/>
      <c r="H7" s="2256"/>
      <c r="I7" s="1023"/>
      <c r="J7" s="1020"/>
      <c r="K7" s="1020"/>
      <c r="L7" s="1020"/>
    </row>
    <row r="8" spans="2:12" s="1021" customFormat="1" ht="9" customHeight="1">
      <c r="B8" s="1024"/>
      <c r="C8" s="1024"/>
      <c r="D8" s="1024"/>
      <c r="E8" s="1024"/>
      <c r="F8" s="1024"/>
      <c r="G8" s="1024"/>
      <c r="H8" s="1024"/>
      <c r="I8" s="1023"/>
      <c r="J8" s="1020"/>
      <c r="K8" s="1020"/>
      <c r="L8" s="1020"/>
    </row>
    <row r="9" spans="2:12" s="1021" customFormat="1" ht="61.5" customHeight="1">
      <c r="B9" s="2256" t="s">
        <v>1312</v>
      </c>
      <c r="C9" s="2256"/>
      <c r="D9" s="2256"/>
      <c r="E9" s="2256"/>
      <c r="F9" s="2256"/>
      <c r="G9" s="2256"/>
      <c r="H9" s="2256"/>
      <c r="I9" s="1025"/>
      <c r="J9" s="1025"/>
      <c r="K9" s="1025"/>
      <c r="L9" s="1020"/>
    </row>
    <row r="10" spans="2:12" s="1021" customFormat="1" ht="7.5" customHeight="1">
      <c r="B10" s="1024"/>
      <c r="C10" s="1024"/>
      <c r="D10" s="1024"/>
      <c r="E10" s="1024"/>
      <c r="F10" s="1024"/>
      <c r="G10" s="1024"/>
      <c r="H10" s="1024"/>
      <c r="I10" s="1025"/>
      <c r="J10" s="1025"/>
      <c r="K10" s="1025"/>
      <c r="L10" s="1020"/>
    </row>
    <row r="11" spans="2:12" s="1021" customFormat="1" ht="56.25" customHeight="1">
      <c r="B11" s="2259" t="s">
        <v>1313</v>
      </c>
      <c r="C11" s="2259"/>
      <c r="D11" s="2259"/>
      <c r="E11" s="2259"/>
      <c r="F11" s="2259"/>
      <c r="G11" s="2259"/>
      <c r="H11" s="2259"/>
      <c r="I11" s="1023"/>
      <c r="J11" s="1020"/>
      <c r="K11" s="1020"/>
      <c r="L11" s="1020"/>
    </row>
    <row r="12" spans="2:12" s="1021" customFormat="1" ht="9" customHeight="1">
      <c r="B12" s="1024"/>
      <c r="C12" s="1024"/>
      <c r="D12" s="1024"/>
      <c r="E12" s="1024"/>
      <c r="F12" s="1024"/>
      <c r="G12" s="1024"/>
      <c r="H12" s="1024"/>
      <c r="I12" s="1023"/>
      <c r="J12" s="1020"/>
      <c r="K12" s="1020"/>
      <c r="L12" s="1020"/>
    </row>
    <row r="13" spans="2:12" s="1021" customFormat="1" ht="95.25" customHeight="1">
      <c r="B13" s="2256" t="s">
        <v>1314</v>
      </c>
      <c r="C13" s="2256"/>
      <c r="D13" s="2256"/>
      <c r="E13" s="2256"/>
      <c r="F13" s="2256"/>
      <c r="G13" s="2256"/>
      <c r="H13" s="2256"/>
      <c r="I13" s="1025"/>
      <c r="J13" s="1025"/>
      <c r="K13" s="1025"/>
      <c r="L13" s="1020"/>
    </row>
    <row r="14" spans="2:12" s="1021" customFormat="1" ht="9" customHeight="1">
      <c r="B14" s="1024"/>
      <c r="C14" s="1024"/>
      <c r="D14" s="1024"/>
      <c r="E14" s="1024"/>
      <c r="F14" s="1024"/>
      <c r="G14" s="1024"/>
      <c r="H14" s="1024"/>
      <c r="I14" s="1025"/>
      <c r="J14" s="1025"/>
      <c r="K14" s="1025"/>
      <c r="L14" s="1020"/>
    </row>
    <row r="15" spans="2:12" s="1021" customFormat="1" ht="30" customHeight="1">
      <c r="B15" s="2260" t="s">
        <v>1315</v>
      </c>
      <c r="C15" s="2260"/>
      <c r="D15" s="2260"/>
      <c r="E15" s="2260"/>
      <c r="F15" s="2260"/>
      <c r="G15" s="2260"/>
      <c r="H15" s="2260"/>
      <c r="I15" s="1026"/>
      <c r="J15" s="1020"/>
      <c r="K15" s="1020"/>
      <c r="L15" s="1020"/>
    </row>
    <row r="16" spans="2:12" s="1028" customFormat="1" ht="13.5" customHeight="1">
      <c r="B16" s="1027"/>
    </row>
    <row r="17" spans="1:8" s="1029" customFormat="1" ht="33.75">
      <c r="B17" s="2258" t="s">
        <v>1316</v>
      </c>
      <c r="C17" s="2258"/>
      <c r="D17" s="2258"/>
      <c r="E17" s="2258"/>
      <c r="F17" s="2258"/>
      <c r="G17" s="2258"/>
    </row>
    <row r="18" spans="1:8" s="1029" customFormat="1" ht="15.75" customHeight="1" thickBot="1">
      <c r="B18" s="1030"/>
      <c r="G18" s="1031"/>
      <c r="H18" s="1031"/>
    </row>
    <row r="19" spans="1:8" s="1032" customFormat="1" ht="25.5" customHeight="1">
      <c r="B19" s="2250" t="s">
        <v>111</v>
      </c>
      <c r="C19" s="2253" t="s">
        <v>452</v>
      </c>
      <c r="D19" s="2253" t="s">
        <v>1154</v>
      </c>
      <c r="E19" s="2253" t="s">
        <v>1169</v>
      </c>
      <c r="F19" s="2250" t="s">
        <v>112</v>
      </c>
      <c r="G19" s="2253" t="s">
        <v>1148</v>
      </c>
      <c r="H19" s="2250" t="s">
        <v>113</v>
      </c>
    </row>
    <row r="20" spans="1:8" s="1032" customFormat="1" ht="25.5">
      <c r="B20" s="2251"/>
      <c r="C20" s="2254"/>
      <c r="D20" s="2254"/>
      <c r="E20" s="2254"/>
      <c r="F20" s="2251"/>
      <c r="G20" s="2254"/>
      <c r="H20" s="2251"/>
    </row>
    <row r="21" spans="1:8" s="1032" customFormat="1" ht="26.25" thickBot="1">
      <c r="B21" s="2252"/>
      <c r="C21" s="2254"/>
      <c r="D21" s="2255" t="s">
        <v>213</v>
      </c>
      <c r="E21" s="2255" t="s">
        <v>213</v>
      </c>
      <c r="F21" s="2252"/>
      <c r="G21" s="2255"/>
      <c r="H21" s="2262"/>
    </row>
    <row r="22" spans="1:8" s="1039" customFormat="1" ht="36" customHeight="1">
      <c r="A22" s="1033"/>
      <c r="B22" s="1034" t="s">
        <v>114</v>
      </c>
      <c r="C22" s="1035" t="s">
        <v>214</v>
      </c>
      <c r="D22" s="1036">
        <f>D23+D24+D25</f>
        <v>210</v>
      </c>
      <c r="E22" s="1036">
        <f>E23+E24+E25</f>
        <v>210</v>
      </c>
      <c r="F22" s="1036">
        <f>SUM(F23:F25)</f>
        <v>193</v>
      </c>
      <c r="G22" s="1037"/>
      <c r="H22" s="1038"/>
    </row>
    <row r="23" spans="1:8" s="1039" customFormat="1" ht="36" customHeight="1">
      <c r="B23" s="1040" t="s">
        <v>115</v>
      </c>
      <c r="C23" s="1041" t="s">
        <v>214</v>
      </c>
      <c r="D23" s="1042">
        <v>91</v>
      </c>
      <c r="E23" s="1042">
        <v>91</v>
      </c>
      <c r="F23" s="1042">
        <f>'5-1  5-2  5-3'!G10</f>
        <v>59</v>
      </c>
      <c r="G23" s="1043">
        <f>F23/E23*100-100</f>
        <v>-35.164835164835168</v>
      </c>
      <c r="H23" s="1044" t="s">
        <v>1317</v>
      </c>
    </row>
    <row r="24" spans="1:8" s="1033" customFormat="1" ht="36" customHeight="1">
      <c r="B24" s="1040" t="s">
        <v>116</v>
      </c>
      <c r="C24" s="1041" t="s">
        <v>214</v>
      </c>
      <c r="D24" s="1042">
        <v>115</v>
      </c>
      <c r="E24" s="1042">
        <v>115</v>
      </c>
      <c r="F24" s="1042">
        <f>'5-1  5-2  5-3'!G11</f>
        <v>133</v>
      </c>
      <c r="G24" s="1043">
        <f>F24/E24*100-100</f>
        <v>15.65217391304347</v>
      </c>
      <c r="H24" s="1044" t="s">
        <v>1317</v>
      </c>
    </row>
    <row r="25" spans="1:8" s="1039" customFormat="1" ht="36" customHeight="1">
      <c r="B25" s="1040" t="s">
        <v>117</v>
      </c>
      <c r="C25" s="1041" t="s">
        <v>214</v>
      </c>
      <c r="D25" s="1042">
        <v>4</v>
      </c>
      <c r="E25" s="1042">
        <v>4</v>
      </c>
      <c r="F25" s="1045">
        <f>'5-1  5-2  5-3'!G12</f>
        <v>1</v>
      </c>
      <c r="G25" s="1043">
        <f>F25/E25*100-100</f>
        <v>-75</v>
      </c>
      <c r="H25" s="1038"/>
    </row>
    <row r="26" spans="1:8" s="1039" customFormat="1" ht="36" customHeight="1">
      <c r="B26" s="1034" t="s">
        <v>118</v>
      </c>
      <c r="C26" s="1041" t="s">
        <v>214</v>
      </c>
      <c r="D26" s="1046">
        <f>D27+D28+D29+D30</f>
        <v>3774</v>
      </c>
      <c r="E26" s="1046">
        <f>E27+E28+E29+E30</f>
        <v>3935</v>
      </c>
      <c r="F26" s="1046">
        <f>SUM(F27:F30)</f>
        <v>4213</v>
      </c>
      <c r="G26" s="1037"/>
      <c r="H26" s="1047"/>
    </row>
    <row r="27" spans="1:8" s="1039" customFormat="1" ht="36" customHeight="1">
      <c r="B27" s="1040" t="s">
        <v>115</v>
      </c>
      <c r="C27" s="1041" t="s">
        <v>214</v>
      </c>
      <c r="D27" s="1045">
        <v>3613</v>
      </c>
      <c r="E27" s="1045">
        <v>3774</v>
      </c>
      <c r="F27" s="1045">
        <f>'5-1  5-2  5-3'!G28</f>
        <v>3413</v>
      </c>
      <c r="G27" s="1043">
        <f>F27/E27*100-100</f>
        <v>-9.5654478007419215</v>
      </c>
      <c r="H27" s="1044" t="s">
        <v>1317</v>
      </c>
    </row>
    <row r="28" spans="1:8" s="1039" customFormat="1" ht="36" customHeight="1">
      <c r="B28" s="1040" t="s">
        <v>116</v>
      </c>
      <c r="C28" s="1041" t="s">
        <v>214</v>
      </c>
      <c r="D28" s="1048">
        <v>100</v>
      </c>
      <c r="E28" s="1048">
        <v>100</v>
      </c>
      <c r="F28" s="1045">
        <f>'5-1  5-2  5-3'!G26</f>
        <v>406</v>
      </c>
      <c r="G28" s="1043">
        <f>F28/E28*100-100</f>
        <v>305.99999999999994</v>
      </c>
      <c r="H28" s="1044" t="s">
        <v>1317</v>
      </c>
    </row>
    <row r="29" spans="1:8" s="1039" customFormat="1" ht="36" customHeight="1">
      <c r="A29" s="1033"/>
      <c r="B29" s="1040" t="s">
        <v>117</v>
      </c>
      <c r="C29" s="1041" t="s">
        <v>214</v>
      </c>
      <c r="D29" s="1045">
        <v>25</v>
      </c>
      <c r="E29" s="1045">
        <v>25</v>
      </c>
      <c r="F29" s="1048">
        <f>'5-1  5-2  5-3'!G27</f>
        <v>303</v>
      </c>
      <c r="G29" s="1043">
        <f>F29/E29*100-100</f>
        <v>1112</v>
      </c>
      <c r="H29" s="1044" t="s">
        <v>1317</v>
      </c>
    </row>
    <row r="30" spans="1:8" s="1039" customFormat="1" ht="36" customHeight="1" thickBot="1">
      <c r="B30" s="1049" t="s">
        <v>119</v>
      </c>
      <c r="C30" s="1050" t="s">
        <v>214</v>
      </c>
      <c r="D30" s="1051">
        <v>36</v>
      </c>
      <c r="E30" s="1051">
        <v>36</v>
      </c>
      <c r="F30" s="1052">
        <f>'5-1  5-2  5-3'!G29</f>
        <v>91</v>
      </c>
      <c r="G30" s="1053">
        <f>F30/E30*100-100</f>
        <v>152.77777777777777</v>
      </c>
      <c r="H30" s="1054"/>
    </row>
    <row r="31" spans="1:8" s="1039" customFormat="1" ht="11.25" customHeight="1">
      <c r="B31" s="1055"/>
      <c r="C31" s="1056"/>
      <c r="D31" s="1057"/>
      <c r="E31" s="1057"/>
      <c r="F31" s="1057"/>
      <c r="G31" s="1058"/>
      <c r="H31" s="1057"/>
    </row>
    <row r="32" spans="1:8" s="1039" customFormat="1" ht="25.5">
      <c r="B32" s="1055"/>
      <c r="C32" s="1056"/>
      <c r="D32" s="1057"/>
      <c r="E32" s="1057"/>
      <c r="F32" s="1057"/>
      <c r="G32" s="1058"/>
      <c r="H32" s="1057"/>
    </row>
    <row r="33" spans="1:15" s="1039" customFormat="1" ht="10.5" customHeight="1"/>
    <row r="34" spans="1:15" s="1039" customFormat="1" ht="40.5" customHeight="1">
      <c r="B34" s="2261" t="s">
        <v>1409</v>
      </c>
      <c r="C34" s="2261"/>
      <c r="D34" s="2261"/>
      <c r="E34" s="2261"/>
      <c r="F34" s="2261"/>
      <c r="G34" s="2261"/>
      <c r="H34" s="2261"/>
    </row>
    <row r="35" spans="1:15" s="1039" customFormat="1" ht="12.75" customHeight="1">
      <c r="B35" s="1059"/>
      <c r="C35" s="1059"/>
      <c r="D35" s="1059"/>
      <c r="E35" s="1059"/>
      <c r="F35" s="1059"/>
      <c r="G35" s="1059"/>
      <c r="H35" s="1059"/>
    </row>
    <row r="36" spans="1:15" s="1039" customFormat="1" ht="30" customHeight="1">
      <c r="A36" s="2238">
        <v>35</v>
      </c>
      <c r="B36" s="2238"/>
      <c r="C36" s="2238"/>
      <c r="D36" s="2238"/>
      <c r="E36" s="2238"/>
      <c r="F36" s="2238"/>
      <c r="G36" s="2238"/>
      <c r="H36" s="2238"/>
    </row>
    <row r="37" spans="1:15" s="1039" customFormat="1" ht="25.5">
      <c r="B37" s="1055"/>
      <c r="C37" s="1056"/>
      <c r="D37" s="1057"/>
      <c r="E37" s="1057"/>
      <c r="F37" s="1057"/>
      <c r="G37" s="1058"/>
      <c r="H37" s="1057"/>
    </row>
    <row r="38" spans="1:15" s="1039" customFormat="1" ht="25.5">
      <c r="B38" s="1055"/>
      <c r="C38" s="1056"/>
      <c r="D38" s="1057"/>
      <c r="E38" s="1057"/>
      <c r="F38" s="1057"/>
      <c r="G38" s="1058"/>
      <c r="H38" s="1057"/>
    </row>
    <row r="39" spans="1:15" s="1039" customFormat="1" ht="25.5">
      <c r="B39" s="1055"/>
      <c r="C39" s="1056"/>
      <c r="D39" s="1057"/>
      <c r="E39" s="1057"/>
      <c r="F39" s="1057"/>
      <c r="G39" s="1058"/>
      <c r="H39" s="1057"/>
    </row>
    <row r="40" spans="1:15" s="1029" customFormat="1" ht="23.25"/>
    <row r="41" spans="1:15" s="1029" customFormat="1" ht="23.25"/>
    <row r="42" spans="1:15" ht="24" customHeight="1"/>
    <row r="44" spans="1:15" ht="24">
      <c r="H44" s="1060"/>
    </row>
    <row r="46" spans="1:15" ht="23.25">
      <c r="A46" s="1029"/>
      <c r="B46" s="1029"/>
      <c r="C46" s="1029"/>
      <c r="D46" s="1029"/>
      <c r="E46" s="1029"/>
      <c r="F46" s="1029"/>
      <c r="G46" s="1029"/>
      <c r="H46" s="1029"/>
      <c r="I46" s="1029"/>
      <c r="J46" s="1029"/>
      <c r="K46" s="1029"/>
      <c r="L46" s="1029"/>
      <c r="M46" s="1029"/>
      <c r="N46" s="1029"/>
      <c r="O46" s="1029"/>
    </row>
  </sheetData>
  <mergeCells count="20">
    <mergeCell ref="A36:H36"/>
    <mergeCell ref="B34:H34"/>
    <mergeCell ref="H19:H21"/>
    <mergeCell ref="E19:E21"/>
    <mergeCell ref="B1:B2"/>
    <mergeCell ref="B19:B21"/>
    <mergeCell ref="G19:G21"/>
    <mergeCell ref="F19:F21"/>
    <mergeCell ref="D19:D21"/>
    <mergeCell ref="C19:C21"/>
    <mergeCell ref="B7:H7"/>
    <mergeCell ref="C4:G4"/>
    <mergeCell ref="C2:G2"/>
    <mergeCell ref="C3:G3"/>
    <mergeCell ref="C5:G5"/>
    <mergeCell ref="B17:G17"/>
    <mergeCell ref="B9:H9"/>
    <mergeCell ref="B11:H11"/>
    <mergeCell ref="B13:H13"/>
    <mergeCell ref="B15:H15"/>
  </mergeCells>
  <printOptions horizontalCentered="1"/>
  <pageMargins left="0.19685039370078741" right="0.23622047244094491" top="0.23622047244094491" bottom="0.15748031496062992" header="0.11811023622047245" footer="0.11811023622047245"/>
  <pageSetup paperSize="9" scale="69"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rightToLeft="1" view="pageBreakPreview" zoomScale="85" zoomScaleNormal="70" zoomScaleSheetLayoutView="85" workbookViewId="0">
      <selection activeCell="B32" sqref="B32:M32"/>
    </sheetView>
  </sheetViews>
  <sheetFormatPr defaultColWidth="9" defaultRowHeight="18"/>
  <cols>
    <col min="1" max="1" width="2.85546875" style="951" customWidth="1"/>
    <col min="2" max="2" width="46.7109375" style="951" bestFit="1" customWidth="1"/>
    <col min="3" max="3" width="1.7109375" style="951" customWidth="1"/>
    <col min="4" max="4" width="18" style="951" bestFit="1" customWidth="1"/>
    <col min="5" max="5" width="2.42578125" style="951" customWidth="1"/>
    <col min="6" max="6" width="18" style="951" bestFit="1" customWidth="1"/>
    <col min="7" max="7" width="1.85546875" style="951" customWidth="1"/>
    <col min="8" max="8" width="47.42578125" style="951" bestFit="1" customWidth="1"/>
    <col min="9" max="9" width="2.28515625" style="951" customWidth="1"/>
    <col min="10" max="10" width="18" style="951" bestFit="1" customWidth="1"/>
    <col min="11" max="11" width="2.140625" style="951" customWidth="1"/>
    <col min="12" max="12" width="18" style="951" bestFit="1" customWidth="1"/>
    <col min="13" max="13" width="2" style="951" customWidth="1"/>
    <col min="14" max="14" width="9" style="951"/>
    <col min="15" max="15" width="11.5703125" style="951" bestFit="1" customWidth="1"/>
    <col min="16" max="16384" width="9" style="951"/>
  </cols>
  <sheetData>
    <row r="1" spans="1:18" ht="15" customHeight="1">
      <c r="B1" s="2239" t="s">
        <v>1145</v>
      </c>
      <c r="C1" s="952"/>
      <c r="D1" s="952"/>
      <c r="E1" s="952"/>
      <c r="F1" s="952"/>
      <c r="G1" s="952"/>
      <c r="H1" s="952"/>
      <c r="I1" s="952"/>
      <c r="J1" s="952"/>
      <c r="K1" s="952"/>
      <c r="L1" s="952"/>
    </row>
    <row r="2" spans="1:18" s="955" customFormat="1" ht="26.25" customHeight="1">
      <c r="A2" s="953"/>
      <c r="B2" s="2239"/>
      <c r="C2" s="954"/>
      <c r="D2" s="2263" t="s">
        <v>983</v>
      </c>
      <c r="E2" s="2263"/>
      <c r="F2" s="2263"/>
      <c r="G2" s="2263"/>
      <c r="H2" s="2263"/>
      <c r="I2" s="954"/>
      <c r="J2" s="954"/>
      <c r="K2" s="954"/>
      <c r="L2" s="954"/>
    </row>
    <row r="3" spans="1:18" s="955" customFormat="1" ht="30" hidden="1">
      <c r="B3" s="2263" t="s">
        <v>598</v>
      </c>
      <c r="C3" s="2263"/>
      <c r="D3" s="2263"/>
      <c r="E3" s="2263"/>
      <c r="F3" s="2263"/>
      <c r="G3" s="2263"/>
      <c r="H3" s="2263"/>
      <c r="I3" s="2263"/>
      <c r="J3" s="2263"/>
      <c r="K3" s="2263"/>
      <c r="L3" s="2263"/>
    </row>
    <row r="4" spans="1:18" s="955" customFormat="1" ht="30">
      <c r="B4" s="2263" t="s">
        <v>1146</v>
      </c>
      <c r="C4" s="2263"/>
      <c r="D4" s="2263"/>
      <c r="E4" s="2263"/>
      <c r="F4" s="2263"/>
      <c r="G4" s="2263"/>
      <c r="H4" s="2263"/>
      <c r="I4" s="2263"/>
      <c r="J4" s="2263"/>
      <c r="K4" s="2263"/>
      <c r="L4" s="2263"/>
    </row>
    <row r="5" spans="1:18" s="955" customFormat="1" ht="30">
      <c r="B5" s="2263" t="s">
        <v>933</v>
      </c>
      <c r="C5" s="2263"/>
      <c r="D5" s="2263"/>
      <c r="E5" s="2263"/>
      <c r="F5" s="2263"/>
      <c r="G5" s="2263"/>
      <c r="H5" s="2263"/>
      <c r="I5" s="2263"/>
      <c r="J5" s="2263"/>
      <c r="K5" s="2263"/>
      <c r="L5" s="2263"/>
    </row>
    <row r="6" spans="1:18" s="955" customFormat="1" ht="8.25" customHeight="1">
      <c r="A6" s="956"/>
      <c r="B6" s="956"/>
      <c r="C6" s="956"/>
      <c r="D6" s="956"/>
      <c r="E6" s="956"/>
      <c r="F6" s="956"/>
      <c r="G6" s="956"/>
      <c r="H6" s="956"/>
      <c r="I6" s="956"/>
      <c r="J6" s="956"/>
      <c r="K6" s="956"/>
      <c r="L6" s="956"/>
    </row>
    <row r="7" spans="1:18" s="955" customFormat="1" ht="21.75" customHeight="1">
      <c r="A7" s="956"/>
      <c r="C7" s="956"/>
      <c r="D7" s="956"/>
      <c r="E7" s="956"/>
      <c r="F7" s="956"/>
      <c r="G7" s="956"/>
      <c r="H7" s="956"/>
      <c r="I7" s="956"/>
      <c r="J7" s="956"/>
      <c r="K7" s="956"/>
      <c r="L7" s="956"/>
    </row>
    <row r="8" spans="1:18" s="957" customFormat="1" ht="13.5" customHeight="1">
      <c r="L8" s="958"/>
    </row>
    <row r="9" spans="1:18" s="959" customFormat="1" ht="33" customHeight="1">
      <c r="B9" s="960" t="s">
        <v>409</v>
      </c>
      <c r="C9" s="961"/>
      <c r="D9" s="960" t="s">
        <v>937</v>
      </c>
      <c r="E9" s="961"/>
      <c r="F9" s="960" t="s">
        <v>751</v>
      </c>
      <c r="G9" s="961"/>
      <c r="H9" s="960" t="s">
        <v>444</v>
      </c>
      <c r="J9" s="960" t="s">
        <v>937</v>
      </c>
      <c r="K9" s="961"/>
      <c r="L9" s="960" t="s">
        <v>751</v>
      </c>
      <c r="O9" s="959" t="s">
        <v>991</v>
      </c>
    </row>
    <row r="10" spans="1:18" s="962" customFormat="1" ht="33" customHeight="1">
      <c r="B10" s="963"/>
      <c r="C10" s="963"/>
      <c r="D10" s="964" t="s">
        <v>856</v>
      </c>
      <c r="E10" s="965"/>
      <c r="F10" s="964" t="s">
        <v>856</v>
      </c>
      <c r="G10" s="963"/>
      <c r="H10" s="963"/>
      <c r="J10" s="964" t="s">
        <v>856</v>
      </c>
      <c r="K10" s="966"/>
      <c r="L10" s="964" t="s">
        <v>856</v>
      </c>
      <c r="O10" s="2264" t="s">
        <v>990</v>
      </c>
      <c r="P10" s="2264"/>
      <c r="Q10" s="2264"/>
      <c r="R10" s="2264"/>
    </row>
    <row r="11" spans="1:18" s="962" customFormat="1" ht="36.75" customHeight="1">
      <c r="B11" s="954" t="s">
        <v>445</v>
      </c>
      <c r="H11" s="967" t="s">
        <v>468</v>
      </c>
    </row>
    <row r="12" spans="1:18" s="957" customFormat="1" ht="36.75" customHeight="1">
      <c r="B12" s="968" t="s">
        <v>624</v>
      </c>
      <c r="C12" s="965"/>
      <c r="D12" s="969">
        <v>58894</v>
      </c>
      <c r="E12" s="969"/>
      <c r="F12" s="969">
        <v>70358</v>
      </c>
      <c r="G12" s="970"/>
      <c r="H12" s="971" t="s">
        <v>981</v>
      </c>
      <c r="I12" s="962"/>
      <c r="J12" s="969">
        <v>1136450</v>
      </c>
      <c r="K12" s="972"/>
      <c r="L12" s="969">
        <v>751029</v>
      </c>
      <c r="O12" s="973">
        <f>D12/1000000</f>
        <v>5.8894000000000002E-2</v>
      </c>
      <c r="P12" s="973">
        <f t="shared" ref="P12:Q17" si="0">E12/1000000</f>
        <v>0</v>
      </c>
      <c r="Q12" s="973">
        <f t="shared" si="0"/>
        <v>7.0358000000000004E-2</v>
      </c>
    </row>
    <row r="13" spans="1:18" s="957" customFormat="1" ht="36.75" customHeight="1">
      <c r="B13" s="968" t="s">
        <v>625</v>
      </c>
      <c r="C13" s="965"/>
      <c r="D13" s="974">
        <v>67860</v>
      </c>
      <c r="E13" s="974"/>
      <c r="F13" s="974">
        <v>31734</v>
      </c>
      <c r="G13" s="970"/>
      <c r="H13" s="975" t="s">
        <v>982</v>
      </c>
      <c r="I13" s="976"/>
      <c r="J13" s="974">
        <v>21677</v>
      </c>
      <c r="K13" s="974"/>
      <c r="L13" s="974">
        <v>15182</v>
      </c>
      <c r="O13" s="973">
        <f t="shared" ref="O13:O17" si="1">D13/1000000</f>
        <v>6.7860000000000004E-2</v>
      </c>
      <c r="P13" s="973">
        <f t="shared" si="0"/>
        <v>0</v>
      </c>
      <c r="Q13" s="973">
        <f t="shared" si="0"/>
        <v>3.1733999999999998E-2</v>
      </c>
    </row>
    <row r="14" spans="1:18" s="957" customFormat="1" ht="36.75" customHeight="1">
      <c r="B14" s="968" t="s">
        <v>79</v>
      </c>
      <c r="C14" s="965"/>
      <c r="D14" s="977">
        <v>36337</v>
      </c>
      <c r="E14" s="969"/>
      <c r="F14" s="977">
        <v>47211</v>
      </c>
      <c r="G14" s="970"/>
      <c r="H14" s="975"/>
      <c r="I14" s="976"/>
      <c r="J14" s="977"/>
      <c r="K14" s="978"/>
      <c r="L14" s="977"/>
      <c r="O14" s="973">
        <f t="shared" si="1"/>
        <v>3.6337000000000001E-2</v>
      </c>
      <c r="P14" s="973">
        <f t="shared" si="0"/>
        <v>0</v>
      </c>
      <c r="Q14" s="973">
        <f t="shared" si="0"/>
        <v>4.7211000000000003E-2</v>
      </c>
    </row>
    <row r="15" spans="1:18" s="957" customFormat="1" ht="36.75" customHeight="1">
      <c r="B15" s="954" t="s">
        <v>988</v>
      </c>
      <c r="C15" s="979"/>
      <c r="D15" s="980">
        <f>SUM(D12:D14)</f>
        <v>163091</v>
      </c>
      <c r="E15" s="980"/>
      <c r="F15" s="980">
        <f>SUM(F12:F14)</f>
        <v>149303</v>
      </c>
      <c r="G15" s="981"/>
      <c r="H15" s="982" t="s">
        <v>989</v>
      </c>
      <c r="I15" s="983"/>
      <c r="J15" s="984">
        <f>J12+J13</f>
        <v>1158127</v>
      </c>
      <c r="K15" s="985"/>
      <c r="L15" s="984">
        <f>L12+L13</f>
        <v>766211</v>
      </c>
      <c r="O15" s="973"/>
      <c r="P15" s="973"/>
      <c r="Q15" s="973"/>
    </row>
    <row r="16" spans="1:18" s="957" customFormat="1" ht="36.75" customHeight="1">
      <c r="B16" s="967" t="s">
        <v>987</v>
      </c>
      <c r="C16" s="986"/>
      <c r="D16" s="987"/>
      <c r="E16" s="987"/>
      <c r="F16" s="987"/>
      <c r="G16" s="988"/>
      <c r="H16" s="967" t="s">
        <v>469</v>
      </c>
      <c r="J16" s="989"/>
      <c r="K16" s="990"/>
      <c r="L16" s="989"/>
      <c r="O16" s="973">
        <f t="shared" si="1"/>
        <v>0</v>
      </c>
      <c r="P16" s="973">
        <f t="shared" si="0"/>
        <v>0</v>
      </c>
      <c r="Q16" s="973">
        <f t="shared" si="0"/>
        <v>0</v>
      </c>
    </row>
    <row r="17" spans="1:17" s="957" customFormat="1" ht="36.75" customHeight="1">
      <c r="B17" s="953" t="s">
        <v>986</v>
      </c>
      <c r="C17" s="956"/>
      <c r="D17" s="991">
        <v>5677541</v>
      </c>
      <c r="E17" s="991"/>
      <c r="F17" s="991">
        <v>4580185</v>
      </c>
      <c r="G17" s="970"/>
      <c r="H17" s="953" t="s">
        <v>447</v>
      </c>
      <c r="I17" s="956"/>
      <c r="J17" s="991">
        <v>4682505</v>
      </c>
      <c r="K17" s="991"/>
      <c r="L17" s="991">
        <v>3963277</v>
      </c>
      <c r="O17" s="973">
        <f t="shared" si="1"/>
        <v>5.6775409999999997</v>
      </c>
      <c r="P17" s="973">
        <f t="shared" si="0"/>
        <v>0</v>
      </c>
      <c r="Q17" s="973">
        <f t="shared" si="0"/>
        <v>4.5801850000000002</v>
      </c>
    </row>
    <row r="18" spans="1:17" s="957" customFormat="1" ht="36.75" customHeight="1">
      <c r="B18" s="968"/>
      <c r="C18" s="965"/>
      <c r="D18" s="974"/>
      <c r="E18" s="974"/>
      <c r="F18" s="969"/>
      <c r="G18" s="970"/>
      <c r="H18" s="975"/>
      <c r="I18" s="976"/>
      <c r="J18" s="974"/>
      <c r="K18" s="978"/>
      <c r="L18" s="974"/>
    </row>
    <row r="19" spans="1:17" s="957" customFormat="1" ht="9.75" customHeight="1">
      <c r="C19" s="992"/>
      <c r="D19" s="993"/>
      <c r="E19" s="989"/>
      <c r="F19" s="989"/>
      <c r="G19" s="988"/>
      <c r="H19" s="994"/>
      <c r="J19" s="993"/>
      <c r="K19" s="995"/>
      <c r="L19" s="993"/>
    </row>
    <row r="20" spans="1:17" s="957" customFormat="1" ht="9.75" customHeight="1">
      <c r="B20" s="994"/>
      <c r="C20" s="992"/>
      <c r="D20" s="996"/>
      <c r="E20" s="989"/>
      <c r="F20" s="996"/>
      <c r="G20" s="988"/>
      <c r="H20" s="994"/>
      <c r="J20" s="996"/>
      <c r="K20" s="990"/>
      <c r="L20" s="996"/>
    </row>
    <row r="21" spans="1:17" s="957" customFormat="1" ht="33" customHeight="1" thickBot="1">
      <c r="B21" s="967" t="s">
        <v>446</v>
      </c>
      <c r="C21" s="997"/>
      <c r="D21" s="998">
        <f>D15+D17</f>
        <v>5840632</v>
      </c>
      <c r="E21" s="999"/>
      <c r="F21" s="998">
        <f>F15+F17</f>
        <v>4729488</v>
      </c>
      <c r="G21" s="1000"/>
      <c r="H21" s="967" t="s">
        <v>448</v>
      </c>
      <c r="J21" s="998">
        <f>J15+J17</f>
        <v>5840632</v>
      </c>
      <c r="K21" s="999"/>
      <c r="L21" s="998">
        <f>L15+L17</f>
        <v>4729488</v>
      </c>
    </row>
    <row r="22" spans="1:17" s="957" customFormat="1" ht="21.75" customHeight="1" thickTop="1">
      <c r="D22" s="989"/>
      <c r="E22" s="989"/>
      <c r="F22" s="993"/>
      <c r="G22" s="1000"/>
      <c r="J22" s="989"/>
      <c r="K22" s="989"/>
      <c r="L22" s="993"/>
    </row>
    <row r="23" spans="1:17" s="957" customFormat="1" ht="33" customHeight="1">
      <c r="A23" s="1001"/>
      <c r="B23" s="1001"/>
      <c r="C23" s="1001"/>
      <c r="D23" s="1001"/>
      <c r="E23" s="1001"/>
      <c r="F23" s="1001"/>
      <c r="G23" s="1001"/>
      <c r="H23" s="1001"/>
      <c r="I23" s="1001"/>
      <c r="J23" s="1001"/>
      <c r="K23" s="1001"/>
      <c r="L23" s="1001"/>
    </row>
    <row r="24" spans="1:17" s="957" customFormat="1" ht="33" customHeight="1">
      <c r="B24" s="1001"/>
      <c r="C24" s="994"/>
      <c r="D24" s="994"/>
      <c r="E24" s="994"/>
      <c r="F24" s="994"/>
      <c r="I24" s="1002"/>
      <c r="J24" s="1001"/>
      <c r="K24" s="1002"/>
      <c r="L24" s="1002"/>
    </row>
    <row r="25" spans="1:17" s="957" customFormat="1" ht="30.75" customHeight="1">
      <c r="B25" s="1001"/>
      <c r="C25" s="994"/>
      <c r="D25" s="994"/>
      <c r="E25" s="994"/>
      <c r="F25" s="994"/>
      <c r="G25" s="1001"/>
      <c r="H25" s="1001"/>
      <c r="I25" s="1001"/>
      <c r="J25" s="1001"/>
      <c r="K25" s="994"/>
    </row>
    <row r="26" spans="1:17" s="957" customFormat="1" ht="21" customHeight="1">
      <c r="B26" s="1001"/>
      <c r="C26" s="994"/>
      <c r="D26" s="994"/>
      <c r="E26" s="994"/>
      <c r="F26" s="994"/>
      <c r="G26" s="1001"/>
      <c r="H26" s="1001"/>
      <c r="I26" s="1001"/>
      <c r="J26" s="1001"/>
      <c r="K26" s="994"/>
    </row>
    <row r="27" spans="1:17" s="957" customFormat="1" ht="24.75" customHeight="1">
      <c r="B27" s="2265">
        <v>36</v>
      </c>
      <c r="C27" s="2265"/>
      <c r="D27" s="2265"/>
      <c r="E27" s="2265"/>
      <c r="F27" s="2265"/>
      <c r="G27" s="2265"/>
      <c r="H27" s="2265"/>
      <c r="I27" s="2265"/>
      <c r="J27" s="2265"/>
      <c r="K27" s="2265"/>
      <c r="L27" s="2265"/>
    </row>
    <row r="28" spans="1:17" ht="19.5">
      <c r="A28" s="1003"/>
      <c r="B28" s="1003"/>
      <c r="C28" s="1003"/>
      <c r="D28" s="1003"/>
      <c r="E28" s="1003"/>
      <c r="F28" s="1003"/>
      <c r="G28" s="1003"/>
      <c r="H28" s="1003"/>
      <c r="I28" s="1003"/>
      <c r="J28" s="1003"/>
      <c r="K28" s="1003"/>
      <c r="L28" s="1003"/>
      <c r="M28" s="1003"/>
    </row>
    <row r="29" spans="1:17">
      <c r="B29" s="1004"/>
      <c r="D29" s="1005"/>
      <c r="F29" s="1006"/>
      <c r="G29" s="1007"/>
      <c r="H29" s="1008"/>
    </row>
    <row r="30" spans="1:17" ht="25.5">
      <c r="B30" s="957"/>
      <c r="C30" s="957"/>
      <c r="D30" s="957"/>
      <c r="E30" s="957"/>
      <c r="F30" s="957"/>
      <c r="G30" s="957"/>
      <c r="H30" s="957"/>
      <c r="I30" s="957"/>
      <c r="J30" s="957"/>
      <c r="K30" s="957"/>
      <c r="L30" s="958"/>
    </row>
    <row r="31" spans="1:17" ht="25.5">
      <c r="B31" s="1009" t="s">
        <v>409</v>
      </c>
      <c r="C31" s="963"/>
      <c r="D31" s="1009" t="s">
        <v>937</v>
      </c>
      <c r="E31" s="963"/>
      <c r="F31" s="1009" t="s">
        <v>751</v>
      </c>
      <c r="G31" s="963"/>
      <c r="H31" s="1009" t="s">
        <v>444</v>
      </c>
      <c r="I31" s="962"/>
      <c r="J31" s="1009" t="s">
        <v>937</v>
      </c>
      <c r="K31" s="963"/>
      <c r="L31" s="1009" t="s">
        <v>751</v>
      </c>
    </row>
    <row r="32" spans="1:17" ht="25.5">
      <c r="B32" s="963"/>
      <c r="C32" s="963"/>
      <c r="D32" s="964" t="s">
        <v>856</v>
      </c>
      <c r="E32" s="965"/>
      <c r="F32" s="964" t="s">
        <v>856</v>
      </c>
      <c r="G32" s="963"/>
      <c r="H32" s="963"/>
      <c r="I32" s="962"/>
      <c r="J32" s="964" t="s">
        <v>856</v>
      </c>
      <c r="K32" s="966"/>
      <c r="L32" s="964" t="s">
        <v>856</v>
      </c>
    </row>
    <row r="33" spans="2:12" ht="25.5">
      <c r="B33" s="968" t="s">
        <v>445</v>
      </c>
      <c r="C33" s="962"/>
      <c r="D33" s="962"/>
      <c r="E33" s="962"/>
      <c r="F33" s="962"/>
      <c r="G33" s="962"/>
      <c r="H33" s="971" t="s">
        <v>468</v>
      </c>
      <c r="I33" s="962"/>
      <c r="J33" s="962"/>
      <c r="K33" s="962"/>
      <c r="L33" s="962"/>
    </row>
    <row r="34" spans="2:12" ht="24.75">
      <c r="B34" s="1010" t="s">
        <v>624</v>
      </c>
      <c r="C34" s="986"/>
      <c r="D34" s="987">
        <v>37476.706055000002</v>
      </c>
      <c r="E34" s="987"/>
      <c r="F34" s="987">
        <v>32432.916400999999</v>
      </c>
      <c r="G34" s="1011"/>
      <c r="H34" s="1012" t="s">
        <v>981</v>
      </c>
      <c r="I34" s="957"/>
      <c r="J34" s="989">
        <v>1174969.528585</v>
      </c>
      <c r="K34" s="1013"/>
      <c r="L34" s="989">
        <v>800069.68262900005</v>
      </c>
    </row>
    <row r="35" spans="2:12" ht="24.75">
      <c r="B35" s="1010" t="s">
        <v>625</v>
      </c>
      <c r="C35" s="986"/>
      <c r="D35" s="1014">
        <v>67860.598876999997</v>
      </c>
      <c r="E35" s="1014"/>
      <c r="F35" s="1014">
        <v>67270.775066000002</v>
      </c>
      <c r="G35" s="1011"/>
      <c r="H35" s="1015" t="s">
        <v>982</v>
      </c>
      <c r="I35" s="1016"/>
      <c r="J35" s="993"/>
      <c r="K35" s="995"/>
      <c r="L35" s="993"/>
    </row>
    <row r="36" spans="2:12" ht="24.75">
      <c r="B36" s="1010" t="s">
        <v>79</v>
      </c>
      <c r="C36" s="986"/>
      <c r="D36" s="987">
        <v>169739.84456600001</v>
      </c>
      <c r="E36" s="987"/>
      <c r="F36" s="987">
        <v>115265.357762</v>
      </c>
      <c r="G36" s="1011"/>
      <c r="H36" s="1015"/>
      <c r="I36" s="1016"/>
      <c r="J36" s="993"/>
      <c r="K36" s="995"/>
      <c r="L36" s="993"/>
    </row>
    <row r="37" spans="2:12" ht="25.5">
      <c r="B37" s="1010" t="s">
        <v>430</v>
      </c>
      <c r="C37" s="986"/>
      <c r="D37" s="987">
        <v>146324.38656399999</v>
      </c>
      <c r="E37" s="987"/>
      <c r="F37" s="987">
        <v>4723.1760379999996</v>
      </c>
      <c r="G37" s="988"/>
      <c r="H37" s="971" t="s">
        <v>469</v>
      </c>
      <c r="I37" s="957"/>
      <c r="J37" s="989"/>
      <c r="K37" s="990"/>
      <c r="L37" s="989"/>
    </row>
    <row r="38" spans="2:12" ht="24.75">
      <c r="B38" s="1010" t="s">
        <v>626</v>
      </c>
      <c r="C38" s="986"/>
      <c r="D38" s="987">
        <v>5416000.7814229997</v>
      </c>
      <c r="E38" s="987"/>
      <c r="F38" s="987">
        <v>4585095.7073489996</v>
      </c>
      <c r="G38" s="988"/>
      <c r="H38" s="1010" t="s">
        <v>447</v>
      </c>
      <c r="I38" s="986"/>
      <c r="J38" s="987">
        <v>4662432.7889</v>
      </c>
      <c r="K38" s="987"/>
      <c r="L38" s="987">
        <v>4004718.2499870001</v>
      </c>
    </row>
    <row r="39" spans="2:12" ht="23.25">
      <c r="B39" s="1002"/>
      <c r="C39" s="1001"/>
      <c r="D39" s="993"/>
      <c r="E39" s="993"/>
      <c r="F39" s="989"/>
      <c r="G39" s="988"/>
      <c r="H39" s="1017"/>
      <c r="I39" s="1016"/>
      <c r="J39" s="993"/>
      <c r="K39" s="995"/>
      <c r="L39" s="993"/>
    </row>
    <row r="40" spans="2:12" ht="23.25">
      <c r="B40" s="957"/>
      <c r="C40" s="992"/>
      <c r="D40" s="993"/>
      <c r="E40" s="989"/>
      <c r="F40" s="989"/>
      <c r="G40" s="988"/>
      <c r="H40" s="994"/>
      <c r="I40" s="957"/>
      <c r="J40" s="993"/>
      <c r="K40" s="995"/>
      <c r="L40" s="993"/>
    </row>
    <row r="41" spans="2:12" ht="23.25">
      <c r="B41" s="994"/>
      <c r="C41" s="992"/>
      <c r="D41" s="996"/>
      <c r="E41" s="989"/>
      <c r="F41" s="996"/>
      <c r="G41" s="988"/>
      <c r="H41" s="994"/>
      <c r="I41" s="957"/>
      <c r="J41" s="996"/>
      <c r="K41" s="990"/>
      <c r="L41" s="996"/>
    </row>
    <row r="42" spans="2:12" ht="26.25" thickBot="1">
      <c r="B42" s="971" t="s">
        <v>446</v>
      </c>
      <c r="C42" s="994"/>
      <c r="D42" s="1018">
        <f>SUM(D34:D41)</f>
        <v>5837402.317485</v>
      </c>
      <c r="E42" s="989"/>
      <c r="F42" s="1018">
        <f>SUM(F34:F41)</f>
        <v>4804787.9326159991</v>
      </c>
      <c r="G42" s="1000"/>
      <c r="H42" s="971" t="s">
        <v>448</v>
      </c>
      <c r="I42" s="957"/>
      <c r="J42" s="1018">
        <f>J34+J38</f>
        <v>5837402.317485</v>
      </c>
      <c r="K42" s="990"/>
      <c r="L42" s="1018">
        <f>L34+L38</f>
        <v>4804787.9326160001</v>
      </c>
    </row>
    <row r="43" spans="2:12" ht="18.75" thickTop="1"/>
  </sheetData>
  <mergeCells count="7">
    <mergeCell ref="D2:H2"/>
    <mergeCell ref="B1:B2"/>
    <mergeCell ref="O10:R10"/>
    <mergeCell ref="B27:L27"/>
    <mergeCell ref="B3:L3"/>
    <mergeCell ref="B4:L4"/>
    <mergeCell ref="B5:L5"/>
  </mergeCells>
  <printOptions horizontalCentered="1"/>
  <pageMargins left="0.19685039370078741" right="0.39370078740157483" top="0.39370078740157483" bottom="0.19685039370078741" header="0.31496062992125984" footer="0.31496062992125984"/>
  <pageSetup paperSize="9" scale="71" orientation="landscape" r:id="rId1"/>
  <rowBreaks count="1" manualBreakCount="1">
    <brk id="27"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6"/>
  <sheetViews>
    <sheetView rightToLeft="1" view="pageBreakPreview" topLeftCell="A4" zoomScale="60" zoomScaleNormal="100" workbookViewId="0">
      <selection activeCell="B24" sqref="B24:T24"/>
    </sheetView>
  </sheetViews>
  <sheetFormatPr defaultRowHeight="18"/>
  <cols>
    <col min="1" max="1" width="1.7109375" style="1" customWidth="1"/>
    <col min="2" max="2" width="17.42578125" style="854" customWidth="1"/>
    <col min="3" max="3" width="1.5703125" style="854" customWidth="1"/>
    <col min="4" max="4" width="19.7109375" style="854" bestFit="1" customWidth="1"/>
    <col min="5" max="5" width="1.42578125" style="854" customWidth="1"/>
    <col min="6" max="6" width="7.5703125" style="854" bestFit="1" customWidth="1"/>
    <col min="7" max="7" width="1.42578125" style="854" customWidth="1"/>
    <col min="8" max="8" width="12.85546875" style="854" bestFit="1" customWidth="1"/>
    <col min="9" max="9" width="1.7109375" style="854" customWidth="1"/>
    <col min="10" max="10" width="9.28515625" style="854" bestFit="1" customWidth="1"/>
    <col min="11" max="11" width="1.7109375" style="854" customWidth="1"/>
    <col min="12" max="12" width="19" style="854" customWidth="1"/>
    <col min="13" max="13" width="1.28515625" style="854" customWidth="1"/>
    <col min="14" max="14" width="16" style="854" bestFit="1" customWidth="1"/>
    <col min="15" max="15" width="0.85546875" style="854" customWidth="1"/>
    <col min="16" max="16" width="16" style="854" customWidth="1"/>
    <col min="17" max="17" width="1.42578125" style="854" customWidth="1"/>
    <col min="18" max="18" width="11.42578125" style="854" bestFit="1" customWidth="1"/>
    <col min="19" max="19" width="0.85546875" style="854" customWidth="1"/>
    <col min="20" max="20" width="15.42578125" style="854" bestFit="1" customWidth="1"/>
    <col min="21" max="21" width="1.7109375" customWidth="1"/>
  </cols>
  <sheetData>
    <row r="1" spans="2:20" s="1" customFormat="1" ht="12" customHeight="1">
      <c r="B1" s="2267" t="s">
        <v>1212</v>
      </c>
      <c r="C1" s="857"/>
      <c r="D1" s="857"/>
      <c r="E1" s="857"/>
      <c r="F1" s="857"/>
      <c r="G1" s="857"/>
      <c r="H1" s="857"/>
      <c r="I1" s="857"/>
      <c r="J1" s="857"/>
      <c r="K1" s="857"/>
      <c r="L1" s="857"/>
      <c r="M1" s="857"/>
      <c r="N1" s="857"/>
      <c r="O1" s="857"/>
      <c r="P1" s="857"/>
      <c r="Q1" s="857"/>
      <c r="R1" s="857"/>
      <c r="S1" s="857"/>
      <c r="T1" s="857"/>
    </row>
    <row r="2" spans="2:20" s="1" customFormat="1" ht="23.25" customHeight="1">
      <c r="B2" s="2267"/>
      <c r="C2" s="857"/>
      <c r="D2" s="2268" t="s">
        <v>1213</v>
      </c>
      <c r="E2" s="2268"/>
      <c r="F2" s="2268"/>
      <c r="G2" s="2268"/>
      <c r="H2" s="2268"/>
      <c r="I2" s="2268"/>
      <c r="J2" s="2268"/>
      <c r="K2" s="2268"/>
      <c r="L2" s="2268"/>
      <c r="M2" s="2268"/>
      <c r="N2" s="2268"/>
      <c r="O2" s="2268"/>
      <c r="P2" s="2268"/>
      <c r="Q2" s="2268"/>
      <c r="R2" s="2268"/>
      <c r="S2" s="857"/>
      <c r="T2" s="857"/>
    </row>
    <row r="3" spans="2:20" s="1" customFormat="1" ht="23.25" customHeight="1">
      <c r="B3" s="854"/>
      <c r="C3" s="857"/>
      <c r="D3" s="2268" t="s">
        <v>1211</v>
      </c>
      <c r="E3" s="2268"/>
      <c r="F3" s="2268"/>
      <c r="G3" s="2268"/>
      <c r="H3" s="2268"/>
      <c r="I3" s="2268"/>
      <c r="J3" s="2268"/>
      <c r="K3" s="2268"/>
      <c r="L3" s="2268"/>
      <c r="M3" s="2268"/>
      <c r="N3" s="2268"/>
      <c r="O3" s="2268"/>
      <c r="P3" s="2268"/>
      <c r="Q3" s="2268"/>
      <c r="R3" s="2268"/>
      <c r="S3" s="857"/>
      <c r="T3" s="857"/>
    </row>
    <row r="4" spans="2:20" s="1" customFormat="1" ht="23.25" customHeight="1">
      <c r="B4" s="854"/>
      <c r="C4" s="857"/>
      <c r="D4" s="2268" t="str">
        <f>'[1]سر برگ صفحات'!B3</f>
        <v>سال مالي منتهی به 30 اسفند 1399</v>
      </c>
      <c r="E4" s="2268"/>
      <c r="F4" s="2268"/>
      <c r="G4" s="2268"/>
      <c r="H4" s="2268"/>
      <c r="I4" s="2268"/>
      <c r="J4" s="2268"/>
      <c r="K4" s="2268"/>
      <c r="L4" s="2268"/>
      <c r="M4" s="2268"/>
      <c r="N4" s="2268"/>
      <c r="O4" s="2268"/>
      <c r="P4" s="2268"/>
      <c r="Q4" s="2268"/>
      <c r="R4" s="2268"/>
      <c r="S4" s="857"/>
      <c r="T4" s="857"/>
    </row>
    <row r="5" spans="2:20" ht="12" customHeight="1">
      <c r="B5" s="830"/>
      <c r="C5" s="831"/>
      <c r="D5" s="831"/>
      <c r="E5" s="831"/>
      <c r="F5" s="831"/>
      <c r="G5" s="831"/>
      <c r="H5" s="831"/>
      <c r="I5" s="831"/>
      <c r="J5" s="831"/>
      <c r="K5" s="831"/>
      <c r="L5" s="831"/>
      <c r="M5" s="831"/>
      <c r="N5" s="831"/>
      <c r="O5" s="831"/>
      <c r="P5" s="831"/>
      <c r="Q5" s="831"/>
      <c r="R5" s="831"/>
      <c r="S5" s="831"/>
      <c r="T5" s="831"/>
    </row>
    <row r="6" spans="2:20" ht="26.25">
      <c r="B6" s="2272" t="s">
        <v>936</v>
      </c>
      <c r="C6" s="2272"/>
      <c r="D6" s="2272"/>
      <c r="E6" s="832"/>
      <c r="F6" s="832"/>
      <c r="G6" s="832"/>
      <c r="H6" s="832"/>
      <c r="I6" s="832"/>
      <c r="J6" s="832"/>
      <c r="K6" s="832"/>
      <c r="L6" s="832"/>
      <c r="M6" s="831"/>
      <c r="N6" s="831"/>
      <c r="O6" s="831"/>
      <c r="P6" s="831"/>
      <c r="Q6" s="831"/>
      <c r="R6" s="831"/>
      <c r="S6" s="831"/>
      <c r="T6" s="831"/>
    </row>
    <row r="7" spans="2:20" ht="52.5">
      <c r="B7" s="505"/>
      <c r="C7" s="505"/>
      <c r="D7" s="506" t="s">
        <v>1199</v>
      </c>
      <c r="E7" s="505"/>
      <c r="F7" s="833" t="s">
        <v>1079</v>
      </c>
      <c r="G7" s="500"/>
      <c r="H7" s="833" t="s">
        <v>1200</v>
      </c>
      <c r="I7" s="834"/>
      <c r="J7" s="835" t="s">
        <v>1201</v>
      </c>
      <c r="K7" s="834"/>
      <c r="L7" s="833" t="s">
        <v>1202</v>
      </c>
      <c r="M7" s="834"/>
      <c r="N7" s="833" t="s">
        <v>1105</v>
      </c>
      <c r="O7" s="759"/>
      <c r="P7" s="833" t="s">
        <v>1203</v>
      </c>
      <c r="Q7" s="834"/>
      <c r="R7" s="833" t="s">
        <v>1204</v>
      </c>
      <c r="S7" s="500"/>
      <c r="T7" s="833" t="s">
        <v>136</v>
      </c>
    </row>
    <row r="8" spans="2:20" ht="26.25">
      <c r="B8" s="500"/>
      <c r="C8" s="500"/>
      <c r="D8" s="500"/>
      <c r="E8" s="500"/>
      <c r="F8" s="836"/>
      <c r="G8" s="837"/>
      <c r="H8" s="838" t="s">
        <v>763</v>
      </c>
      <c r="I8" s="838"/>
      <c r="J8" s="838" t="s">
        <v>763</v>
      </c>
      <c r="K8" s="838"/>
      <c r="L8" s="838" t="s">
        <v>763</v>
      </c>
      <c r="M8" s="838"/>
      <c r="N8" s="838" t="s">
        <v>514</v>
      </c>
      <c r="O8" s="838"/>
      <c r="P8" s="838" t="s">
        <v>514</v>
      </c>
      <c r="Q8" s="838"/>
      <c r="R8" s="839" t="str">
        <f>+N8</f>
        <v>میلیون ریال</v>
      </c>
      <c r="S8" s="837"/>
      <c r="T8" s="839" t="str">
        <f>+R8</f>
        <v>میلیون ریال</v>
      </c>
    </row>
    <row r="9" spans="2:20" ht="28.5" customHeight="1">
      <c r="B9" s="2269" t="s">
        <v>461</v>
      </c>
      <c r="C9" s="2269"/>
      <c r="D9" s="494" t="s">
        <v>1205</v>
      </c>
      <c r="E9" s="484"/>
      <c r="F9" s="840">
        <f>'5-1  5-2  5-3'!G10</f>
        <v>59</v>
      </c>
      <c r="G9" s="494"/>
      <c r="H9" s="841">
        <f>R9/F9</f>
        <v>2131.1186440677966</v>
      </c>
      <c r="I9" s="494"/>
      <c r="J9" s="841">
        <f>L9*136.4%</f>
        <v>13516.384610169493</v>
      </c>
      <c r="K9" s="494"/>
      <c r="L9" s="841">
        <f>N9/F9</f>
        <v>9909.3728813559319</v>
      </c>
      <c r="M9" s="841"/>
      <c r="N9" s="864">
        <v>584653</v>
      </c>
      <c r="O9" s="864"/>
      <c r="P9" s="864">
        <f>J9*F9</f>
        <v>797466.69200000004</v>
      </c>
      <c r="Q9" s="860"/>
      <c r="R9" s="865">
        <v>125736</v>
      </c>
      <c r="S9" s="860"/>
      <c r="T9" s="866">
        <f>P9-R9</f>
        <v>671730.69200000004</v>
      </c>
    </row>
    <row r="10" spans="2:20" ht="28.5" customHeight="1">
      <c r="B10" s="2269" t="s">
        <v>1206</v>
      </c>
      <c r="C10" s="2269"/>
      <c r="D10" s="494" t="s">
        <v>1205</v>
      </c>
      <c r="E10" s="484"/>
      <c r="F10" s="840">
        <f>'5-1  5-2  5-3'!G11</f>
        <v>133</v>
      </c>
      <c r="G10" s="494"/>
      <c r="H10" s="841">
        <f>R10/F10</f>
        <v>454.78947368421052</v>
      </c>
      <c r="I10" s="494"/>
      <c r="J10" s="841">
        <f t="shared" ref="J10:J11" si="0">L10*136.4%</f>
        <v>2884.4395187969926</v>
      </c>
      <c r="K10" s="494"/>
      <c r="L10" s="841">
        <f>N10/F10</f>
        <v>2114.6917293233082</v>
      </c>
      <c r="M10" s="841"/>
      <c r="N10" s="864">
        <v>281254</v>
      </c>
      <c r="O10" s="864"/>
      <c r="P10" s="864">
        <f>J10*F10</f>
        <v>383630.45600000001</v>
      </c>
      <c r="Q10" s="860"/>
      <c r="R10" s="865">
        <v>60487</v>
      </c>
      <c r="S10" s="860"/>
      <c r="T10" s="866">
        <f t="shared" ref="T10:T11" si="1">P10-R10</f>
        <v>323143.45600000001</v>
      </c>
    </row>
    <row r="11" spans="2:20" ht="28.5" customHeight="1">
      <c r="B11" s="2269" t="s">
        <v>1207</v>
      </c>
      <c r="C11" s="2269"/>
      <c r="D11" s="494" t="s">
        <v>1205</v>
      </c>
      <c r="E11" s="484"/>
      <c r="F11" s="840">
        <v>3413</v>
      </c>
      <c r="G11" s="494"/>
      <c r="H11" s="841">
        <f>R11/F11</f>
        <v>1.571344857896279</v>
      </c>
      <c r="I11" s="494"/>
      <c r="J11" s="841">
        <f t="shared" si="0"/>
        <v>76.932317609141521</v>
      </c>
      <c r="K11" s="494"/>
      <c r="L11" s="841">
        <f>N11/F11</f>
        <v>56.401992382068563</v>
      </c>
      <c r="M11" s="841"/>
      <c r="N11" s="864">
        <v>192500</v>
      </c>
      <c r="O11" s="864"/>
      <c r="P11" s="864">
        <f>J11*F11</f>
        <v>262570</v>
      </c>
      <c r="Q11" s="860"/>
      <c r="R11" s="865">
        <v>5363</v>
      </c>
      <c r="S11" s="860"/>
      <c r="T11" s="866">
        <f t="shared" si="1"/>
        <v>257207</v>
      </c>
    </row>
    <row r="12" spans="2:20" ht="28.5" customHeight="1">
      <c r="B12" s="2269" t="s">
        <v>1208</v>
      </c>
      <c r="C12" s="2269"/>
      <c r="D12" s="494" t="s">
        <v>1205</v>
      </c>
      <c r="E12" s="484"/>
      <c r="F12" s="840">
        <v>406</v>
      </c>
      <c r="G12" s="494"/>
      <c r="H12" s="841">
        <f>R12/F12</f>
        <v>296.2536945812808</v>
      </c>
      <c r="I12" s="494"/>
      <c r="J12" s="841">
        <f>H12</f>
        <v>296.2536945812808</v>
      </c>
      <c r="K12" s="494"/>
      <c r="L12" s="841">
        <f>N12/F12</f>
        <v>56.401477832512313</v>
      </c>
      <c r="M12" s="841"/>
      <c r="N12" s="867">
        <v>22899</v>
      </c>
      <c r="O12" s="867"/>
      <c r="P12" s="864">
        <f>J12*F12</f>
        <v>120279</v>
      </c>
      <c r="Q12" s="860"/>
      <c r="R12" s="865">
        <v>120279</v>
      </c>
      <c r="S12" s="860"/>
      <c r="T12" s="868">
        <f>P12-R12</f>
        <v>0</v>
      </c>
    </row>
    <row r="13" spans="2:20" ht="23.25" customHeight="1" thickBot="1">
      <c r="B13" s="2270"/>
      <c r="C13" s="2270"/>
      <c r="D13" s="500"/>
      <c r="E13" s="500"/>
      <c r="F13" s="844"/>
      <c r="G13" s="845"/>
      <c r="H13" s="846"/>
      <c r="I13" s="845"/>
      <c r="J13" s="845"/>
      <c r="K13" s="845"/>
      <c r="L13" s="847"/>
      <c r="M13" s="845"/>
      <c r="N13" s="869">
        <f>SUM(N9:N12)</f>
        <v>1081306</v>
      </c>
      <c r="O13" s="870"/>
      <c r="P13" s="869">
        <f>SUM(P9:P12)</f>
        <v>1563946.148</v>
      </c>
      <c r="Q13" s="861"/>
      <c r="R13" s="871">
        <f>SUM(R9:R12)</f>
        <v>311865</v>
      </c>
      <c r="S13" s="861"/>
      <c r="T13" s="872">
        <f>SUM(T9:T12)</f>
        <v>1252081.148</v>
      </c>
    </row>
    <row r="14" spans="2:20" ht="9.75" customHeight="1" thickTop="1">
      <c r="B14" s="849"/>
      <c r="C14" s="849"/>
      <c r="D14" s="500"/>
      <c r="E14" s="500"/>
      <c r="F14" s="844"/>
      <c r="G14" s="845"/>
      <c r="H14" s="846"/>
      <c r="I14" s="845"/>
      <c r="J14" s="845"/>
      <c r="K14" s="845"/>
      <c r="L14" s="847"/>
      <c r="M14" s="845"/>
      <c r="N14" s="848"/>
      <c r="O14" s="848"/>
      <c r="P14" s="848"/>
      <c r="Q14" s="651"/>
      <c r="R14" s="761"/>
      <c r="S14" s="651"/>
      <c r="T14" s="850"/>
    </row>
    <row r="15" spans="2:20" ht="26.25">
      <c r="B15" s="2271" t="s">
        <v>750</v>
      </c>
      <c r="C15" s="2271"/>
      <c r="D15" s="2271"/>
      <c r="E15" s="851"/>
      <c r="F15" s="851"/>
      <c r="G15" s="851"/>
      <c r="H15" s="851"/>
      <c r="I15" s="851"/>
      <c r="J15" s="851"/>
      <c r="K15" s="851"/>
      <c r="L15" s="851"/>
      <c r="M15" s="851"/>
      <c r="N15" s="852"/>
      <c r="O15" s="852"/>
      <c r="P15" s="852"/>
      <c r="Q15" s="852"/>
      <c r="R15" s="852"/>
      <c r="S15" s="852"/>
      <c r="T15" s="853"/>
    </row>
    <row r="16" spans="2:20" ht="52.5">
      <c r="B16" s="505"/>
      <c r="C16" s="505"/>
      <c r="D16" s="506" t="s">
        <v>1199</v>
      </c>
      <c r="E16" s="505"/>
      <c r="F16" s="833" t="s">
        <v>1079</v>
      </c>
      <c r="G16" s="500"/>
      <c r="H16" s="833" t="s">
        <v>1200</v>
      </c>
      <c r="I16" s="834"/>
      <c r="J16" s="835" t="s">
        <v>1201</v>
      </c>
      <c r="K16" s="834"/>
      <c r="L16" s="833" t="s">
        <v>1202</v>
      </c>
      <c r="M16" s="834"/>
      <c r="N16" s="833" t="s">
        <v>1105</v>
      </c>
      <c r="O16" s="759"/>
      <c r="P16" s="833" t="s">
        <v>1203</v>
      </c>
      <c r="Q16" s="834"/>
      <c r="R16" s="833" t="s">
        <v>1204</v>
      </c>
      <c r="S16" s="500"/>
      <c r="T16" s="833" t="s">
        <v>136</v>
      </c>
    </row>
    <row r="17" spans="2:38" ht="26.25">
      <c r="B17" s="500"/>
      <c r="C17" s="500"/>
      <c r="D17" s="500"/>
      <c r="E17" s="500"/>
      <c r="F17" s="836"/>
      <c r="G17" s="837"/>
      <c r="H17" s="838" t="s">
        <v>763</v>
      </c>
      <c r="I17" s="838"/>
      <c r="J17" s="838" t="s">
        <v>763</v>
      </c>
      <c r="K17" s="838"/>
      <c r="L17" s="838" t="s">
        <v>763</v>
      </c>
      <c r="M17" s="838"/>
      <c r="N17" s="838" t="s">
        <v>514</v>
      </c>
      <c r="O17" s="838"/>
      <c r="P17" s="838" t="s">
        <v>514</v>
      </c>
      <c r="Q17" s="838"/>
      <c r="R17" s="839" t="str">
        <f>+N17</f>
        <v>میلیون ریال</v>
      </c>
      <c r="S17" s="837"/>
      <c r="T17" s="839" t="str">
        <f>+R17</f>
        <v>میلیون ریال</v>
      </c>
    </row>
    <row r="18" spans="2:38" ht="28.5" customHeight="1">
      <c r="B18" s="2269" t="s">
        <v>461</v>
      </c>
      <c r="C18" s="2269"/>
      <c r="D18" s="494" t="s">
        <v>1205</v>
      </c>
      <c r="E18" s="484"/>
      <c r="F18" s="840">
        <v>65</v>
      </c>
      <c r="G18" s="494"/>
      <c r="H18" s="841">
        <f>R18/F18</f>
        <v>1835.123076923077</v>
      </c>
      <c r="I18" s="494"/>
      <c r="J18" s="841">
        <f>L18*134.8/100</f>
        <v>9424.0753846153857</v>
      </c>
      <c r="K18" s="494"/>
      <c r="L18" s="842">
        <f>N18/F18</f>
        <v>6991.1538461538457</v>
      </c>
      <c r="M18" s="494"/>
      <c r="N18" s="864">
        <v>454425</v>
      </c>
      <c r="O18" s="864"/>
      <c r="P18" s="864">
        <f>J18*F18</f>
        <v>612564.9</v>
      </c>
      <c r="Q18" s="860"/>
      <c r="R18" s="865">
        <v>119283</v>
      </c>
      <c r="S18" s="860"/>
      <c r="T18" s="866">
        <f>P18-R18</f>
        <v>493281.9</v>
      </c>
    </row>
    <row r="19" spans="2:38" ht="28.5" customHeight="1">
      <c r="B19" s="2269" t="s">
        <v>1206</v>
      </c>
      <c r="C19" s="2269"/>
      <c r="D19" s="494" t="s">
        <v>1205</v>
      </c>
      <c r="E19" s="484"/>
      <c r="F19" s="840">
        <v>104</v>
      </c>
      <c r="G19" s="494"/>
      <c r="H19" s="841">
        <f>R19/F19</f>
        <v>395.25</v>
      </c>
      <c r="I19" s="494"/>
      <c r="J19" s="841">
        <f t="shared" ref="J19:J20" si="2">L19*134.8/100</f>
        <v>2029.7380384615383</v>
      </c>
      <c r="K19" s="494"/>
      <c r="L19" s="842">
        <f>N19/F19</f>
        <v>1505.7403846153845</v>
      </c>
      <c r="M19" s="494"/>
      <c r="N19" s="864">
        <v>156597</v>
      </c>
      <c r="O19" s="864"/>
      <c r="P19" s="864">
        <f>J19*F19</f>
        <v>211092.75599999999</v>
      </c>
      <c r="Q19" s="860"/>
      <c r="R19" s="865">
        <v>41106</v>
      </c>
      <c r="S19" s="860"/>
      <c r="T19" s="866">
        <f t="shared" ref="T19:T21" si="3">P19-R19</f>
        <v>169986.75599999999</v>
      </c>
    </row>
    <row r="20" spans="2:38" ht="28.5" customHeight="1">
      <c r="B20" s="2269" t="s">
        <v>1207</v>
      </c>
      <c r="C20" s="2269"/>
      <c r="D20" s="494" t="s">
        <v>1205</v>
      </c>
      <c r="E20" s="484"/>
      <c r="F20" s="840">
        <v>4580</v>
      </c>
      <c r="G20" s="494"/>
      <c r="H20" s="841">
        <f>R20/F20</f>
        <v>1.5711790393013101</v>
      </c>
      <c r="I20" s="494"/>
      <c r="J20" s="841">
        <f t="shared" si="2"/>
        <v>53.072937991266379</v>
      </c>
      <c r="K20" s="494"/>
      <c r="L20" s="842">
        <f>N20/F20</f>
        <v>39.371615720524019</v>
      </c>
      <c r="M20" s="494"/>
      <c r="N20" s="864">
        <v>180322</v>
      </c>
      <c r="O20" s="864"/>
      <c r="P20" s="864">
        <f>J20*F20</f>
        <v>243074.05600000001</v>
      </c>
      <c r="Q20" s="860"/>
      <c r="R20" s="865">
        <v>7196</v>
      </c>
      <c r="S20" s="860"/>
      <c r="T20" s="866">
        <f t="shared" si="3"/>
        <v>235878.05600000001</v>
      </c>
    </row>
    <row r="21" spans="2:38" ht="28.5" customHeight="1">
      <c r="B21" s="2269" t="s">
        <v>1208</v>
      </c>
      <c r="C21" s="2269"/>
      <c r="D21" s="494" t="s">
        <v>1205</v>
      </c>
      <c r="E21" s="484"/>
      <c r="F21" s="840">
        <v>285</v>
      </c>
      <c r="G21" s="494"/>
      <c r="H21" s="841">
        <f>R21/F21</f>
        <v>225.46315789473684</v>
      </c>
      <c r="I21" s="494"/>
      <c r="J21" s="841">
        <f>H21</f>
        <v>225.46315789473684</v>
      </c>
      <c r="K21" s="494"/>
      <c r="L21" s="842">
        <f>N21/F21</f>
        <v>39.371929824561406</v>
      </c>
      <c r="M21" s="494"/>
      <c r="N21" s="864">
        <v>11221</v>
      </c>
      <c r="O21" s="867"/>
      <c r="P21" s="864">
        <f>J21*F21</f>
        <v>64257</v>
      </c>
      <c r="Q21" s="860"/>
      <c r="R21" s="865">
        <v>64257</v>
      </c>
      <c r="S21" s="860"/>
      <c r="T21" s="868">
        <f t="shared" si="3"/>
        <v>0</v>
      </c>
    </row>
    <row r="22" spans="2:38" ht="21" customHeight="1" thickBot="1">
      <c r="B22" s="2270"/>
      <c r="C22" s="2270"/>
      <c r="D22" s="500"/>
      <c r="E22" s="500"/>
      <c r="F22" s="844"/>
      <c r="G22" s="845"/>
      <c r="H22" s="846"/>
      <c r="I22" s="845"/>
      <c r="J22" s="845"/>
      <c r="K22" s="845"/>
      <c r="L22" s="847"/>
      <c r="M22" s="845"/>
      <c r="N22" s="873">
        <f>SUM(N18:N21)</f>
        <v>802565</v>
      </c>
      <c r="O22" s="870"/>
      <c r="P22" s="869">
        <f>SUM(P18:P21)</f>
        <v>1130988.7120000001</v>
      </c>
      <c r="Q22" s="861"/>
      <c r="R22" s="871">
        <f>SUM(R18:R21)</f>
        <v>231842</v>
      </c>
      <c r="S22" s="861"/>
      <c r="T22" s="872">
        <f>SUM(T18:T21)</f>
        <v>899146.71199999994</v>
      </c>
    </row>
    <row r="23" spans="2:38" s="1" customFormat="1" ht="36" customHeight="1" thickTop="1">
      <c r="B23" s="849"/>
      <c r="C23" s="849"/>
      <c r="D23" s="500"/>
      <c r="E23" s="500"/>
      <c r="F23" s="844"/>
      <c r="G23" s="845"/>
      <c r="H23" s="846"/>
      <c r="I23" s="845"/>
      <c r="J23" s="845"/>
      <c r="K23" s="845"/>
      <c r="L23" s="847"/>
      <c r="M23" s="845"/>
      <c r="N23" s="843"/>
      <c r="O23" s="848"/>
      <c r="P23" s="848"/>
      <c r="Q23" s="651"/>
      <c r="R23" s="762"/>
      <c r="S23" s="651"/>
      <c r="T23" s="855"/>
    </row>
    <row r="24" spans="2:38" ht="90" customHeight="1">
      <c r="B24" s="2274" t="s">
        <v>1214</v>
      </c>
      <c r="C24" s="2274"/>
      <c r="D24" s="2274"/>
      <c r="E24" s="2274"/>
      <c r="F24" s="2274"/>
      <c r="G24" s="2274"/>
      <c r="H24" s="2274"/>
      <c r="I24" s="2274"/>
      <c r="J24" s="2274"/>
      <c r="K24" s="2274"/>
      <c r="L24" s="2274"/>
      <c r="M24" s="2274"/>
      <c r="N24" s="2274"/>
      <c r="O24" s="2274"/>
      <c r="P24" s="2274"/>
      <c r="Q24" s="2274"/>
      <c r="R24" s="2274"/>
      <c r="S24" s="2274"/>
      <c r="T24" s="2274"/>
      <c r="V24" s="2273" t="s">
        <v>1210</v>
      </c>
      <c r="W24" s="2273"/>
      <c r="X24" s="2273"/>
      <c r="Y24" s="2273"/>
      <c r="Z24" s="2273"/>
      <c r="AA24" s="2273"/>
      <c r="AB24" s="2273"/>
      <c r="AC24" s="2273"/>
      <c r="AD24" s="2273"/>
      <c r="AE24" s="2273"/>
      <c r="AF24" s="2273"/>
      <c r="AG24" s="2273"/>
      <c r="AH24" s="2273"/>
      <c r="AI24" s="2273"/>
      <c r="AJ24" s="2273"/>
      <c r="AK24" s="2273"/>
      <c r="AL24" s="2273"/>
    </row>
    <row r="25" spans="2:38" s="1" customFormat="1" ht="26.25">
      <c r="B25" s="858"/>
      <c r="C25" s="858"/>
      <c r="D25" s="858"/>
      <c r="E25" s="858"/>
      <c r="F25" s="858"/>
      <c r="G25" s="858"/>
      <c r="H25" s="858"/>
      <c r="I25" s="858"/>
      <c r="J25" s="858"/>
      <c r="K25" s="858"/>
      <c r="L25" s="858"/>
      <c r="M25" s="858"/>
      <c r="N25" s="858"/>
      <c r="O25" s="858"/>
      <c r="P25" s="858"/>
      <c r="Q25" s="858"/>
      <c r="R25" s="858"/>
      <c r="S25" s="858"/>
      <c r="T25" s="858"/>
      <c r="U25" s="858"/>
      <c r="V25" s="858"/>
    </row>
    <row r="26" spans="2:38" ht="30" customHeight="1">
      <c r="B26" s="2266">
        <v>37</v>
      </c>
      <c r="C26" s="2266"/>
      <c r="D26" s="2266"/>
      <c r="E26" s="2266"/>
      <c r="F26" s="2266"/>
      <c r="G26" s="2266"/>
      <c r="H26" s="2266"/>
      <c r="I26" s="2266"/>
      <c r="J26" s="2266"/>
      <c r="K26" s="2266"/>
      <c r="L26" s="2266"/>
      <c r="M26" s="2266"/>
      <c r="N26" s="2266"/>
      <c r="O26" s="2266"/>
      <c r="P26" s="2266"/>
      <c r="Q26" s="2266"/>
      <c r="R26" s="2266"/>
      <c r="S26" s="2266"/>
      <c r="T26" s="2266"/>
    </row>
  </sheetData>
  <mergeCells count="19">
    <mergeCell ref="V24:AL24"/>
    <mergeCell ref="B19:C19"/>
    <mergeCell ref="B20:C20"/>
    <mergeCell ref="B21:C21"/>
    <mergeCell ref="B22:C22"/>
    <mergeCell ref="B24:T24"/>
    <mergeCell ref="B26:T26"/>
    <mergeCell ref="B1:B2"/>
    <mergeCell ref="D2:R2"/>
    <mergeCell ref="D3:R3"/>
    <mergeCell ref="D4:R4"/>
    <mergeCell ref="B10:C10"/>
    <mergeCell ref="B11:C11"/>
    <mergeCell ref="B12:C12"/>
    <mergeCell ref="B13:C13"/>
    <mergeCell ref="B15:D15"/>
    <mergeCell ref="B18:C18"/>
    <mergeCell ref="B6:D6"/>
    <mergeCell ref="B9:C9"/>
  </mergeCells>
  <pageMargins left="0.11811023622047245" right="0.11811023622047245" top="0.15748031496062992" bottom="0.15748031496062992" header="0.11811023622047245" footer="0.11811023622047245"/>
  <pageSetup paperSize="9" scale="82"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7"/>
  <sheetViews>
    <sheetView rightToLeft="1" view="pageBreakPreview" topLeftCell="A6" zoomScale="60" zoomScaleNormal="100" workbookViewId="0">
      <selection activeCell="N19" sqref="N19"/>
    </sheetView>
  </sheetViews>
  <sheetFormatPr defaultRowHeight="18"/>
  <cols>
    <col min="1" max="1" width="2.42578125" style="1" customWidth="1"/>
    <col min="2" max="2" width="20" style="854" customWidth="1"/>
    <col min="3" max="3" width="2" style="854" customWidth="1"/>
    <col min="4" max="4" width="19.7109375" style="854" bestFit="1" customWidth="1"/>
    <col min="5" max="5" width="3" style="854" customWidth="1"/>
    <col min="6" max="6" width="14.28515625" style="854" customWidth="1"/>
    <col min="7" max="7" width="1.42578125" style="854" customWidth="1"/>
    <col min="8" max="8" width="12.7109375" style="854" customWidth="1"/>
    <col min="9" max="9" width="1.7109375" style="854" customWidth="1"/>
    <col min="10" max="10" width="10.7109375" style="854" customWidth="1"/>
    <col min="11" max="11" width="1.7109375" style="854" customWidth="1"/>
    <col min="12" max="12" width="19.42578125" style="854" bestFit="1" customWidth="1"/>
    <col min="13" max="13" width="1.28515625" style="854" customWidth="1"/>
    <col min="14" max="14" width="16" style="854" bestFit="1" customWidth="1"/>
    <col min="15" max="15" width="0.85546875" style="854" customWidth="1"/>
    <col min="16" max="16" width="12.85546875" style="854" bestFit="1" customWidth="1"/>
    <col min="17" max="17" width="1.42578125" style="854" customWidth="1"/>
    <col min="18" max="18" width="15.42578125" style="854" bestFit="1" customWidth="1"/>
    <col min="19" max="19" width="0.85546875" style="854" customWidth="1"/>
    <col min="20" max="20" width="15.42578125" style="854" bestFit="1" customWidth="1"/>
    <col min="21" max="21" width="2.42578125" customWidth="1"/>
  </cols>
  <sheetData>
    <row r="1" spans="2:20" s="1" customFormat="1" ht="18.75" customHeight="1">
      <c r="B1" s="2267" t="s">
        <v>1212</v>
      </c>
      <c r="C1" s="857"/>
      <c r="D1" s="857"/>
      <c r="E1" s="857"/>
      <c r="F1" s="857"/>
      <c r="G1" s="857"/>
      <c r="H1" s="857"/>
      <c r="I1" s="857"/>
      <c r="J1" s="857"/>
      <c r="K1" s="857"/>
      <c r="L1" s="857"/>
      <c r="M1" s="857"/>
      <c r="N1" s="857"/>
      <c r="O1" s="857"/>
      <c r="P1" s="857"/>
      <c r="Q1" s="857"/>
      <c r="R1" s="857"/>
      <c r="S1" s="857"/>
      <c r="T1" s="857"/>
    </row>
    <row r="2" spans="2:20" ht="24" customHeight="1">
      <c r="B2" s="2267"/>
      <c r="C2" s="857"/>
      <c r="D2" s="2268" t="s">
        <v>1213</v>
      </c>
      <c r="E2" s="2268"/>
      <c r="F2" s="2268"/>
      <c r="G2" s="2268"/>
      <c r="H2" s="2268"/>
      <c r="I2" s="2268"/>
      <c r="J2" s="2268"/>
      <c r="K2" s="2268"/>
      <c r="L2" s="2268"/>
      <c r="M2" s="2268"/>
      <c r="N2" s="2268"/>
      <c r="O2" s="2268"/>
      <c r="P2" s="2268"/>
      <c r="Q2" s="2268"/>
      <c r="R2" s="2268"/>
      <c r="S2" s="857"/>
      <c r="T2" s="857"/>
    </row>
    <row r="3" spans="2:20" ht="24" customHeight="1">
      <c r="C3" s="857"/>
      <c r="D3" s="2268" t="s">
        <v>1211</v>
      </c>
      <c r="E3" s="2268"/>
      <c r="F3" s="2268"/>
      <c r="G3" s="2268"/>
      <c r="H3" s="2268"/>
      <c r="I3" s="2268"/>
      <c r="J3" s="2268"/>
      <c r="K3" s="2268"/>
      <c r="L3" s="2268"/>
      <c r="M3" s="2268"/>
      <c r="N3" s="2268"/>
      <c r="O3" s="2268"/>
      <c r="P3" s="2268"/>
      <c r="Q3" s="2268"/>
      <c r="R3" s="2268"/>
      <c r="S3" s="857"/>
      <c r="T3" s="857"/>
    </row>
    <row r="4" spans="2:20" ht="24" customHeight="1">
      <c r="C4" s="857"/>
      <c r="D4" s="2268" t="str">
        <f>'[1]سر برگ صفحات'!B3</f>
        <v>سال مالي منتهی به 30 اسفند 1399</v>
      </c>
      <c r="E4" s="2268"/>
      <c r="F4" s="2268"/>
      <c r="G4" s="2268"/>
      <c r="H4" s="2268"/>
      <c r="I4" s="2268"/>
      <c r="J4" s="2268"/>
      <c r="K4" s="2268"/>
      <c r="L4" s="2268"/>
      <c r="M4" s="2268"/>
      <c r="N4" s="2268"/>
      <c r="O4" s="2268"/>
      <c r="P4" s="2268"/>
      <c r="Q4" s="2268"/>
      <c r="R4" s="2268"/>
      <c r="S4" s="857"/>
      <c r="T4" s="857"/>
    </row>
    <row r="5" spans="2:20" ht="26.25">
      <c r="B5" s="830"/>
      <c r="C5" s="831"/>
      <c r="D5" s="831"/>
      <c r="E5" s="831"/>
      <c r="F5" s="831"/>
      <c r="G5" s="831"/>
      <c r="H5" s="831"/>
      <c r="I5" s="831"/>
      <c r="J5" s="831"/>
      <c r="K5" s="831"/>
      <c r="L5" s="831"/>
      <c r="M5" s="831"/>
      <c r="N5" s="831"/>
      <c r="O5" s="831"/>
      <c r="P5" s="831"/>
      <c r="Q5" s="831"/>
      <c r="R5" s="831"/>
      <c r="S5" s="831"/>
      <c r="T5" s="831"/>
    </row>
    <row r="6" spans="2:20" ht="26.25">
      <c r="B6" s="2272" t="s">
        <v>936</v>
      </c>
      <c r="C6" s="2272"/>
      <c r="D6" s="2272"/>
      <c r="E6" s="832"/>
      <c r="F6" s="832"/>
      <c r="G6" s="832"/>
      <c r="H6" s="832"/>
      <c r="I6" s="832"/>
      <c r="J6" s="832"/>
      <c r="K6" s="832"/>
      <c r="L6" s="832"/>
      <c r="M6" s="831"/>
      <c r="N6" s="831"/>
      <c r="O6" s="831"/>
      <c r="P6" s="831"/>
      <c r="Q6" s="831"/>
      <c r="R6" s="831"/>
      <c r="S6" s="831"/>
      <c r="T6" s="831"/>
    </row>
    <row r="7" spans="2:20" ht="26.25">
      <c r="B7" s="505"/>
      <c r="C7" s="505"/>
      <c r="D7" s="506" t="s">
        <v>1199</v>
      </c>
      <c r="E7" s="505"/>
      <c r="F7" s="833" t="s">
        <v>1079</v>
      </c>
      <c r="G7" s="500"/>
      <c r="H7" s="833" t="s">
        <v>1200</v>
      </c>
      <c r="I7" s="834"/>
      <c r="J7" s="835" t="s">
        <v>1201</v>
      </c>
      <c r="K7" s="834"/>
      <c r="L7" s="833" t="s">
        <v>1202</v>
      </c>
      <c r="M7" s="834"/>
      <c r="N7" s="833" t="s">
        <v>1105</v>
      </c>
      <c r="O7" s="759"/>
      <c r="P7" s="833" t="s">
        <v>1203</v>
      </c>
      <c r="Q7" s="834"/>
      <c r="R7" s="833" t="s">
        <v>1204</v>
      </c>
      <c r="S7" s="500"/>
      <c r="T7" s="833" t="s">
        <v>136</v>
      </c>
    </row>
    <row r="8" spans="2:20" ht="26.25">
      <c r="B8" s="500"/>
      <c r="C8" s="500"/>
      <c r="D8" s="500"/>
      <c r="E8" s="500"/>
      <c r="F8" s="836"/>
      <c r="G8" s="837"/>
      <c r="H8" s="838" t="s">
        <v>763</v>
      </c>
      <c r="I8" s="838"/>
      <c r="J8" s="838" t="s">
        <v>763</v>
      </c>
      <c r="K8" s="838"/>
      <c r="L8" s="838" t="s">
        <v>763</v>
      </c>
      <c r="M8" s="838"/>
      <c r="N8" s="838" t="s">
        <v>514</v>
      </c>
      <c r="O8" s="838"/>
      <c r="P8" s="838" t="s">
        <v>514</v>
      </c>
      <c r="Q8" s="838"/>
      <c r="R8" s="839" t="str">
        <f>+N8</f>
        <v>میلیون ریال</v>
      </c>
      <c r="S8" s="837"/>
      <c r="T8" s="839" t="str">
        <f>+R8</f>
        <v>میلیون ریال</v>
      </c>
    </row>
    <row r="9" spans="2:20" ht="32.25" customHeight="1">
      <c r="B9" s="2269" t="s">
        <v>461</v>
      </c>
      <c r="C9" s="2269"/>
      <c r="D9" s="494" t="s">
        <v>1205</v>
      </c>
      <c r="E9" s="484"/>
      <c r="F9" s="840">
        <v>38</v>
      </c>
      <c r="G9" s="494"/>
      <c r="H9" s="841">
        <f>R9/F9</f>
        <v>3308.8421052631579</v>
      </c>
      <c r="I9" s="494"/>
      <c r="J9" s="841">
        <f>L9*136.4%</f>
        <v>20985.965578947369</v>
      </c>
      <c r="K9" s="494"/>
      <c r="L9" s="841">
        <f>N9/F9</f>
        <v>15385.605263157895</v>
      </c>
      <c r="M9" s="841"/>
      <c r="N9" s="864">
        <v>584653</v>
      </c>
      <c r="O9" s="864"/>
      <c r="P9" s="864">
        <f>J9*F9</f>
        <v>797466.69200000004</v>
      </c>
      <c r="Q9" s="860"/>
      <c r="R9" s="865">
        <v>125736</v>
      </c>
      <c r="S9" s="860"/>
      <c r="T9" s="866">
        <f>P9-R9</f>
        <v>671730.69200000004</v>
      </c>
    </row>
    <row r="10" spans="2:20" ht="32.25" customHeight="1">
      <c r="B10" s="2269" t="s">
        <v>1206</v>
      </c>
      <c r="C10" s="2269"/>
      <c r="D10" s="494" t="s">
        <v>1205</v>
      </c>
      <c r="E10" s="484"/>
      <c r="F10" s="840">
        <v>132</v>
      </c>
      <c r="G10" s="494"/>
      <c r="H10" s="841">
        <f>R10/F10</f>
        <v>458.2348484848485</v>
      </c>
      <c r="I10" s="494"/>
      <c r="J10" s="841">
        <f t="shared" ref="J10:J11" si="0">L10*136.4%</f>
        <v>2906.2913333333331</v>
      </c>
      <c r="K10" s="494"/>
      <c r="L10" s="841">
        <f>N10/F10</f>
        <v>2130.712121212121</v>
      </c>
      <c r="M10" s="841"/>
      <c r="N10" s="864">
        <v>281254</v>
      </c>
      <c r="O10" s="864"/>
      <c r="P10" s="864">
        <f>J10*F10</f>
        <v>383630.45599999995</v>
      </c>
      <c r="Q10" s="860"/>
      <c r="R10" s="865">
        <v>60487</v>
      </c>
      <c r="S10" s="860"/>
      <c r="T10" s="866">
        <f t="shared" ref="T10:T11" si="1">P10-R10</f>
        <v>323143.45599999995</v>
      </c>
    </row>
    <row r="11" spans="2:20" ht="32.25" customHeight="1">
      <c r="B11" s="2269" t="s">
        <v>1207</v>
      </c>
      <c r="C11" s="2269"/>
      <c r="D11" s="494" t="s">
        <v>1205</v>
      </c>
      <c r="E11" s="484"/>
      <c r="F11" s="840">
        <v>3413</v>
      </c>
      <c r="G11" s="494"/>
      <c r="H11" s="841">
        <f>R11/F11</f>
        <v>0</v>
      </c>
      <c r="I11" s="494"/>
      <c r="J11" s="841">
        <f t="shared" si="0"/>
        <v>216.64353887072511</v>
      </c>
      <c r="K11" s="494"/>
      <c r="L11" s="841">
        <f>N11/F11</f>
        <v>158.8295739521445</v>
      </c>
      <c r="M11" s="841"/>
      <c r="N11" s="864">
        <f>'[2]14'!F16/'[2]13'!F16*'[2]13'!F13</f>
        <v>542085.3358986692</v>
      </c>
      <c r="O11" s="864"/>
      <c r="P11" s="864">
        <f>J11*F11</f>
        <v>739404.39816578478</v>
      </c>
      <c r="Q11" s="860"/>
      <c r="R11" s="865">
        <v>0</v>
      </c>
      <c r="S11" s="860"/>
      <c r="T11" s="866">
        <f t="shared" si="1"/>
        <v>739404.39816578478</v>
      </c>
    </row>
    <row r="12" spans="2:20" ht="32.25" customHeight="1">
      <c r="B12" s="2269" t="s">
        <v>1208</v>
      </c>
      <c r="C12" s="2269"/>
      <c r="D12" s="494" t="s">
        <v>1205</v>
      </c>
      <c r="E12" s="484"/>
      <c r="F12" s="840">
        <v>406</v>
      </c>
      <c r="G12" s="494"/>
      <c r="H12" s="841">
        <f>R12/F12</f>
        <v>163.38916256157634</v>
      </c>
      <c r="I12" s="494"/>
      <c r="J12" s="841">
        <f>H12</f>
        <v>163.38916256157634</v>
      </c>
      <c r="K12" s="494"/>
      <c r="L12" s="841">
        <f>N12/F12</f>
        <v>55.327894631671313</v>
      </c>
      <c r="M12" s="841"/>
      <c r="N12" s="867">
        <f>'[2]14'!F16/'[2]13'!F16*'[2]13'!F14</f>
        <v>22463.125220458554</v>
      </c>
      <c r="O12" s="867"/>
      <c r="P12" s="864">
        <f>J12*F12</f>
        <v>66336</v>
      </c>
      <c r="Q12" s="860"/>
      <c r="R12" s="865">
        <f>'[2]13'!H14</f>
        <v>66336</v>
      </c>
      <c r="S12" s="860"/>
      <c r="T12" s="868">
        <f>P12-R12</f>
        <v>0</v>
      </c>
    </row>
    <row r="13" spans="2:20" ht="27" thickBot="1">
      <c r="B13" s="2270"/>
      <c r="C13" s="2270"/>
      <c r="D13" s="500"/>
      <c r="E13" s="500"/>
      <c r="F13" s="844"/>
      <c r="G13" s="845"/>
      <c r="H13" s="846"/>
      <c r="I13" s="845"/>
      <c r="J13" s="845"/>
      <c r="K13" s="845"/>
      <c r="L13" s="847"/>
      <c r="M13" s="845"/>
      <c r="N13" s="869">
        <f>SUM(N9:N12)</f>
        <v>1430455.4611191277</v>
      </c>
      <c r="O13" s="870"/>
      <c r="P13" s="869">
        <f>SUM(P9:P12)</f>
        <v>1986837.5461657848</v>
      </c>
      <c r="Q13" s="861"/>
      <c r="R13" s="871">
        <f>SUM(R9:R12)</f>
        <v>252559</v>
      </c>
      <c r="S13" s="861"/>
      <c r="T13" s="872">
        <f>SUM(T9:T12)</f>
        <v>1734278.5461657848</v>
      </c>
    </row>
    <row r="14" spans="2:20" ht="17.25" customHeight="1" thickTop="1">
      <c r="B14" s="849"/>
      <c r="C14" s="849"/>
      <c r="D14" s="500"/>
      <c r="E14" s="500"/>
      <c r="F14" s="844"/>
      <c r="G14" s="845"/>
      <c r="H14" s="846"/>
      <c r="I14" s="845"/>
      <c r="J14" s="845"/>
      <c r="K14" s="845"/>
      <c r="L14" s="847"/>
      <c r="M14" s="845"/>
      <c r="N14" s="848"/>
      <c r="O14" s="848"/>
      <c r="P14" s="848"/>
      <c r="Q14" s="651"/>
      <c r="R14" s="761"/>
      <c r="S14" s="651"/>
      <c r="T14" s="850"/>
    </row>
    <row r="15" spans="2:20" ht="26.25">
      <c r="B15" s="2271" t="s">
        <v>750</v>
      </c>
      <c r="C15" s="2271"/>
      <c r="D15" s="2271"/>
      <c r="E15" s="851"/>
      <c r="F15" s="851"/>
      <c r="G15" s="851"/>
      <c r="H15" s="851"/>
      <c r="I15" s="851"/>
      <c r="J15" s="851"/>
      <c r="K15" s="851"/>
      <c r="L15" s="851"/>
      <c r="M15" s="851"/>
      <c r="N15" s="852"/>
      <c r="O15" s="852"/>
      <c r="P15" s="852"/>
      <c r="Q15" s="852"/>
      <c r="R15" s="852"/>
      <c r="S15" s="852"/>
      <c r="T15" s="853"/>
    </row>
    <row r="16" spans="2:20" ht="26.25">
      <c r="B16" s="505"/>
      <c r="C16" s="505"/>
      <c r="D16" s="506" t="s">
        <v>1199</v>
      </c>
      <c r="E16" s="505"/>
      <c r="F16" s="833" t="s">
        <v>1079</v>
      </c>
      <c r="G16" s="500"/>
      <c r="H16" s="833" t="s">
        <v>1200</v>
      </c>
      <c r="I16" s="834"/>
      <c r="J16" s="835" t="s">
        <v>1201</v>
      </c>
      <c r="K16" s="834"/>
      <c r="L16" s="833" t="s">
        <v>1202</v>
      </c>
      <c r="M16" s="834"/>
      <c r="N16" s="833" t="s">
        <v>1105</v>
      </c>
      <c r="O16" s="759"/>
      <c r="P16" s="833" t="s">
        <v>1203</v>
      </c>
      <c r="Q16" s="834"/>
      <c r="R16" s="833" t="s">
        <v>1204</v>
      </c>
      <c r="S16" s="500"/>
      <c r="T16" s="833" t="s">
        <v>136</v>
      </c>
    </row>
    <row r="17" spans="2:38" ht="26.25">
      <c r="B17" s="500"/>
      <c r="C17" s="500"/>
      <c r="D17" s="500"/>
      <c r="E17" s="500"/>
      <c r="F17" s="836"/>
      <c r="G17" s="837"/>
      <c r="H17" s="838" t="s">
        <v>763</v>
      </c>
      <c r="I17" s="838"/>
      <c r="J17" s="838" t="s">
        <v>763</v>
      </c>
      <c r="K17" s="838"/>
      <c r="L17" s="838" t="s">
        <v>763</v>
      </c>
      <c r="M17" s="838"/>
      <c r="N17" s="838" t="s">
        <v>514</v>
      </c>
      <c r="O17" s="838"/>
      <c r="P17" s="838" t="s">
        <v>514</v>
      </c>
      <c r="Q17" s="838"/>
      <c r="R17" s="839" t="str">
        <f>+N17</f>
        <v>میلیون ریال</v>
      </c>
      <c r="S17" s="837"/>
      <c r="T17" s="839" t="str">
        <f>+R17</f>
        <v>میلیون ریال</v>
      </c>
    </row>
    <row r="18" spans="2:38" ht="30.75" customHeight="1">
      <c r="B18" s="2269" t="s">
        <v>461</v>
      </c>
      <c r="C18" s="2269"/>
      <c r="D18" s="494" t="s">
        <v>1205</v>
      </c>
      <c r="E18" s="484"/>
      <c r="F18" s="840">
        <v>65</v>
      </c>
      <c r="G18" s="494"/>
      <c r="H18" s="841">
        <f>R18/F18</f>
        <v>1835.123076923077</v>
      </c>
      <c r="I18" s="494"/>
      <c r="J18" s="841">
        <f>L18*134.8/100</f>
        <v>7453.4652923076928</v>
      </c>
      <c r="K18" s="494"/>
      <c r="L18" s="842">
        <f>N18/F18</f>
        <v>5529.2769230769227</v>
      </c>
      <c r="M18" s="494"/>
      <c r="N18" s="864">
        <v>359403</v>
      </c>
      <c r="O18" s="864"/>
      <c r="P18" s="864">
        <f>J18*F18</f>
        <v>484475.24400000001</v>
      </c>
      <c r="Q18" s="860"/>
      <c r="R18" s="865">
        <v>119283</v>
      </c>
      <c r="S18" s="860"/>
      <c r="T18" s="866">
        <f>P18-R18</f>
        <v>365192.24400000001</v>
      </c>
    </row>
    <row r="19" spans="2:38" ht="30.75" customHeight="1">
      <c r="B19" s="2269" t="s">
        <v>1206</v>
      </c>
      <c r="C19" s="2269"/>
      <c r="D19" s="494" t="s">
        <v>1205</v>
      </c>
      <c r="E19" s="484"/>
      <c r="F19" s="840">
        <v>104</v>
      </c>
      <c r="G19" s="494"/>
      <c r="H19" s="841">
        <f>R19/F19</f>
        <v>395.25</v>
      </c>
      <c r="I19" s="494"/>
      <c r="J19" s="841">
        <f t="shared" ref="J19" si="2">L19*134.8/100</f>
        <v>2980.7779615384616</v>
      </c>
      <c r="K19" s="494"/>
      <c r="L19" s="842">
        <f>N19/F19</f>
        <v>2211.2596153846152</v>
      </c>
      <c r="M19" s="494"/>
      <c r="N19" s="864">
        <v>229971</v>
      </c>
      <c r="O19" s="864"/>
      <c r="P19" s="864">
        <f>J19*F19</f>
        <v>310000.908</v>
      </c>
      <c r="Q19" s="860"/>
      <c r="R19" s="865">
        <v>41106</v>
      </c>
      <c r="S19" s="860"/>
      <c r="T19" s="866">
        <f t="shared" ref="T19:T20" si="3">P19-R19</f>
        <v>268894.908</v>
      </c>
    </row>
    <row r="20" spans="2:38" ht="30.75" customHeight="1">
      <c r="B20" s="2269" t="s">
        <v>1207</v>
      </c>
      <c r="C20" s="2269"/>
      <c r="D20" s="494" t="s">
        <v>1205</v>
      </c>
      <c r="E20" s="484"/>
      <c r="F20" s="840">
        <v>4580</v>
      </c>
      <c r="G20" s="494"/>
      <c r="H20" s="841">
        <f>R20/F20</f>
        <v>0</v>
      </c>
      <c r="I20" s="494"/>
      <c r="J20" s="841">
        <f>L20*134.8/100</f>
        <v>112.18244366812227</v>
      </c>
      <c r="K20" s="494"/>
      <c r="L20" s="842">
        <f>N20/F20</f>
        <v>83.221397379912659</v>
      </c>
      <c r="M20" s="494"/>
      <c r="N20" s="864">
        <v>381154</v>
      </c>
      <c r="O20" s="864"/>
      <c r="P20" s="864">
        <f>J20*F20</f>
        <v>513795.592</v>
      </c>
      <c r="Q20" s="860"/>
      <c r="R20" s="865">
        <v>0</v>
      </c>
      <c r="S20" s="860"/>
      <c r="T20" s="866">
        <f t="shared" si="3"/>
        <v>513795.592</v>
      </c>
    </row>
    <row r="21" spans="2:38" ht="30.75" customHeight="1">
      <c r="B21" s="2269" t="s">
        <v>1208</v>
      </c>
      <c r="C21" s="2269"/>
      <c r="D21" s="494" t="s">
        <v>1205</v>
      </c>
      <c r="E21" s="484"/>
      <c r="F21" s="840">
        <v>285</v>
      </c>
      <c r="G21" s="494"/>
      <c r="H21" s="841">
        <f>R21/F21</f>
        <v>152.1298245614035</v>
      </c>
      <c r="I21" s="494"/>
      <c r="J21" s="841">
        <f>H21</f>
        <v>152.1298245614035</v>
      </c>
      <c r="K21" s="494"/>
      <c r="L21" s="842">
        <f>N21/F21</f>
        <v>105.4140350877193</v>
      </c>
      <c r="M21" s="494"/>
      <c r="N21" s="864">
        <v>30043</v>
      </c>
      <c r="O21" s="867"/>
      <c r="P21" s="864">
        <f>J21*F21</f>
        <v>43356.999999999993</v>
      </c>
      <c r="Q21" s="860"/>
      <c r="R21" s="865">
        <f>'[1]13'!L15</f>
        <v>43357</v>
      </c>
      <c r="S21" s="860"/>
      <c r="T21" s="868">
        <v>0</v>
      </c>
    </row>
    <row r="22" spans="2:38" ht="27" thickBot="1">
      <c r="B22" s="2270"/>
      <c r="C22" s="2270"/>
      <c r="D22" s="500"/>
      <c r="E22" s="500"/>
      <c r="F22" s="844"/>
      <c r="G22" s="845"/>
      <c r="H22" s="846"/>
      <c r="I22" s="845"/>
      <c r="J22" s="845"/>
      <c r="K22" s="845"/>
      <c r="L22" s="847"/>
      <c r="M22" s="845"/>
      <c r="N22" s="873">
        <f>SUM(N18:N21)</f>
        <v>1000571</v>
      </c>
      <c r="O22" s="870"/>
      <c r="P22" s="869">
        <f>SUM(P18:P21)</f>
        <v>1351628.7439999999</v>
      </c>
      <c r="Q22" s="861"/>
      <c r="R22" s="871">
        <f>SUM(R18:R21)</f>
        <v>203746</v>
      </c>
      <c r="S22" s="861"/>
      <c r="T22" s="872">
        <f>SUM(T18:T21)</f>
        <v>1147882.7439999999</v>
      </c>
    </row>
    <row r="23" spans="2:38" s="1" customFormat="1" ht="39" customHeight="1" thickTop="1">
      <c r="B23" s="849"/>
      <c r="C23" s="849"/>
      <c r="D23" s="500"/>
      <c r="E23" s="500"/>
      <c r="F23" s="844"/>
      <c r="G23" s="845"/>
      <c r="H23" s="846"/>
      <c r="I23" s="845"/>
      <c r="J23" s="845"/>
      <c r="K23" s="845"/>
      <c r="L23" s="847"/>
      <c r="M23" s="845"/>
      <c r="N23" s="843"/>
      <c r="O23" s="848"/>
      <c r="P23" s="848"/>
      <c r="Q23" s="651"/>
      <c r="R23" s="762"/>
      <c r="S23" s="651"/>
      <c r="T23" s="855"/>
    </row>
    <row r="24" spans="2:38" ht="76.5" customHeight="1">
      <c r="B24" s="2274" t="s">
        <v>1209</v>
      </c>
      <c r="C24" s="2274"/>
      <c r="D24" s="2274"/>
      <c r="E24" s="2274"/>
      <c r="F24" s="2274"/>
      <c r="G24" s="2274"/>
      <c r="H24" s="2274"/>
      <c r="I24" s="2274"/>
      <c r="J24" s="2274"/>
      <c r="K24" s="2274"/>
      <c r="L24" s="2274"/>
      <c r="M24" s="2274"/>
      <c r="N24" s="2274"/>
      <c r="O24" s="2274"/>
      <c r="P24" s="2274"/>
      <c r="Q24" s="2274"/>
      <c r="R24" s="2274"/>
      <c r="S24" s="2274"/>
      <c r="T24" s="2274"/>
      <c r="V24" s="2273" t="s">
        <v>1210</v>
      </c>
      <c r="W24" s="2273"/>
      <c r="X24" s="2273"/>
      <c r="Y24" s="2273"/>
      <c r="Z24" s="2273"/>
      <c r="AA24" s="2273"/>
      <c r="AB24" s="2273"/>
      <c r="AC24" s="2273"/>
      <c r="AD24" s="2273"/>
      <c r="AE24" s="2273"/>
      <c r="AF24" s="2273"/>
      <c r="AG24" s="2273"/>
      <c r="AH24" s="2273"/>
      <c r="AI24" s="2273"/>
      <c r="AJ24" s="2273"/>
      <c r="AK24" s="2273"/>
      <c r="AL24" s="2273"/>
    </row>
    <row r="25" spans="2:38" s="1" customFormat="1" ht="12.75" customHeight="1">
      <c r="B25" s="854"/>
      <c r="C25" s="858"/>
      <c r="D25" s="859"/>
      <c r="E25" s="859"/>
      <c r="F25" s="859"/>
      <c r="G25" s="859"/>
      <c r="H25" s="859"/>
      <c r="I25" s="859"/>
      <c r="J25" s="859"/>
      <c r="K25" s="859"/>
      <c r="L25" s="859"/>
      <c r="M25" s="859"/>
      <c r="N25" s="859"/>
      <c r="O25" s="859"/>
      <c r="P25" s="859"/>
      <c r="Q25" s="859"/>
      <c r="R25" s="859"/>
      <c r="S25" s="859"/>
      <c r="T25" s="859"/>
    </row>
    <row r="26" spans="2:38" s="1" customFormat="1" ht="16.5" customHeight="1">
      <c r="B26" s="856"/>
      <c r="C26" s="856"/>
      <c r="D26" s="856"/>
      <c r="E26" s="856"/>
      <c r="F26" s="856"/>
      <c r="G26" s="856"/>
      <c r="H26" s="856"/>
      <c r="I26" s="856"/>
      <c r="J26" s="856"/>
      <c r="K26" s="856"/>
      <c r="L26" s="856"/>
      <c r="M26" s="856"/>
      <c r="N26" s="856"/>
      <c r="O26" s="856"/>
      <c r="P26" s="856"/>
      <c r="Q26" s="856"/>
      <c r="R26" s="856"/>
      <c r="S26" s="856"/>
      <c r="T26" s="856"/>
    </row>
    <row r="27" spans="2:38" ht="32.25" customHeight="1">
      <c r="B27" s="2275">
        <v>36</v>
      </c>
      <c r="C27" s="2275"/>
      <c r="D27" s="2275"/>
      <c r="E27" s="2275"/>
      <c r="F27" s="2275"/>
      <c r="G27" s="2275"/>
      <c r="H27" s="2275"/>
      <c r="I27" s="2275"/>
      <c r="J27" s="2275"/>
      <c r="K27" s="2275"/>
      <c r="L27" s="2275"/>
      <c r="M27" s="2275"/>
      <c r="N27" s="2275"/>
      <c r="O27" s="2275"/>
      <c r="P27" s="2275"/>
      <c r="Q27" s="2275"/>
      <c r="R27" s="2275"/>
      <c r="S27" s="2275"/>
      <c r="T27" s="2275"/>
    </row>
  </sheetData>
  <mergeCells count="19">
    <mergeCell ref="V24:AL24"/>
    <mergeCell ref="B19:C19"/>
    <mergeCell ref="B20:C20"/>
    <mergeCell ref="B21:C21"/>
    <mergeCell ref="B22:C22"/>
    <mergeCell ref="B24:T24"/>
    <mergeCell ref="B27:T27"/>
    <mergeCell ref="B1:B2"/>
    <mergeCell ref="D2:R2"/>
    <mergeCell ref="D3:R3"/>
    <mergeCell ref="D4:R4"/>
    <mergeCell ref="B10:C10"/>
    <mergeCell ref="B11:C11"/>
    <mergeCell ref="B12:C12"/>
    <mergeCell ref="B13:C13"/>
    <mergeCell ref="B15:D15"/>
    <mergeCell ref="B18:C18"/>
    <mergeCell ref="B6:D6"/>
    <mergeCell ref="B9:C9"/>
  </mergeCells>
  <pageMargins left="0.70866141732283472" right="0.70866141732283472" top="0.74803149606299213" bottom="0.74803149606299213" header="0.31496062992125984" footer="0.31496062992125984"/>
  <pageSetup paperSize="9" scale="6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63"/>
  <sheetViews>
    <sheetView rightToLeft="1" view="pageBreakPreview" zoomScale="85" zoomScaleSheetLayoutView="85" workbookViewId="0">
      <selection activeCell="N57" sqref="N57"/>
    </sheetView>
  </sheetViews>
  <sheetFormatPr defaultColWidth="9" defaultRowHeight="22.5"/>
  <cols>
    <col min="1" max="1" width="55.7109375" style="307" customWidth="1"/>
    <col min="2" max="2" width="2.140625" style="307" customWidth="1"/>
    <col min="3" max="3" width="9" style="307" bestFit="1" customWidth="1"/>
    <col min="4" max="4" width="1.85546875" style="307" customWidth="1"/>
    <col min="5" max="5" width="24.140625" style="307" bestFit="1" customWidth="1"/>
    <col min="6" max="6" width="1.85546875" style="307" customWidth="1"/>
    <col min="7" max="7" width="24.140625" style="307" bestFit="1" customWidth="1"/>
    <col min="8" max="8" width="20.85546875" style="307" hidden="1" customWidth="1"/>
    <col min="9" max="9" width="4.140625" style="307" customWidth="1"/>
    <col min="10" max="10" width="11.140625" style="307" customWidth="1"/>
    <col min="11" max="11" width="24.28515625" style="307" bestFit="1" customWidth="1"/>
    <col min="12" max="12" width="1.85546875" style="307" customWidth="1"/>
    <col min="13" max="13" width="17.140625" style="307" customWidth="1"/>
    <col min="14" max="14" width="20.42578125" style="307" bestFit="1" customWidth="1"/>
    <col min="15" max="16384" width="9" style="307"/>
  </cols>
  <sheetData>
    <row r="1" spans="1:16382" s="44" customFormat="1" ht="25.5">
      <c r="A1" s="2277" t="s">
        <v>68</v>
      </c>
      <c r="B1" s="2277"/>
      <c r="C1" s="2277"/>
      <c r="D1" s="2277"/>
      <c r="E1" s="2277"/>
      <c r="F1" s="2277"/>
      <c r="G1" s="2277"/>
      <c r="H1" s="585"/>
      <c r="I1" s="585"/>
      <c r="J1" s="585"/>
      <c r="K1" s="585"/>
      <c r="L1" s="585"/>
      <c r="M1" s="585"/>
      <c r="N1" s="157"/>
      <c r="O1" s="157"/>
      <c r="P1" s="157"/>
    </row>
    <row r="2" spans="1:16382" s="44" customFormat="1" ht="25.5">
      <c r="A2" s="2277" t="s">
        <v>732</v>
      </c>
      <c r="B2" s="2277"/>
      <c r="C2" s="2277"/>
      <c r="D2" s="2277"/>
      <c r="E2" s="2277"/>
      <c r="F2" s="2277"/>
      <c r="G2" s="2277"/>
      <c r="H2" s="585"/>
      <c r="I2" s="585"/>
      <c r="J2" s="585"/>
      <c r="K2" s="585"/>
      <c r="L2" s="585"/>
      <c r="M2" s="2277"/>
      <c r="N2" s="2277"/>
      <c r="O2" s="2277"/>
      <c r="P2" s="2277"/>
      <c r="Q2" s="2277"/>
      <c r="R2" s="2277"/>
      <c r="S2" s="2277"/>
      <c r="T2" s="2277"/>
      <c r="U2" s="2277"/>
      <c r="V2" s="2277"/>
      <c r="W2" s="2277"/>
      <c r="X2" s="2277"/>
      <c r="Y2" s="2277"/>
      <c r="Z2" s="2277"/>
      <c r="AA2" s="2277"/>
      <c r="AB2" s="2277"/>
      <c r="AC2" s="2277"/>
      <c r="AD2" s="2277"/>
      <c r="AE2" s="2277"/>
      <c r="AF2" s="2277"/>
      <c r="AG2" s="2277"/>
      <c r="AH2" s="2277"/>
      <c r="AI2" s="2277"/>
      <c r="AJ2" s="2277"/>
      <c r="AK2" s="2277"/>
      <c r="AL2" s="2277"/>
      <c r="AM2" s="2277"/>
      <c r="AN2" s="2277"/>
      <c r="AO2" s="2277"/>
      <c r="AP2" s="2277"/>
      <c r="AQ2" s="2277"/>
      <c r="AR2" s="2277"/>
      <c r="AS2" s="2277"/>
      <c r="AT2" s="2277"/>
      <c r="AU2" s="2277"/>
      <c r="AV2" s="2277"/>
      <c r="AW2" s="2277"/>
      <c r="AX2" s="2277"/>
      <c r="AY2" s="2277"/>
      <c r="AZ2" s="2277"/>
      <c r="BA2" s="2277"/>
      <c r="BB2" s="2277"/>
      <c r="BC2" s="2277"/>
      <c r="BD2" s="2277"/>
      <c r="BE2" s="2277"/>
      <c r="BF2" s="2277"/>
      <c r="BG2" s="2277"/>
      <c r="BH2" s="2277"/>
      <c r="BI2" s="2277"/>
      <c r="BJ2" s="2277"/>
      <c r="BK2" s="2277"/>
      <c r="BL2" s="2277"/>
      <c r="BM2" s="2277"/>
      <c r="BN2" s="2277"/>
      <c r="BO2" s="2277"/>
      <c r="BP2" s="2277"/>
      <c r="BQ2" s="2277"/>
      <c r="BR2" s="2277"/>
      <c r="BS2" s="2277"/>
      <c r="BT2" s="2277"/>
      <c r="BU2" s="2277"/>
      <c r="BV2" s="2277"/>
      <c r="BW2" s="2277"/>
      <c r="BX2" s="2277"/>
      <c r="BY2" s="2277"/>
      <c r="BZ2" s="2277"/>
      <c r="CA2" s="2277"/>
      <c r="CB2" s="2277"/>
      <c r="CC2" s="2277"/>
      <c r="CD2" s="2277"/>
      <c r="CE2" s="2277"/>
      <c r="CF2" s="2277"/>
      <c r="CG2" s="2277"/>
      <c r="CH2" s="2277"/>
      <c r="CI2" s="2277"/>
      <c r="CJ2" s="2277"/>
      <c r="CK2" s="2277"/>
      <c r="CL2" s="2277"/>
      <c r="CM2" s="2277"/>
      <c r="CN2" s="2277"/>
      <c r="CO2" s="2277"/>
      <c r="CP2" s="2277"/>
      <c r="CQ2" s="2277"/>
      <c r="CR2" s="2277"/>
      <c r="CS2" s="2277"/>
      <c r="CT2" s="2277"/>
      <c r="CU2" s="2277"/>
      <c r="CV2" s="2277"/>
      <c r="CW2" s="2277"/>
      <c r="CX2" s="2277"/>
      <c r="CY2" s="2277"/>
      <c r="CZ2" s="2277"/>
      <c r="DA2" s="2277"/>
      <c r="DB2" s="2277"/>
      <c r="DC2" s="2277"/>
      <c r="DD2" s="2277"/>
      <c r="DE2" s="2277"/>
      <c r="DF2" s="2277"/>
      <c r="DG2" s="2277"/>
      <c r="DH2" s="2277"/>
      <c r="DI2" s="2277"/>
      <c r="DJ2" s="2277"/>
      <c r="DK2" s="2277"/>
      <c r="DL2" s="2277"/>
      <c r="DM2" s="2277"/>
      <c r="DN2" s="2277"/>
      <c r="DO2" s="2277"/>
      <c r="DP2" s="2277"/>
      <c r="DQ2" s="2277"/>
      <c r="DR2" s="2277"/>
      <c r="DS2" s="2277"/>
      <c r="DT2" s="2277"/>
      <c r="DU2" s="2277"/>
      <c r="DV2" s="2277"/>
      <c r="DW2" s="2277"/>
      <c r="DX2" s="2277"/>
      <c r="DY2" s="2277"/>
      <c r="DZ2" s="2277"/>
      <c r="EA2" s="2277"/>
      <c r="EB2" s="2277"/>
      <c r="EC2" s="2277"/>
      <c r="ED2" s="2277"/>
      <c r="EE2" s="2277"/>
      <c r="EF2" s="2277"/>
      <c r="EG2" s="2277"/>
      <c r="EH2" s="2277"/>
      <c r="EI2" s="2277"/>
      <c r="EJ2" s="2277"/>
      <c r="EK2" s="2277"/>
      <c r="EL2" s="2277"/>
      <c r="EM2" s="2277"/>
      <c r="EN2" s="2277"/>
      <c r="EO2" s="2277"/>
      <c r="EP2" s="2277"/>
      <c r="EQ2" s="2277"/>
      <c r="ER2" s="2277"/>
      <c r="ES2" s="2277"/>
      <c r="ET2" s="2277"/>
      <c r="EU2" s="2277"/>
      <c r="EV2" s="2277"/>
      <c r="EW2" s="2277"/>
      <c r="EX2" s="2277"/>
      <c r="EY2" s="2277"/>
      <c r="EZ2" s="2277"/>
      <c r="FA2" s="2277"/>
      <c r="FB2" s="2277"/>
      <c r="FC2" s="2277"/>
      <c r="FD2" s="2277"/>
      <c r="FE2" s="2277"/>
      <c r="FF2" s="2277"/>
      <c r="FG2" s="2277"/>
      <c r="FH2" s="2277"/>
      <c r="FI2" s="2277"/>
      <c r="FJ2" s="2277"/>
      <c r="FK2" s="2277"/>
      <c r="FL2" s="2277"/>
      <c r="FM2" s="2277"/>
      <c r="FN2" s="2277"/>
      <c r="FO2" s="2277"/>
      <c r="FP2" s="2277"/>
      <c r="FQ2" s="2277"/>
      <c r="FR2" s="2277"/>
      <c r="FS2" s="2277"/>
      <c r="FT2" s="2277"/>
      <c r="FU2" s="2277"/>
      <c r="FV2" s="2277"/>
      <c r="FW2" s="2277"/>
      <c r="FX2" s="2277"/>
      <c r="FY2" s="2277"/>
      <c r="FZ2" s="2277"/>
      <c r="GA2" s="2277"/>
      <c r="GB2" s="2277"/>
      <c r="GC2" s="2277"/>
      <c r="GD2" s="2277"/>
      <c r="GE2" s="2277"/>
      <c r="GF2" s="2277"/>
      <c r="GG2" s="2277"/>
      <c r="GH2" s="2277"/>
      <c r="GI2" s="2277"/>
      <c r="GJ2" s="2277"/>
      <c r="GK2" s="2277"/>
      <c r="GL2" s="2277"/>
      <c r="GM2" s="2277"/>
      <c r="GN2" s="2277"/>
      <c r="GO2" s="2277"/>
      <c r="GP2" s="2277"/>
      <c r="GQ2" s="2277"/>
      <c r="GR2" s="2277"/>
      <c r="GS2" s="2277"/>
      <c r="GT2" s="2277"/>
      <c r="GU2" s="2277"/>
      <c r="GV2" s="2277"/>
      <c r="GW2" s="2277"/>
      <c r="GX2" s="2277"/>
      <c r="GY2" s="2277"/>
      <c r="GZ2" s="2277"/>
      <c r="HA2" s="2277"/>
      <c r="HB2" s="2277"/>
      <c r="HC2" s="2277"/>
      <c r="HD2" s="2277"/>
      <c r="HE2" s="2277"/>
      <c r="HF2" s="2277"/>
      <c r="HG2" s="2277"/>
      <c r="HH2" s="2277"/>
      <c r="HI2" s="2277"/>
      <c r="HJ2" s="2277"/>
      <c r="HK2" s="2277"/>
      <c r="HL2" s="2277"/>
      <c r="HM2" s="2277"/>
      <c r="HN2" s="2277"/>
      <c r="HO2" s="2277"/>
      <c r="HP2" s="2277"/>
      <c r="HQ2" s="2277"/>
      <c r="HR2" s="2277"/>
      <c r="HS2" s="2277"/>
      <c r="HT2" s="2277"/>
      <c r="HU2" s="2277"/>
      <c r="HV2" s="2277"/>
      <c r="HW2" s="2277"/>
      <c r="HX2" s="2277"/>
      <c r="HY2" s="2277"/>
      <c r="HZ2" s="2277"/>
      <c r="IA2" s="2277"/>
      <c r="IB2" s="2277"/>
      <c r="IC2" s="2277"/>
      <c r="ID2" s="2277"/>
      <c r="IE2" s="2277"/>
      <c r="IF2" s="2277"/>
      <c r="IG2" s="2277"/>
      <c r="IH2" s="2277"/>
      <c r="II2" s="2277"/>
      <c r="IJ2" s="2277"/>
      <c r="IK2" s="2277"/>
      <c r="IL2" s="2277"/>
      <c r="IM2" s="2277"/>
      <c r="IN2" s="2277"/>
      <c r="IO2" s="2277"/>
      <c r="IP2" s="2277"/>
      <c r="IQ2" s="2277"/>
      <c r="IR2" s="2277"/>
      <c r="IS2" s="2277"/>
      <c r="IT2" s="2277"/>
      <c r="IU2" s="2277"/>
      <c r="IV2" s="2277"/>
      <c r="IW2" s="2277"/>
      <c r="IX2" s="2277"/>
      <c r="IY2" s="2277"/>
      <c r="IZ2" s="2277"/>
      <c r="JA2" s="2277"/>
      <c r="JB2" s="2277"/>
      <c r="JC2" s="2277"/>
      <c r="JD2" s="2277"/>
      <c r="JE2" s="2277"/>
      <c r="JF2" s="2277"/>
      <c r="JG2" s="2277"/>
      <c r="JH2" s="2277"/>
      <c r="JI2" s="2277"/>
      <c r="JJ2" s="2277"/>
      <c r="JK2" s="2277"/>
      <c r="JL2" s="2277"/>
      <c r="JM2" s="2277"/>
      <c r="JN2" s="2277"/>
      <c r="JO2" s="2277"/>
      <c r="JP2" s="2277"/>
      <c r="JQ2" s="2277"/>
      <c r="JR2" s="2277"/>
      <c r="JS2" s="2277"/>
      <c r="JT2" s="2277"/>
      <c r="JU2" s="2277"/>
      <c r="JV2" s="2277"/>
      <c r="JW2" s="2277"/>
      <c r="JX2" s="2277"/>
      <c r="JY2" s="2277"/>
      <c r="JZ2" s="2277"/>
      <c r="KA2" s="2277"/>
      <c r="KB2" s="2277"/>
      <c r="KC2" s="2277"/>
      <c r="KD2" s="2277"/>
      <c r="KE2" s="2277"/>
      <c r="KF2" s="2277"/>
      <c r="KG2" s="2277"/>
      <c r="KH2" s="2277"/>
      <c r="KI2" s="2277"/>
      <c r="KJ2" s="2277"/>
      <c r="KK2" s="2277"/>
      <c r="KL2" s="2277"/>
      <c r="KM2" s="2277"/>
      <c r="KN2" s="2277"/>
      <c r="KO2" s="2277"/>
      <c r="KP2" s="2277"/>
      <c r="KQ2" s="2277"/>
      <c r="KR2" s="2277"/>
      <c r="KS2" s="2277"/>
      <c r="KT2" s="2277"/>
      <c r="KU2" s="2277"/>
      <c r="KV2" s="2277"/>
      <c r="KW2" s="2277"/>
      <c r="KX2" s="2277"/>
      <c r="KY2" s="2277"/>
      <c r="KZ2" s="2277"/>
      <c r="LA2" s="2277"/>
      <c r="LB2" s="2277"/>
      <c r="LC2" s="2277"/>
      <c r="LD2" s="2277"/>
      <c r="LE2" s="2277"/>
      <c r="LF2" s="2277"/>
      <c r="LG2" s="2277"/>
      <c r="LH2" s="2277"/>
      <c r="LI2" s="2277"/>
      <c r="LJ2" s="2277"/>
      <c r="LK2" s="2277"/>
      <c r="LL2" s="2277"/>
      <c r="LM2" s="2277"/>
      <c r="LN2" s="2277"/>
      <c r="LO2" s="2277"/>
      <c r="LP2" s="2277"/>
      <c r="LQ2" s="2277"/>
      <c r="LR2" s="2277"/>
      <c r="LS2" s="2277"/>
      <c r="LT2" s="2277"/>
      <c r="LU2" s="2277"/>
      <c r="LV2" s="2277"/>
      <c r="LW2" s="2277"/>
      <c r="LX2" s="2277"/>
      <c r="LY2" s="2277"/>
      <c r="LZ2" s="2277"/>
      <c r="MA2" s="2277"/>
      <c r="MB2" s="2277"/>
      <c r="MC2" s="2277"/>
      <c r="MD2" s="2277"/>
      <c r="ME2" s="2277"/>
      <c r="MF2" s="2277"/>
      <c r="MG2" s="2277"/>
      <c r="MH2" s="2277"/>
      <c r="MI2" s="2277"/>
      <c r="MJ2" s="2277"/>
      <c r="MK2" s="2277"/>
      <c r="ML2" s="2277"/>
      <c r="MM2" s="2277"/>
      <c r="MN2" s="2277"/>
      <c r="MO2" s="2277"/>
      <c r="MP2" s="2277"/>
      <c r="MQ2" s="2277"/>
      <c r="MR2" s="2277"/>
      <c r="MS2" s="2277"/>
      <c r="MT2" s="2277"/>
      <c r="MU2" s="2277"/>
      <c r="MV2" s="2277"/>
      <c r="MW2" s="2277"/>
      <c r="MX2" s="2277"/>
      <c r="MY2" s="2277"/>
      <c r="MZ2" s="2277"/>
      <c r="NA2" s="2277"/>
      <c r="NB2" s="2277"/>
      <c r="NC2" s="2277"/>
      <c r="ND2" s="2277"/>
      <c r="NE2" s="2277"/>
      <c r="NF2" s="2277"/>
      <c r="NG2" s="2277"/>
      <c r="NH2" s="2277"/>
      <c r="NI2" s="2277"/>
      <c r="NJ2" s="2277"/>
      <c r="NK2" s="2277"/>
      <c r="NL2" s="2277"/>
      <c r="NM2" s="2277"/>
      <c r="NN2" s="2277"/>
      <c r="NO2" s="2277"/>
      <c r="NP2" s="2277"/>
      <c r="NQ2" s="2277"/>
      <c r="NR2" s="2277"/>
      <c r="NS2" s="2277"/>
      <c r="NT2" s="2277"/>
      <c r="NU2" s="2277"/>
      <c r="NV2" s="2277"/>
      <c r="NW2" s="2277"/>
      <c r="NX2" s="2277"/>
      <c r="NY2" s="2277"/>
      <c r="NZ2" s="2277"/>
      <c r="OA2" s="2277"/>
      <c r="OB2" s="2277"/>
      <c r="OC2" s="2277"/>
      <c r="OD2" s="2277"/>
      <c r="OE2" s="2277"/>
      <c r="OF2" s="2277"/>
      <c r="OG2" s="2277"/>
      <c r="OH2" s="2277"/>
      <c r="OI2" s="2277"/>
      <c r="OJ2" s="2277"/>
      <c r="OK2" s="2277"/>
      <c r="OL2" s="2277"/>
      <c r="OM2" s="2277"/>
      <c r="ON2" s="2277"/>
      <c r="OO2" s="2277"/>
      <c r="OP2" s="2277"/>
      <c r="OQ2" s="2277"/>
      <c r="OR2" s="2277"/>
      <c r="OS2" s="2277"/>
      <c r="OT2" s="2277"/>
      <c r="OU2" s="2277"/>
      <c r="OV2" s="2277"/>
      <c r="OW2" s="2277"/>
      <c r="OX2" s="2277"/>
      <c r="OY2" s="2277"/>
      <c r="OZ2" s="2277"/>
      <c r="PA2" s="2277"/>
      <c r="PB2" s="2277"/>
      <c r="PC2" s="2277"/>
      <c r="PD2" s="2277"/>
      <c r="PE2" s="2277"/>
      <c r="PF2" s="2277"/>
      <c r="PG2" s="2277"/>
      <c r="PH2" s="2277"/>
      <c r="PI2" s="2277"/>
      <c r="PJ2" s="2277"/>
      <c r="PK2" s="2277"/>
      <c r="PL2" s="2277"/>
      <c r="PM2" s="2277"/>
      <c r="PN2" s="2277"/>
      <c r="PO2" s="2277"/>
      <c r="PP2" s="2277"/>
      <c r="PQ2" s="2277"/>
      <c r="PR2" s="2277"/>
      <c r="PS2" s="2277"/>
      <c r="PT2" s="2277"/>
      <c r="PU2" s="2277"/>
      <c r="PV2" s="2277"/>
      <c r="PW2" s="2277"/>
      <c r="PX2" s="2277"/>
      <c r="PY2" s="2277"/>
      <c r="PZ2" s="2277"/>
      <c r="QA2" s="2277"/>
      <c r="QB2" s="2277"/>
      <c r="QC2" s="2277"/>
      <c r="QD2" s="2277"/>
      <c r="QE2" s="2277"/>
      <c r="QF2" s="2277"/>
      <c r="QG2" s="2277"/>
      <c r="QH2" s="2277"/>
      <c r="QI2" s="2277"/>
      <c r="QJ2" s="2277"/>
      <c r="QK2" s="2277"/>
      <c r="QL2" s="2277"/>
      <c r="QM2" s="2277"/>
      <c r="QN2" s="2277"/>
      <c r="QO2" s="2277"/>
      <c r="QP2" s="2277"/>
      <c r="QQ2" s="2277"/>
      <c r="QR2" s="2277"/>
      <c r="QS2" s="2277"/>
      <c r="QT2" s="2277"/>
      <c r="QU2" s="2277"/>
      <c r="QV2" s="2277"/>
      <c r="QW2" s="2277"/>
      <c r="QX2" s="2277"/>
      <c r="QY2" s="2277"/>
      <c r="QZ2" s="2277"/>
      <c r="RA2" s="2277"/>
      <c r="RB2" s="2277"/>
      <c r="RC2" s="2277"/>
      <c r="RD2" s="2277"/>
      <c r="RE2" s="2277"/>
      <c r="RF2" s="2277"/>
      <c r="RG2" s="2277"/>
      <c r="RH2" s="2277"/>
      <c r="RI2" s="2277"/>
      <c r="RJ2" s="2277"/>
      <c r="RK2" s="2277"/>
      <c r="RL2" s="2277"/>
      <c r="RM2" s="2277"/>
      <c r="RN2" s="2277"/>
      <c r="RO2" s="2277"/>
      <c r="RP2" s="2277"/>
      <c r="RQ2" s="2277"/>
      <c r="RR2" s="2277"/>
      <c r="RS2" s="2277"/>
      <c r="RT2" s="2277"/>
      <c r="RU2" s="2277"/>
      <c r="RV2" s="2277"/>
      <c r="RW2" s="2277"/>
      <c r="RX2" s="2277"/>
      <c r="RY2" s="2277"/>
      <c r="RZ2" s="2277"/>
      <c r="SA2" s="2277"/>
      <c r="SB2" s="2277"/>
      <c r="SC2" s="2277"/>
      <c r="SD2" s="2277"/>
      <c r="SE2" s="2277"/>
      <c r="SF2" s="2277"/>
      <c r="SG2" s="2277"/>
      <c r="SH2" s="2277"/>
      <c r="SI2" s="2277"/>
      <c r="SJ2" s="2277"/>
      <c r="SK2" s="2277"/>
      <c r="SL2" s="2277"/>
      <c r="SM2" s="2277"/>
      <c r="SN2" s="2277"/>
      <c r="SO2" s="2277"/>
      <c r="SP2" s="2277"/>
      <c r="SQ2" s="2277"/>
      <c r="SR2" s="2277"/>
      <c r="SS2" s="2277"/>
      <c r="ST2" s="2277"/>
      <c r="SU2" s="2277"/>
      <c r="SV2" s="2277"/>
      <c r="SW2" s="2277"/>
      <c r="SX2" s="2277"/>
      <c r="SY2" s="2277"/>
      <c r="SZ2" s="2277"/>
      <c r="TA2" s="2277"/>
      <c r="TB2" s="2277"/>
      <c r="TC2" s="2277"/>
      <c r="TD2" s="2277"/>
      <c r="TE2" s="2277"/>
      <c r="TF2" s="2277"/>
      <c r="TG2" s="2277"/>
      <c r="TH2" s="2277"/>
      <c r="TI2" s="2277"/>
      <c r="TJ2" s="2277"/>
      <c r="TK2" s="2277"/>
      <c r="TL2" s="2277"/>
      <c r="TM2" s="2277"/>
      <c r="TN2" s="2277"/>
      <c r="TO2" s="2277"/>
      <c r="TP2" s="2277"/>
      <c r="TQ2" s="2277"/>
      <c r="TR2" s="2277"/>
      <c r="TS2" s="2277"/>
      <c r="TT2" s="2277"/>
      <c r="TU2" s="2277"/>
      <c r="TV2" s="2277"/>
      <c r="TW2" s="2277"/>
      <c r="TX2" s="2277"/>
      <c r="TY2" s="2277"/>
      <c r="TZ2" s="2277"/>
      <c r="UA2" s="2277"/>
      <c r="UB2" s="2277"/>
      <c r="UC2" s="2277"/>
      <c r="UD2" s="2277"/>
      <c r="UE2" s="2277"/>
      <c r="UF2" s="2277"/>
      <c r="UG2" s="2277"/>
      <c r="UH2" s="2277"/>
      <c r="UI2" s="2277"/>
      <c r="UJ2" s="2277"/>
      <c r="UK2" s="2277"/>
      <c r="UL2" s="2277"/>
      <c r="UM2" s="2277"/>
      <c r="UN2" s="2277"/>
      <c r="UO2" s="2277"/>
      <c r="UP2" s="2277"/>
      <c r="UQ2" s="2277"/>
      <c r="UR2" s="2277"/>
      <c r="US2" s="2277"/>
      <c r="UT2" s="2277"/>
      <c r="UU2" s="2277"/>
      <c r="UV2" s="2277"/>
      <c r="UW2" s="2277"/>
      <c r="UX2" s="2277"/>
      <c r="UY2" s="2277"/>
      <c r="UZ2" s="2277"/>
      <c r="VA2" s="2277"/>
      <c r="VB2" s="2277"/>
      <c r="VC2" s="2277"/>
      <c r="VD2" s="2277"/>
      <c r="VE2" s="2277"/>
      <c r="VF2" s="2277"/>
      <c r="VG2" s="2277"/>
      <c r="VH2" s="2277"/>
      <c r="VI2" s="2277"/>
      <c r="VJ2" s="2277"/>
      <c r="VK2" s="2277"/>
      <c r="VL2" s="2277"/>
      <c r="VM2" s="2277"/>
      <c r="VN2" s="2277"/>
      <c r="VO2" s="2277"/>
      <c r="VP2" s="2277"/>
      <c r="VQ2" s="2277"/>
      <c r="VR2" s="2277"/>
      <c r="VS2" s="2277"/>
      <c r="VT2" s="2277"/>
      <c r="VU2" s="2277"/>
      <c r="VV2" s="2277"/>
      <c r="VW2" s="2277"/>
      <c r="VX2" s="2277"/>
      <c r="VY2" s="2277"/>
      <c r="VZ2" s="2277"/>
      <c r="WA2" s="2277"/>
      <c r="WB2" s="2277"/>
      <c r="WC2" s="2277"/>
      <c r="WD2" s="2277"/>
      <c r="WE2" s="2277"/>
      <c r="WF2" s="2277"/>
      <c r="WG2" s="2277"/>
      <c r="WH2" s="2277"/>
      <c r="WI2" s="2277"/>
      <c r="WJ2" s="2277"/>
      <c r="WK2" s="2277"/>
      <c r="WL2" s="2277"/>
      <c r="WM2" s="2277"/>
      <c r="WN2" s="2277"/>
      <c r="WO2" s="2277"/>
      <c r="WP2" s="2277"/>
      <c r="WQ2" s="2277"/>
      <c r="WR2" s="2277"/>
      <c r="WS2" s="2277"/>
      <c r="WT2" s="2277"/>
      <c r="WU2" s="2277"/>
      <c r="WV2" s="2277"/>
      <c r="WW2" s="2277"/>
      <c r="WX2" s="2277"/>
      <c r="WY2" s="2277"/>
      <c r="WZ2" s="2277"/>
      <c r="XA2" s="2277"/>
      <c r="XB2" s="2277"/>
      <c r="XC2" s="2277"/>
      <c r="XD2" s="2277"/>
      <c r="XE2" s="2277"/>
      <c r="XF2" s="2277"/>
      <c r="XG2" s="2277"/>
      <c r="XH2" s="2277"/>
      <c r="XI2" s="2277"/>
      <c r="XJ2" s="2277"/>
      <c r="XK2" s="2277"/>
      <c r="XL2" s="2277"/>
      <c r="XM2" s="2277"/>
      <c r="XN2" s="2277"/>
      <c r="XO2" s="2277"/>
      <c r="XP2" s="2277"/>
      <c r="XQ2" s="2277"/>
      <c r="XR2" s="2277"/>
      <c r="XS2" s="2277"/>
      <c r="XT2" s="2277"/>
      <c r="XU2" s="2277"/>
      <c r="XV2" s="2277"/>
      <c r="XW2" s="2277"/>
      <c r="XX2" s="2277"/>
      <c r="XY2" s="2277"/>
      <c r="XZ2" s="2277"/>
      <c r="YA2" s="2277"/>
      <c r="YB2" s="2277"/>
      <c r="YC2" s="2277"/>
      <c r="YD2" s="2277"/>
      <c r="YE2" s="2277"/>
      <c r="YF2" s="2277"/>
      <c r="YG2" s="2277"/>
      <c r="YH2" s="2277"/>
      <c r="YI2" s="2277"/>
      <c r="YJ2" s="2277"/>
      <c r="YK2" s="2277"/>
      <c r="YL2" s="2277"/>
      <c r="YM2" s="2277"/>
      <c r="YN2" s="2277"/>
      <c r="YO2" s="2277"/>
      <c r="YP2" s="2277"/>
      <c r="YQ2" s="2277"/>
      <c r="YR2" s="2277"/>
      <c r="YS2" s="2277"/>
      <c r="YT2" s="2277"/>
      <c r="YU2" s="2277"/>
      <c r="YV2" s="2277"/>
      <c r="YW2" s="2277"/>
      <c r="YX2" s="2277"/>
      <c r="YY2" s="2277"/>
      <c r="YZ2" s="2277"/>
      <c r="ZA2" s="2277"/>
      <c r="ZB2" s="2277"/>
      <c r="ZC2" s="2277"/>
      <c r="ZD2" s="2277"/>
      <c r="ZE2" s="2277"/>
      <c r="ZF2" s="2277"/>
      <c r="ZG2" s="2277"/>
      <c r="ZH2" s="2277"/>
      <c r="ZI2" s="2277"/>
      <c r="ZJ2" s="2277"/>
      <c r="ZK2" s="2277"/>
      <c r="ZL2" s="2277"/>
      <c r="ZM2" s="2277"/>
      <c r="ZN2" s="2277"/>
      <c r="ZO2" s="2277"/>
      <c r="ZP2" s="2277"/>
      <c r="ZQ2" s="2277"/>
      <c r="ZR2" s="2277"/>
      <c r="ZS2" s="2277"/>
      <c r="ZT2" s="2277"/>
      <c r="ZU2" s="2277"/>
      <c r="ZV2" s="2277"/>
      <c r="ZW2" s="2277"/>
      <c r="ZX2" s="2277"/>
      <c r="ZY2" s="2277"/>
      <c r="ZZ2" s="2277"/>
      <c r="AAA2" s="2277"/>
      <c r="AAB2" s="2277"/>
      <c r="AAC2" s="2277"/>
      <c r="AAD2" s="2277"/>
      <c r="AAE2" s="2277"/>
      <c r="AAF2" s="2277"/>
      <c r="AAG2" s="2277"/>
      <c r="AAH2" s="2277"/>
      <c r="AAI2" s="2277"/>
      <c r="AAJ2" s="2277"/>
      <c r="AAK2" s="2277"/>
      <c r="AAL2" s="2277"/>
      <c r="AAM2" s="2277"/>
      <c r="AAN2" s="2277"/>
      <c r="AAO2" s="2277"/>
      <c r="AAP2" s="2277"/>
      <c r="AAQ2" s="2277"/>
      <c r="AAR2" s="2277"/>
      <c r="AAS2" s="2277"/>
      <c r="AAT2" s="2277"/>
      <c r="AAU2" s="2277"/>
      <c r="AAV2" s="2277"/>
      <c r="AAW2" s="2277"/>
      <c r="AAX2" s="2277"/>
      <c r="AAY2" s="2277"/>
      <c r="AAZ2" s="2277"/>
      <c r="ABA2" s="2277"/>
      <c r="ABB2" s="2277"/>
      <c r="ABC2" s="2277"/>
      <c r="ABD2" s="2277"/>
      <c r="ABE2" s="2277"/>
      <c r="ABF2" s="2277"/>
      <c r="ABG2" s="2277"/>
      <c r="ABH2" s="2277"/>
      <c r="ABI2" s="2277"/>
      <c r="ABJ2" s="2277"/>
      <c r="ABK2" s="2277"/>
      <c r="ABL2" s="2277"/>
      <c r="ABM2" s="2277"/>
      <c r="ABN2" s="2277"/>
      <c r="ABO2" s="2277"/>
      <c r="ABP2" s="2277"/>
      <c r="ABQ2" s="2277"/>
      <c r="ABR2" s="2277"/>
      <c r="ABS2" s="2277"/>
      <c r="ABT2" s="2277"/>
      <c r="ABU2" s="2277"/>
      <c r="ABV2" s="2277"/>
      <c r="ABW2" s="2277"/>
      <c r="ABX2" s="2277"/>
      <c r="ABY2" s="2277"/>
      <c r="ABZ2" s="2277"/>
      <c r="ACA2" s="2277"/>
      <c r="ACB2" s="2277"/>
      <c r="ACC2" s="2277"/>
      <c r="ACD2" s="2277"/>
      <c r="ACE2" s="2277"/>
      <c r="ACF2" s="2277"/>
      <c r="ACG2" s="2277"/>
      <c r="ACH2" s="2277"/>
      <c r="ACI2" s="2277"/>
      <c r="ACJ2" s="2277"/>
      <c r="ACK2" s="2277"/>
      <c r="ACL2" s="2277"/>
      <c r="ACM2" s="2277"/>
      <c r="ACN2" s="2277"/>
      <c r="ACO2" s="2277"/>
      <c r="ACP2" s="2277"/>
      <c r="ACQ2" s="2277"/>
      <c r="ACR2" s="2277"/>
      <c r="ACS2" s="2277"/>
      <c r="ACT2" s="2277"/>
      <c r="ACU2" s="2277"/>
      <c r="ACV2" s="2277"/>
      <c r="ACW2" s="2277"/>
      <c r="ACX2" s="2277"/>
      <c r="ACY2" s="2277"/>
      <c r="ACZ2" s="2277"/>
      <c r="ADA2" s="2277"/>
      <c r="ADB2" s="2277"/>
      <c r="ADC2" s="2277"/>
      <c r="ADD2" s="2277"/>
      <c r="ADE2" s="2277"/>
      <c r="ADF2" s="2277"/>
      <c r="ADG2" s="2277"/>
      <c r="ADH2" s="2277"/>
      <c r="ADI2" s="2277"/>
      <c r="ADJ2" s="2277"/>
      <c r="ADK2" s="2277"/>
      <c r="ADL2" s="2277"/>
      <c r="ADM2" s="2277"/>
      <c r="ADN2" s="2277"/>
      <c r="ADO2" s="2277"/>
      <c r="ADP2" s="2277"/>
      <c r="ADQ2" s="2277"/>
      <c r="ADR2" s="2277"/>
      <c r="ADS2" s="2277"/>
      <c r="ADT2" s="2277"/>
      <c r="ADU2" s="2277"/>
      <c r="ADV2" s="2277"/>
      <c r="ADW2" s="2277"/>
      <c r="ADX2" s="2277"/>
      <c r="ADY2" s="2277"/>
      <c r="ADZ2" s="2277"/>
      <c r="AEA2" s="2277"/>
      <c r="AEB2" s="2277"/>
      <c r="AEC2" s="2277"/>
      <c r="AED2" s="2277"/>
      <c r="AEE2" s="2277"/>
      <c r="AEF2" s="2277"/>
      <c r="AEG2" s="2277"/>
      <c r="AEH2" s="2277"/>
      <c r="AEI2" s="2277"/>
      <c r="AEJ2" s="2277"/>
      <c r="AEK2" s="2277"/>
      <c r="AEL2" s="2277"/>
      <c r="AEM2" s="2277"/>
      <c r="AEN2" s="2277"/>
      <c r="AEO2" s="2277"/>
      <c r="AEP2" s="2277"/>
      <c r="AEQ2" s="2277"/>
      <c r="AER2" s="2277"/>
      <c r="AES2" s="2277"/>
      <c r="AET2" s="2277"/>
      <c r="AEU2" s="2277"/>
      <c r="AEV2" s="2277"/>
      <c r="AEW2" s="2277"/>
      <c r="AEX2" s="2277"/>
      <c r="AEY2" s="2277"/>
      <c r="AEZ2" s="2277"/>
      <c r="AFA2" s="2277"/>
      <c r="AFB2" s="2277"/>
      <c r="AFC2" s="2277"/>
      <c r="AFD2" s="2277"/>
      <c r="AFE2" s="2277"/>
      <c r="AFF2" s="2277"/>
      <c r="AFG2" s="2277"/>
      <c r="AFH2" s="2277"/>
      <c r="AFI2" s="2277"/>
      <c r="AFJ2" s="2277"/>
      <c r="AFK2" s="2277"/>
      <c r="AFL2" s="2277"/>
      <c r="AFM2" s="2277"/>
      <c r="AFN2" s="2277"/>
      <c r="AFO2" s="2277"/>
      <c r="AFP2" s="2277"/>
      <c r="AFQ2" s="2277"/>
      <c r="AFR2" s="2277"/>
      <c r="AFS2" s="2277"/>
      <c r="AFT2" s="2277"/>
      <c r="AFU2" s="2277"/>
      <c r="AFV2" s="2277"/>
      <c r="AFW2" s="2277"/>
      <c r="AFX2" s="2277"/>
      <c r="AFY2" s="2277"/>
      <c r="AFZ2" s="2277"/>
      <c r="AGA2" s="2277"/>
      <c r="AGB2" s="2277"/>
      <c r="AGC2" s="2277"/>
      <c r="AGD2" s="2277"/>
      <c r="AGE2" s="2277"/>
      <c r="AGF2" s="2277"/>
      <c r="AGG2" s="2277"/>
      <c r="AGH2" s="2277"/>
      <c r="AGI2" s="2277"/>
      <c r="AGJ2" s="2277"/>
      <c r="AGK2" s="2277"/>
      <c r="AGL2" s="2277"/>
      <c r="AGM2" s="2277"/>
      <c r="AGN2" s="2277"/>
      <c r="AGO2" s="2277"/>
      <c r="AGP2" s="2277"/>
      <c r="AGQ2" s="2277"/>
      <c r="AGR2" s="2277"/>
      <c r="AGS2" s="2277"/>
      <c r="AGT2" s="2277"/>
      <c r="AGU2" s="2277"/>
      <c r="AGV2" s="2277"/>
      <c r="AGW2" s="2277"/>
      <c r="AGX2" s="2277"/>
      <c r="AGY2" s="2277"/>
      <c r="AGZ2" s="2277"/>
      <c r="AHA2" s="2277"/>
      <c r="AHB2" s="2277"/>
      <c r="AHC2" s="2277"/>
      <c r="AHD2" s="2277"/>
      <c r="AHE2" s="2277"/>
      <c r="AHF2" s="2277"/>
      <c r="AHG2" s="2277"/>
      <c r="AHH2" s="2277"/>
      <c r="AHI2" s="2277"/>
      <c r="AHJ2" s="2277"/>
      <c r="AHK2" s="2277"/>
      <c r="AHL2" s="2277"/>
      <c r="AHM2" s="2277"/>
      <c r="AHN2" s="2277"/>
      <c r="AHO2" s="2277"/>
      <c r="AHP2" s="2277"/>
      <c r="AHQ2" s="2277"/>
      <c r="AHR2" s="2277"/>
      <c r="AHS2" s="2277"/>
      <c r="AHT2" s="2277"/>
      <c r="AHU2" s="2277"/>
      <c r="AHV2" s="2277"/>
      <c r="AHW2" s="2277"/>
      <c r="AHX2" s="2277"/>
      <c r="AHY2" s="2277"/>
      <c r="AHZ2" s="2277"/>
      <c r="AIA2" s="2277"/>
      <c r="AIB2" s="2277"/>
      <c r="AIC2" s="2277"/>
      <c r="AID2" s="2277"/>
      <c r="AIE2" s="2277"/>
      <c r="AIF2" s="2277"/>
      <c r="AIG2" s="2277"/>
      <c r="AIH2" s="2277"/>
      <c r="AII2" s="2277"/>
      <c r="AIJ2" s="2277"/>
      <c r="AIK2" s="2277"/>
      <c r="AIL2" s="2277"/>
      <c r="AIM2" s="2277"/>
      <c r="AIN2" s="2277"/>
      <c r="AIO2" s="2277"/>
      <c r="AIP2" s="2277"/>
      <c r="AIQ2" s="2277"/>
      <c r="AIR2" s="2277"/>
      <c r="AIS2" s="2277"/>
      <c r="AIT2" s="2277"/>
      <c r="AIU2" s="2277"/>
      <c r="AIV2" s="2277"/>
      <c r="AIW2" s="2277"/>
      <c r="AIX2" s="2277"/>
      <c r="AIY2" s="2277"/>
      <c r="AIZ2" s="2277"/>
      <c r="AJA2" s="2277"/>
      <c r="AJB2" s="2277"/>
      <c r="AJC2" s="2277"/>
      <c r="AJD2" s="2277"/>
      <c r="AJE2" s="2277"/>
      <c r="AJF2" s="2277"/>
      <c r="AJG2" s="2277"/>
      <c r="AJH2" s="2277"/>
      <c r="AJI2" s="2277"/>
      <c r="AJJ2" s="2277"/>
      <c r="AJK2" s="2277"/>
      <c r="AJL2" s="2277"/>
      <c r="AJM2" s="2277"/>
      <c r="AJN2" s="2277"/>
      <c r="AJO2" s="2277"/>
      <c r="AJP2" s="2277"/>
      <c r="AJQ2" s="2277"/>
      <c r="AJR2" s="2277"/>
      <c r="AJS2" s="2277"/>
      <c r="AJT2" s="2277"/>
      <c r="AJU2" s="2277"/>
      <c r="AJV2" s="2277"/>
      <c r="AJW2" s="2277"/>
      <c r="AJX2" s="2277"/>
      <c r="AJY2" s="2277"/>
      <c r="AJZ2" s="2277"/>
      <c r="AKA2" s="2277"/>
      <c r="AKB2" s="2277"/>
      <c r="AKC2" s="2277"/>
      <c r="AKD2" s="2277"/>
      <c r="AKE2" s="2277"/>
      <c r="AKF2" s="2277"/>
      <c r="AKG2" s="2277"/>
      <c r="AKH2" s="2277"/>
      <c r="AKI2" s="2277"/>
      <c r="AKJ2" s="2277"/>
      <c r="AKK2" s="2277"/>
      <c r="AKL2" s="2277"/>
      <c r="AKM2" s="2277"/>
      <c r="AKN2" s="2277"/>
      <c r="AKO2" s="2277"/>
      <c r="AKP2" s="2277"/>
      <c r="AKQ2" s="2277"/>
      <c r="AKR2" s="2277"/>
      <c r="AKS2" s="2277"/>
      <c r="AKT2" s="2277"/>
      <c r="AKU2" s="2277"/>
      <c r="AKV2" s="2277"/>
      <c r="AKW2" s="2277"/>
      <c r="AKX2" s="2277"/>
      <c r="AKY2" s="2277"/>
      <c r="AKZ2" s="2277"/>
      <c r="ALA2" s="2277"/>
      <c r="ALB2" s="2277"/>
      <c r="ALC2" s="2277"/>
      <c r="ALD2" s="2277"/>
      <c r="ALE2" s="2277"/>
      <c r="ALF2" s="2277"/>
      <c r="ALG2" s="2277"/>
      <c r="ALH2" s="2277"/>
      <c r="ALI2" s="2277"/>
      <c r="ALJ2" s="2277"/>
      <c r="ALK2" s="2277"/>
      <c r="ALL2" s="2277"/>
      <c r="ALM2" s="2277"/>
      <c r="ALN2" s="2277"/>
      <c r="ALO2" s="2277"/>
      <c r="ALP2" s="2277"/>
      <c r="ALQ2" s="2277"/>
      <c r="ALR2" s="2277"/>
      <c r="ALS2" s="2277"/>
      <c r="ALT2" s="2277"/>
      <c r="ALU2" s="2277"/>
      <c r="ALV2" s="2277"/>
      <c r="ALW2" s="2277"/>
      <c r="ALX2" s="2277"/>
      <c r="ALY2" s="2277"/>
      <c r="ALZ2" s="2277"/>
      <c r="AMA2" s="2277"/>
      <c r="AMB2" s="2277"/>
      <c r="AMC2" s="2277"/>
      <c r="AMD2" s="2277"/>
      <c r="AME2" s="2277"/>
      <c r="AMF2" s="2277"/>
      <c r="AMG2" s="2277"/>
      <c r="AMH2" s="2277"/>
      <c r="AMI2" s="2277"/>
      <c r="AMJ2" s="2277"/>
      <c r="AMK2" s="2277"/>
      <c r="AML2" s="2277"/>
      <c r="AMM2" s="2277"/>
      <c r="AMN2" s="2277"/>
      <c r="AMO2" s="2277"/>
      <c r="AMP2" s="2277"/>
      <c r="AMQ2" s="2277"/>
      <c r="AMR2" s="2277"/>
      <c r="AMS2" s="2277"/>
      <c r="AMT2" s="2277"/>
      <c r="AMU2" s="2277"/>
      <c r="AMV2" s="2277"/>
      <c r="AMW2" s="2277"/>
      <c r="AMX2" s="2277"/>
      <c r="AMY2" s="2277"/>
      <c r="AMZ2" s="2277"/>
      <c r="ANA2" s="2277"/>
      <c r="ANB2" s="2277"/>
      <c r="ANC2" s="2277"/>
      <c r="AND2" s="2277"/>
      <c r="ANE2" s="2277"/>
      <c r="ANF2" s="2277"/>
      <c r="ANG2" s="2277"/>
      <c r="ANH2" s="2277"/>
      <c r="ANI2" s="2277"/>
      <c r="ANJ2" s="2277"/>
      <c r="ANK2" s="2277"/>
      <c r="ANL2" s="2277"/>
      <c r="ANM2" s="2277"/>
      <c r="ANN2" s="2277"/>
      <c r="ANO2" s="2277"/>
      <c r="ANP2" s="2277"/>
      <c r="ANQ2" s="2277"/>
      <c r="ANR2" s="2277"/>
      <c r="ANS2" s="2277"/>
      <c r="ANT2" s="2277"/>
      <c r="ANU2" s="2277"/>
      <c r="ANV2" s="2277"/>
      <c r="ANW2" s="2277"/>
      <c r="ANX2" s="2277"/>
      <c r="ANY2" s="2277"/>
      <c r="ANZ2" s="2277"/>
      <c r="AOA2" s="2277"/>
      <c r="AOB2" s="2277"/>
      <c r="AOC2" s="2277"/>
      <c r="AOD2" s="2277"/>
      <c r="AOE2" s="2277"/>
      <c r="AOF2" s="2277"/>
      <c r="AOG2" s="2277"/>
      <c r="AOH2" s="2277"/>
      <c r="AOI2" s="2277"/>
      <c r="AOJ2" s="2277"/>
      <c r="AOK2" s="2277"/>
      <c r="AOL2" s="2277"/>
      <c r="AOM2" s="2277"/>
      <c r="AON2" s="2277"/>
      <c r="AOO2" s="2277"/>
      <c r="AOP2" s="2277"/>
      <c r="AOQ2" s="2277"/>
      <c r="AOR2" s="2277"/>
      <c r="AOS2" s="2277"/>
      <c r="AOT2" s="2277"/>
      <c r="AOU2" s="2277"/>
      <c r="AOV2" s="2277"/>
      <c r="AOW2" s="2277"/>
      <c r="AOX2" s="2277"/>
      <c r="AOY2" s="2277"/>
      <c r="AOZ2" s="2277"/>
      <c r="APA2" s="2277"/>
      <c r="APB2" s="2277"/>
      <c r="APC2" s="2277"/>
      <c r="APD2" s="2277"/>
      <c r="APE2" s="2277"/>
      <c r="APF2" s="2277"/>
      <c r="APG2" s="2277"/>
      <c r="APH2" s="2277"/>
      <c r="API2" s="2277"/>
      <c r="APJ2" s="2277"/>
      <c r="APK2" s="2277"/>
      <c r="APL2" s="2277"/>
      <c r="APM2" s="2277"/>
      <c r="APN2" s="2277"/>
      <c r="APO2" s="2277"/>
      <c r="APP2" s="2277"/>
      <c r="APQ2" s="2277"/>
      <c r="APR2" s="2277"/>
      <c r="APS2" s="2277"/>
      <c r="APT2" s="2277"/>
      <c r="APU2" s="2277"/>
      <c r="APV2" s="2277"/>
      <c r="APW2" s="2277"/>
      <c r="APX2" s="2277"/>
      <c r="APY2" s="2277"/>
      <c r="APZ2" s="2277"/>
      <c r="AQA2" s="2277"/>
      <c r="AQB2" s="2277"/>
      <c r="AQC2" s="2277"/>
      <c r="AQD2" s="2277"/>
      <c r="AQE2" s="2277"/>
      <c r="AQF2" s="2277"/>
      <c r="AQG2" s="2277"/>
      <c r="AQH2" s="2277"/>
      <c r="AQI2" s="2277"/>
      <c r="AQJ2" s="2277"/>
      <c r="AQK2" s="2277"/>
      <c r="AQL2" s="2277"/>
      <c r="AQM2" s="2277"/>
      <c r="AQN2" s="2277"/>
      <c r="AQO2" s="2277"/>
      <c r="AQP2" s="2277"/>
      <c r="AQQ2" s="2277"/>
      <c r="AQR2" s="2277"/>
      <c r="AQS2" s="2277"/>
      <c r="AQT2" s="2277"/>
      <c r="AQU2" s="2277"/>
      <c r="AQV2" s="2277"/>
      <c r="AQW2" s="2277"/>
      <c r="AQX2" s="2277"/>
      <c r="AQY2" s="2277"/>
      <c r="AQZ2" s="2277"/>
      <c r="ARA2" s="2277"/>
      <c r="ARB2" s="2277"/>
      <c r="ARC2" s="2277"/>
      <c r="ARD2" s="2277"/>
      <c r="ARE2" s="2277"/>
      <c r="ARF2" s="2277"/>
      <c r="ARG2" s="2277"/>
      <c r="ARH2" s="2277"/>
      <c r="ARI2" s="2277"/>
      <c r="ARJ2" s="2277"/>
      <c r="ARK2" s="2277"/>
      <c r="ARL2" s="2277"/>
      <c r="ARM2" s="2277"/>
      <c r="ARN2" s="2277"/>
      <c r="ARO2" s="2277"/>
      <c r="ARP2" s="2277"/>
      <c r="ARQ2" s="2277"/>
      <c r="ARR2" s="2277"/>
      <c r="ARS2" s="2277"/>
      <c r="ART2" s="2277"/>
      <c r="ARU2" s="2277"/>
      <c r="ARV2" s="2277"/>
      <c r="ARW2" s="2277"/>
      <c r="ARX2" s="2277"/>
      <c r="ARY2" s="2277"/>
      <c r="ARZ2" s="2277"/>
      <c r="ASA2" s="2277"/>
      <c r="ASB2" s="2277"/>
      <c r="ASC2" s="2277"/>
      <c r="ASD2" s="2277"/>
      <c r="ASE2" s="2277"/>
      <c r="ASF2" s="2277"/>
      <c r="ASG2" s="2277"/>
      <c r="ASH2" s="2277"/>
      <c r="ASI2" s="2277"/>
      <c r="ASJ2" s="2277"/>
      <c r="ASK2" s="2277"/>
      <c r="ASL2" s="2277"/>
      <c r="ASM2" s="2277"/>
      <c r="ASN2" s="2277"/>
      <c r="ASO2" s="2277"/>
      <c r="ASP2" s="2277"/>
      <c r="ASQ2" s="2277"/>
      <c r="ASR2" s="2277"/>
      <c r="ASS2" s="2277"/>
      <c r="AST2" s="2277"/>
      <c r="ASU2" s="2277"/>
      <c r="ASV2" s="2277"/>
      <c r="ASW2" s="2277"/>
      <c r="ASX2" s="2277"/>
      <c r="ASY2" s="2277"/>
      <c r="ASZ2" s="2277"/>
      <c r="ATA2" s="2277"/>
      <c r="ATB2" s="2277"/>
      <c r="ATC2" s="2277"/>
      <c r="ATD2" s="2277"/>
      <c r="ATE2" s="2277"/>
      <c r="ATF2" s="2277"/>
      <c r="ATG2" s="2277"/>
      <c r="ATH2" s="2277"/>
      <c r="ATI2" s="2277"/>
      <c r="ATJ2" s="2277"/>
      <c r="ATK2" s="2277"/>
      <c r="ATL2" s="2277"/>
      <c r="ATM2" s="2277"/>
      <c r="ATN2" s="2277"/>
      <c r="ATO2" s="2277"/>
      <c r="ATP2" s="2277"/>
      <c r="ATQ2" s="2277"/>
      <c r="ATR2" s="2277"/>
      <c r="ATS2" s="2277"/>
      <c r="ATT2" s="2277"/>
      <c r="ATU2" s="2277"/>
      <c r="ATV2" s="2277"/>
      <c r="ATW2" s="2277"/>
      <c r="ATX2" s="2277"/>
      <c r="ATY2" s="2277"/>
      <c r="ATZ2" s="2277"/>
      <c r="AUA2" s="2277"/>
      <c r="AUB2" s="2277"/>
      <c r="AUC2" s="2277"/>
      <c r="AUD2" s="2277"/>
      <c r="AUE2" s="2277"/>
      <c r="AUF2" s="2277"/>
      <c r="AUG2" s="2277"/>
      <c r="AUH2" s="2277"/>
      <c r="AUI2" s="2277"/>
      <c r="AUJ2" s="2277"/>
      <c r="AUK2" s="2277"/>
      <c r="AUL2" s="2277"/>
      <c r="AUM2" s="2277"/>
      <c r="AUN2" s="2277"/>
      <c r="AUO2" s="2277"/>
      <c r="AUP2" s="2277"/>
      <c r="AUQ2" s="2277"/>
      <c r="AUR2" s="2277"/>
      <c r="AUS2" s="2277"/>
      <c r="AUT2" s="2277"/>
      <c r="AUU2" s="2277"/>
      <c r="AUV2" s="2277"/>
      <c r="AUW2" s="2277"/>
      <c r="AUX2" s="2277"/>
      <c r="AUY2" s="2277"/>
      <c r="AUZ2" s="2277"/>
      <c r="AVA2" s="2277"/>
      <c r="AVB2" s="2277"/>
      <c r="AVC2" s="2277"/>
      <c r="AVD2" s="2277"/>
      <c r="AVE2" s="2277"/>
      <c r="AVF2" s="2277"/>
      <c r="AVG2" s="2277"/>
      <c r="AVH2" s="2277"/>
      <c r="AVI2" s="2277"/>
      <c r="AVJ2" s="2277"/>
      <c r="AVK2" s="2277"/>
      <c r="AVL2" s="2277"/>
      <c r="AVM2" s="2277"/>
      <c r="AVN2" s="2277"/>
      <c r="AVO2" s="2277"/>
      <c r="AVP2" s="2277"/>
      <c r="AVQ2" s="2277"/>
      <c r="AVR2" s="2277"/>
      <c r="AVS2" s="2277"/>
      <c r="AVT2" s="2277"/>
      <c r="AVU2" s="2277"/>
      <c r="AVV2" s="2277"/>
      <c r="AVW2" s="2277"/>
      <c r="AVX2" s="2277"/>
      <c r="AVY2" s="2277"/>
      <c r="AVZ2" s="2277"/>
      <c r="AWA2" s="2277"/>
      <c r="AWB2" s="2277"/>
      <c r="AWC2" s="2277"/>
      <c r="AWD2" s="2277"/>
      <c r="AWE2" s="2277"/>
      <c r="AWF2" s="2277"/>
      <c r="AWG2" s="2277"/>
      <c r="AWH2" s="2277"/>
      <c r="AWI2" s="2277"/>
      <c r="AWJ2" s="2277"/>
      <c r="AWK2" s="2277"/>
      <c r="AWL2" s="2277"/>
      <c r="AWM2" s="2277"/>
      <c r="AWN2" s="2277"/>
      <c r="AWO2" s="2277"/>
      <c r="AWP2" s="2277"/>
      <c r="AWQ2" s="2277"/>
      <c r="AWR2" s="2277"/>
      <c r="AWS2" s="2277"/>
      <c r="AWT2" s="2277"/>
      <c r="AWU2" s="2277"/>
      <c r="AWV2" s="2277"/>
      <c r="AWW2" s="2277"/>
      <c r="AWX2" s="2277"/>
      <c r="AWY2" s="2277"/>
      <c r="AWZ2" s="2277"/>
      <c r="AXA2" s="2277"/>
      <c r="AXB2" s="2277"/>
      <c r="AXC2" s="2277"/>
      <c r="AXD2" s="2277"/>
      <c r="AXE2" s="2277"/>
      <c r="AXF2" s="2277"/>
      <c r="AXG2" s="2277"/>
      <c r="AXH2" s="2277"/>
      <c r="AXI2" s="2277"/>
      <c r="AXJ2" s="2277"/>
      <c r="AXK2" s="2277"/>
      <c r="AXL2" s="2277"/>
      <c r="AXM2" s="2277"/>
      <c r="AXN2" s="2277"/>
      <c r="AXO2" s="2277"/>
      <c r="AXP2" s="2277"/>
      <c r="AXQ2" s="2277"/>
      <c r="AXR2" s="2277"/>
      <c r="AXS2" s="2277"/>
      <c r="AXT2" s="2277"/>
      <c r="AXU2" s="2277"/>
      <c r="AXV2" s="2277"/>
      <c r="AXW2" s="2277"/>
      <c r="AXX2" s="2277"/>
      <c r="AXY2" s="2277"/>
      <c r="AXZ2" s="2277"/>
      <c r="AYA2" s="2277"/>
      <c r="AYB2" s="2277"/>
      <c r="AYC2" s="2277"/>
      <c r="AYD2" s="2277"/>
      <c r="AYE2" s="2277"/>
      <c r="AYF2" s="2277"/>
      <c r="AYG2" s="2277"/>
      <c r="AYH2" s="2277"/>
      <c r="AYI2" s="2277"/>
      <c r="AYJ2" s="2277"/>
      <c r="AYK2" s="2277"/>
      <c r="AYL2" s="2277"/>
      <c r="AYM2" s="2277"/>
      <c r="AYN2" s="2277"/>
      <c r="AYO2" s="2277"/>
      <c r="AYP2" s="2277"/>
      <c r="AYQ2" s="2277"/>
      <c r="AYR2" s="2277"/>
      <c r="AYS2" s="2277"/>
      <c r="AYT2" s="2277"/>
      <c r="AYU2" s="2277"/>
      <c r="AYV2" s="2277"/>
      <c r="AYW2" s="2277"/>
      <c r="AYX2" s="2277"/>
      <c r="AYY2" s="2277"/>
      <c r="AYZ2" s="2277"/>
      <c r="AZA2" s="2277"/>
      <c r="AZB2" s="2277"/>
      <c r="AZC2" s="2277"/>
      <c r="AZD2" s="2277"/>
      <c r="AZE2" s="2277"/>
      <c r="AZF2" s="2277"/>
      <c r="AZG2" s="2277"/>
      <c r="AZH2" s="2277"/>
      <c r="AZI2" s="2277"/>
      <c r="AZJ2" s="2277"/>
      <c r="AZK2" s="2277"/>
      <c r="AZL2" s="2277"/>
      <c r="AZM2" s="2277"/>
      <c r="AZN2" s="2277"/>
      <c r="AZO2" s="2277"/>
      <c r="AZP2" s="2277"/>
      <c r="AZQ2" s="2277"/>
      <c r="AZR2" s="2277"/>
      <c r="AZS2" s="2277"/>
      <c r="AZT2" s="2277"/>
      <c r="AZU2" s="2277"/>
      <c r="AZV2" s="2277"/>
      <c r="AZW2" s="2277"/>
      <c r="AZX2" s="2277"/>
      <c r="AZY2" s="2277"/>
      <c r="AZZ2" s="2277"/>
      <c r="BAA2" s="2277"/>
      <c r="BAB2" s="2277"/>
      <c r="BAC2" s="2277"/>
      <c r="BAD2" s="2277"/>
      <c r="BAE2" s="2277"/>
      <c r="BAF2" s="2277"/>
      <c r="BAG2" s="2277"/>
      <c r="BAH2" s="2277"/>
      <c r="BAI2" s="2277"/>
      <c r="BAJ2" s="2277"/>
      <c r="BAK2" s="2277"/>
      <c r="BAL2" s="2277"/>
      <c r="BAM2" s="2277"/>
      <c r="BAN2" s="2277"/>
      <c r="BAO2" s="2277"/>
      <c r="BAP2" s="2277"/>
      <c r="BAQ2" s="2277"/>
      <c r="BAR2" s="2277"/>
      <c r="BAS2" s="2277"/>
      <c r="BAT2" s="2277"/>
      <c r="BAU2" s="2277"/>
      <c r="BAV2" s="2277"/>
      <c r="BAW2" s="2277"/>
      <c r="BAX2" s="2277"/>
      <c r="BAY2" s="2277"/>
      <c r="BAZ2" s="2277"/>
      <c r="BBA2" s="2277"/>
      <c r="BBB2" s="2277"/>
      <c r="BBC2" s="2277"/>
      <c r="BBD2" s="2277"/>
      <c r="BBE2" s="2277"/>
      <c r="BBF2" s="2277"/>
      <c r="BBG2" s="2277"/>
      <c r="BBH2" s="2277"/>
      <c r="BBI2" s="2277"/>
      <c r="BBJ2" s="2277"/>
      <c r="BBK2" s="2277"/>
      <c r="BBL2" s="2277"/>
      <c r="BBM2" s="2277"/>
      <c r="BBN2" s="2277"/>
      <c r="BBO2" s="2277"/>
      <c r="BBP2" s="2277"/>
      <c r="BBQ2" s="2277"/>
      <c r="BBR2" s="2277"/>
      <c r="BBS2" s="2277"/>
      <c r="BBT2" s="2277"/>
      <c r="BBU2" s="2277"/>
      <c r="BBV2" s="2277"/>
      <c r="BBW2" s="2277"/>
      <c r="BBX2" s="2277"/>
      <c r="BBY2" s="2277"/>
      <c r="BBZ2" s="2277"/>
      <c r="BCA2" s="2277"/>
      <c r="BCB2" s="2277"/>
      <c r="BCC2" s="2277"/>
      <c r="BCD2" s="2277"/>
      <c r="BCE2" s="2277"/>
      <c r="BCF2" s="2277"/>
      <c r="BCG2" s="2277"/>
      <c r="BCH2" s="2277"/>
      <c r="BCI2" s="2277"/>
      <c r="BCJ2" s="2277"/>
      <c r="BCK2" s="2277"/>
      <c r="BCL2" s="2277"/>
      <c r="BCM2" s="2277"/>
      <c r="BCN2" s="2277"/>
      <c r="BCO2" s="2277"/>
      <c r="BCP2" s="2277"/>
      <c r="BCQ2" s="2277"/>
      <c r="BCR2" s="2277"/>
      <c r="BCS2" s="2277"/>
      <c r="BCT2" s="2277"/>
      <c r="BCU2" s="2277"/>
      <c r="BCV2" s="2277"/>
      <c r="BCW2" s="2277"/>
      <c r="BCX2" s="2277"/>
      <c r="BCY2" s="2277"/>
      <c r="BCZ2" s="2277"/>
      <c r="BDA2" s="2277"/>
      <c r="BDB2" s="2277"/>
      <c r="BDC2" s="2277"/>
      <c r="BDD2" s="2277"/>
      <c r="BDE2" s="2277"/>
      <c r="BDF2" s="2277"/>
      <c r="BDG2" s="2277"/>
      <c r="BDH2" s="2277"/>
      <c r="BDI2" s="2277"/>
      <c r="BDJ2" s="2277"/>
      <c r="BDK2" s="2277"/>
      <c r="BDL2" s="2277"/>
      <c r="BDM2" s="2277"/>
      <c r="BDN2" s="2277"/>
      <c r="BDO2" s="2277"/>
      <c r="BDP2" s="2277"/>
      <c r="BDQ2" s="2277"/>
      <c r="BDR2" s="2277"/>
      <c r="BDS2" s="2277"/>
      <c r="BDT2" s="2277"/>
      <c r="BDU2" s="2277"/>
      <c r="BDV2" s="2277"/>
      <c r="BDW2" s="2277"/>
      <c r="BDX2" s="2277"/>
      <c r="BDY2" s="2277"/>
      <c r="BDZ2" s="2277"/>
      <c r="BEA2" s="2277"/>
      <c r="BEB2" s="2277"/>
      <c r="BEC2" s="2277"/>
      <c r="BED2" s="2277"/>
      <c r="BEE2" s="2277"/>
      <c r="BEF2" s="2277"/>
      <c r="BEG2" s="2277"/>
      <c r="BEH2" s="2277"/>
      <c r="BEI2" s="2277"/>
      <c r="BEJ2" s="2277"/>
      <c r="BEK2" s="2277"/>
      <c r="BEL2" s="2277"/>
      <c r="BEM2" s="2277"/>
      <c r="BEN2" s="2277"/>
      <c r="BEO2" s="2277"/>
      <c r="BEP2" s="2277"/>
      <c r="BEQ2" s="2277"/>
      <c r="BER2" s="2277"/>
      <c r="BES2" s="2277"/>
      <c r="BET2" s="2277"/>
      <c r="BEU2" s="2277"/>
      <c r="BEV2" s="2277"/>
      <c r="BEW2" s="2277"/>
      <c r="BEX2" s="2277"/>
      <c r="BEY2" s="2277"/>
      <c r="BEZ2" s="2277"/>
      <c r="BFA2" s="2277"/>
      <c r="BFB2" s="2277"/>
      <c r="BFC2" s="2277"/>
      <c r="BFD2" s="2277"/>
      <c r="BFE2" s="2277"/>
      <c r="BFF2" s="2277"/>
      <c r="BFG2" s="2277"/>
      <c r="BFH2" s="2277"/>
      <c r="BFI2" s="2277"/>
      <c r="BFJ2" s="2277"/>
      <c r="BFK2" s="2277"/>
      <c r="BFL2" s="2277"/>
      <c r="BFM2" s="2277"/>
      <c r="BFN2" s="2277"/>
      <c r="BFO2" s="2277"/>
      <c r="BFP2" s="2277"/>
      <c r="BFQ2" s="2277"/>
      <c r="BFR2" s="2277"/>
      <c r="BFS2" s="2277"/>
      <c r="BFT2" s="2277"/>
      <c r="BFU2" s="2277"/>
      <c r="BFV2" s="2277"/>
      <c r="BFW2" s="2277"/>
      <c r="BFX2" s="2277"/>
      <c r="BFY2" s="2277"/>
      <c r="BFZ2" s="2277"/>
      <c r="BGA2" s="2277"/>
      <c r="BGB2" s="2277"/>
      <c r="BGC2" s="2277"/>
      <c r="BGD2" s="2277"/>
      <c r="BGE2" s="2277"/>
      <c r="BGF2" s="2277"/>
      <c r="BGG2" s="2277"/>
      <c r="BGH2" s="2277"/>
      <c r="BGI2" s="2277"/>
      <c r="BGJ2" s="2277"/>
      <c r="BGK2" s="2277"/>
      <c r="BGL2" s="2277"/>
      <c r="BGM2" s="2277"/>
      <c r="BGN2" s="2277"/>
      <c r="BGO2" s="2277"/>
      <c r="BGP2" s="2277"/>
      <c r="BGQ2" s="2277"/>
      <c r="BGR2" s="2277"/>
      <c r="BGS2" s="2277"/>
      <c r="BGT2" s="2277"/>
      <c r="BGU2" s="2277"/>
      <c r="BGV2" s="2277"/>
      <c r="BGW2" s="2277"/>
      <c r="BGX2" s="2277"/>
      <c r="BGY2" s="2277"/>
      <c r="BGZ2" s="2277"/>
      <c r="BHA2" s="2277"/>
      <c r="BHB2" s="2277"/>
      <c r="BHC2" s="2277"/>
      <c r="BHD2" s="2277"/>
      <c r="BHE2" s="2277"/>
      <c r="BHF2" s="2277"/>
      <c r="BHG2" s="2277"/>
      <c r="BHH2" s="2277"/>
      <c r="BHI2" s="2277"/>
      <c r="BHJ2" s="2277"/>
      <c r="BHK2" s="2277"/>
      <c r="BHL2" s="2277"/>
      <c r="BHM2" s="2277"/>
      <c r="BHN2" s="2277"/>
      <c r="BHO2" s="2277"/>
      <c r="BHP2" s="2277"/>
      <c r="BHQ2" s="2277"/>
      <c r="BHR2" s="2277"/>
      <c r="BHS2" s="2277"/>
      <c r="BHT2" s="2277"/>
      <c r="BHU2" s="2277"/>
      <c r="BHV2" s="2277"/>
      <c r="BHW2" s="2277"/>
      <c r="BHX2" s="2277"/>
      <c r="BHY2" s="2277"/>
      <c r="BHZ2" s="2277"/>
      <c r="BIA2" s="2277"/>
      <c r="BIB2" s="2277"/>
      <c r="BIC2" s="2277"/>
      <c r="BID2" s="2277"/>
      <c r="BIE2" s="2277"/>
      <c r="BIF2" s="2277"/>
      <c r="BIG2" s="2277"/>
      <c r="BIH2" s="2277"/>
      <c r="BII2" s="2277"/>
      <c r="BIJ2" s="2277"/>
      <c r="BIK2" s="2277"/>
      <c r="BIL2" s="2277"/>
      <c r="BIM2" s="2277"/>
      <c r="BIN2" s="2277"/>
      <c r="BIO2" s="2277"/>
      <c r="BIP2" s="2277"/>
      <c r="BIQ2" s="2277"/>
      <c r="BIR2" s="2277"/>
      <c r="BIS2" s="2277"/>
      <c r="BIT2" s="2277"/>
      <c r="BIU2" s="2277"/>
      <c r="BIV2" s="2277"/>
      <c r="BIW2" s="2277"/>
      <c r="BIX2" s="2277"/>
      <c r="BIY2" s="2277"/>
      <c r="BIZ2" s="2277"/>
      <c r="BJA2" s="2277"/>
      <c r="BJB2" s="2277"/>
      <c r="BJC2" s="2277"/>
      <c r="BJD2" s="2277"/>
      <c r="BJE2" s="2277"/>
      <c r="BJF2" s="2277"/>
      <c r="BJG2" s="2277"/>
      <c r="BJH2" s="2277"/>
      <c r="BJI2" s="2277"/>
      <c r="BJJ2" s="2277"/>
      <c r="BJK2" s="2277"/>
      <c r="BJL2" s="2277"/>
      <c r="BJM2" s="2277"/>
      <c r="BJN2" s="2277"/>
      <c r="BJO2" s="2277"/>
      <c r="BJP2" s="2277"/>
      <c r="BJQ2" s="2277"/>
      <c r="BJR2" s="2277"/>
      <c r="BJS2" s="2277"/>
      <c r="BJT2" s="2277"/>
      <c r="BJU2" s="2277"/>
      <c r="BJV2" s="2277"/>
      <c r="BJW2" s="2277"/>
      <c r="BJX2" s="2277"/>
      <c r="BJY2" s="2277"/>
      <c r="BJZ2" s="2277"/>
      <c r="BKA2" s="2277"/>
      <c r="BKB2" s="2277"/>
      <c r="BKC2" s="2277"/>
      <c r="BKD2" s="2277"/>
      <c r="BKE2" s="2277"/>
      <c r="BKF2" s="2277"/>
      <c r="BKG2" s="2277"/>
      <c r="BKH2" s="2277"/>
      <c r="BKI2" s="2277"/>
      <c r="BKJ2" s="2277"/>
      <c r="BKK2" s="2277"/>
      <c r="BKL2" s="2277"/>
      <c r="BKM2" s="2277"/>
      <c r="BKN2" s="2277"/>
      <c r="BKO2" s="2277"/>
      <c r="BKP2" s="2277"/>
      <c r="BKQ2" s="2277"/>
      <c r="BKR2" s="2277"/>
      <c r="BKS2" s="2277"/>
      <c r="BKT2" s="2277"/>
      <c r="BKU2" s="2277"/>
      <c r="BKV2" s="2277"/>
      <c r="BKW2" s="2277"/>
      <c r="BKX2" s="2277"/>
      <c r="BKY2" s="2277"/>
      <c r="BKZ2" s="2277"/>
      <c r="BLA2" s="2277"/>
      <c r="BLB2" s="2277"/>
      <c r="BLC2" s="2277"/>
      <c r="BLD2" s="2277"/>
      <c r="BLE2" s="2277"/>
      <c r="BLF2" s="2277"/>
      <c r="BLG2" s="2277"/>
      <c r="BLH2" s="2277"/>
      <c r="BLI2" s="2277"/>
      <c r="BLJ2" s="2277"/>
      <c r="BLK2" s="2277"/>
      <c r="BLL2" s="2277"/>
      <c r="BLM2" s="2277"/>
      <c r="BLN2" s="2277"/>
      <c r="BLO2" s="2277"/>
      <c r="BLP2" s="2277"/>
      <c r="BLQ2" s="2277"/>
      <c r="BLR2" s="2277"/>
      <c r="BLS2" s="2277"/>
      <c r="BLT2" s="2277"/>
      <c r="BLU2" s="2277"/>
      <c r="BLV2" s="2277"/>
      <c r="BLW2" s="2277"/>
      <c r="BLX2" s="2277"/>
      <c r="BLY2" s="2277"/>
      <c r="BLZ2" s="2277"/>
      <c r="BMA2" s="2277"/>
      <c r="BMB2" s="2277"/>
      <c r="BMC2" s="2277"/>
      <c r="BMD2" s="2277"/>
      <c r="BME2" s="2277"/>
      <c r="BMF2" s="2277"/>
      <c r="BMG2" s="2277"/>
      <c r="BMH2" s="2277"/>
      <c r="BMI2" s="2277"/>
      <c r="BMJ2" s="2277"/>
      <c r="BMK2" s="2277"/>
      <c r="BML2" s="2277"/>
      <c r="BMM2" s="2277"/>
      <c r="BMN2" s="2277"/>
      <c r="BMO2" s="2277"/>
      <c r="BMP2" s="2277"/>
      <c r="BMQ2" s="2277"/>
      <c r="BMR2" s="2277"/>
      <c r="BMS2" s="2277"/>
      <c r="BMT2" s="2277"/>
      <c r="BMU2" s="2277"/>
      <c r="BMV2" s="2277"/>
      <c r="BMW2" s="2277"/>
      <c r="BMX2" s="2277"/>
      <c r="BMY2" s="2277"/>
      <c r="BMZ2" s="2277"/>
      <c r="BNA2" s="2277"/>
      <c r="BNB2" s="2277"/>
      <c r="BNC2" s="2277"/>
      <c r="BND2" s="2277"/>
      <c r="BNE2" s="2277"/>
      <c r="BNF2" s="2277"/>
      <c r="BNG2" s="2277"/>
      <c r="BNH2" s="2277"/>
      <c r="BNI2" s="2277"/>
      <c r="BNJ2" s="2277"/>
      <c r="BNK2" s="2277"/>
      <c r="BNL2" s="2277"/>
      <c r="BNM2" s="2277"/>
      <c r="BNN2" s="2277"/>
      <c r="BNO2" s="2277"/>
      <c r="BNP2" s="2277"/>
      <c r="BNQ2" s="2277"/>
      <c r="BNR2" s="2277"/>
      <c r="BNS2" s="2277"/>
      <c r="BNT2" s="2277"/>
      <c r="BNU2" s="2277"/>
      <c r="BNV2" s="2277"/>
      <c r="BNW2" s="2277"/>
      <c r="BNX2" s="2277"/>
      <c r="BNY2" s="2277"/>
      <c r="BNZ2" s="2277"/>
      <c r="BOA2" s="2277"/>
      <c r="BOB2" s="2277"/>
      <c r="BOC2" s="2277"/>
      <c r="BOD2" s="2277"/>
      <c r="BOE2" s="2277"/>
      <c r="BOF2" s="2277"/>
      <c r="BOG2" s="2277"/>
      <c r="BOH2" s="2277"/>
      <c r="BOI2" s="2277"/>
      <c r="BOJ2" s="2277"/>
      <c r="BOK2" s="2277"/>
      <c r="BOL2" s="2277"/>
      <c r="BOM2" s="2277"/>
      <c r="BON2" s="2277"/>
      <c r="BOO2" s="2277"/>
      <c r="BOP2" s="2277"/>
      <c r="BOQ2" s="2277"/>
      <c r="BOR2" s="2277"/>
      <c r="BOS2" s="2277"/>
      <c r="BOT2" s="2277"/>
      <c r="BOU2" s="2277"/>
      <c r="BOV2" s="2277"/>
      <c r="BOW2" s="2277"/>
      <c r="BOX2" s="2277"/>
      <c r="BOY2" s="2277"/>
      <c r="BOZ2" s="2277"/>
      <c r="BPA2" s="2277"/>
      <c r="BPB2" s="2277"/>
      <c r="BPC2" s="2277"/>
      <c r="BPD2" s="2277"/>
      <c r="BPE2" s="2277"/>
      <c r="BPF2" s="2277"/>
      <c r="BPG2" s="2277"/>
      <c r="BPH2" s="2277"/>
      <c r="BPI2" s="2277"/>
      <c r="BPJ2" s="2277"/>
      <c r="BPK2" s="2277"/>
      <c r="BPL2" s="2277"/>
      <c r="BPM2" s="2277"/>
      <c r="BPN2" s="2277"/>
      <c r="BPO2" s="2277"/>
      <c r="BPP2" s="2277"/>
      <c r="BPQ2" s="2277"/>
      <c r="BPR2" s="2277"/>
      <c r="BPS2" s="2277"/>
      <c r="BPT2" s="2277"/>
      <c r="BPU2" s="2277"/>
      <c r="BPV2" s="2277"/>
      <c r="BPW2" s="2277"/>
      <c r="BPX2" s="2277"/>
      <c r="BPY2" s="2277"/>
      <c r="BPZ2" s="2277"/>
      <c r="BQA2" s="2277"/>
      <c r="BQB2" s="2277"/>
      <c r="BQC2" s="2277"/>
      <c r="BQD2" s="2277"/>
      <c r="BQE2" s="2277"/>
      <c r="BQF2" s="2277"/>
      <c r="BQG2" s="2277"/>
      <c r="BQH2" s="2277"/>
      <c r="BQI2" s="2277"/>
      <c r="BQJ2" s="2277"/>
      <c r="BQK2" s="2277"/>
      <c r="BQL2" s="2277"/>
      <c r="BQM2" s="2277"/>
      <c r="BQN2" s="2277"/>
      <c r="BQO2" s="2277"/>
      <c r="BQP2" s="2277"/>
      <c r="BQQ2" s="2277"/>
      <c r="BQR2" s="2277"/>
      <c r="BQS2" s="2277"/>
      <c r="BQT2" s="2277"/>
      <c r="BQU2" s="2277"/>
      <c r="BQV2" s="2277"/>
      <c r="BQW2" s="2277"/>
      <c r="BQX2" s="2277"/>
      <c r="BQY2" s="2277"/>
      <c r="BQZ2" s="2277"/>
      <c r="BRA2" s="2277"/>
      <c r="BRB2" s="2277"/>
      <c r="BRC2" s="2277"/>
      <c r="BRD2" s="2277"/>
      <c r="BRE2" s="2277"/>
      <c r="BRF2" s="2277"/>
      <c r="BRG2" s="2277"/>
      <c r="BRH2" s="2277"/>
      <c r="BRI2" s="2277"/>
      <c r="BRJ2" s="2277"/>
      <c r="BRK2" s="2277"/>
      <c r="BRL2" s="2277"/>
      <c r="BRM2" s="2277"/>
      <c r="BRN2" s="2277"/>
      <c r="BRO2" s="2277"/>
      <c r="BRP2" s="2277"/>
      <c r="BRQ2" s="2277"/>
      <c r="BRR2" s="2277"/>
      <c r="BRS2" s="2277"/>
      <c r="BRT2" s="2277"/>
      <c r="BRU2" s="2277"/>
      <c r="BRV2" s="2277"/>
      <c r="BRW2" s="2277"/>
      <c r="BRX2" s="2277"/>
      <c r="BRY2" s="2277"/>
      <c r="BRZ2" s="2277"/>
      <c r="BSA2" s="2277"/>
      <c r="BSB2" s="2277"/>
      <c r="BSC2" s="2277"/>
      <c r="BSD2" s="2277"/>
      <c r="BSE2" s="2277"/>
      <c r="BSF2" s="2277"/>
      <c r="BSG2" s="2277"/>
      <c r="BSH2" s="2277"/>
      <c r="BSI2" s="2277"/>
      <c r="BSJ2" s="2277"/>
      <c r="BSK2" s="2277"/>
      <c r="BSL2" s="2277"/>
      <c r="BSM2" s="2277"/>
      <c r="BSN2" s="2277"/>
      <c r="BSO2" s="2277"/>
      <c r="BSP2" s="2277"/>
      <c r="BSQ2" s="2277"/>
      <c r="BSR2" s="2277"/>
      <c r="BSS2" s="2277"/>
      <c r="BST2" s="2277"/>
      <c r="BSU2" s="2277"/>
      <c r="BSV2" s="2277"/>
      <c r="BSW2" s="2277"/>
      <c r="BSX2" s="2277"/>
      <c r="BSY2" s="2277"/>
      <c r="BSZ2" s="2277"/>
      <c r="BTA2" s="2277"/>
      <c r="BTB2" s="2277"/>
      <c r="BTC2" s="2277"/>
      <c r="BTD2" s="2277"/>
      <c r="BTE2" s="2277"/>
      <c r="BTF2" s="2277"/>
      <c r="BTG2" s="2277"/>
      <c r="BTH2" s="2277"/>
      <c r="BTI2" s="2277"/>
      <c r="BTJ2" s="2277"/>
      <c r="BTK2" s="2277"/>
      <c r="BTL2" s="2277"/>
      <c r="BTM2" s="2277"/>
      <c r="BTN2" s="2277"/>
      <c r="BTO2" s="2277"/>
      <c r="BTP2" s="2277"/>
      <c r="BTQ2" s="2277"/>
      <c r="BTR2" s="2277"/>
      <c r="BTS2" s="2277"/>
      <c r="BTT2" s="2277"/>
      <c r="BTU2" s="2277"/>
      <c r="BTV2" s="2277"/>
      <c r="BTW2" s="2277"/>
      <c r="BTX2" s="2277"/>
      <c r="BTY2" s="2277"/>
      <c r="BTZ2" s="2277"/>
      <c r="BUA2" s="2277"/>
      <c r="BUB2" s="2277"/>
      <c r="BUC2" s="2277"/>
      <c r="BUD2" s="2277"/>
      <c r="BUE2" s="2277"/>
      <c r="BUF2" s="2277"/>
      <c r="BUG2" s="2277"/>
      <c r="BUH2" s="2277"/>
      <c r="BUI2" s="2277"/>
      <c r="BUJ2" s="2277"/>
      <c r="BUK2" s="2277"/>
      <c r="BUL2" s="2277"/>
      <c r="BUM2" s="2277"/>
      <c r="BUN2" s="2277"/>
      <c r="BUO2" s="2277"/>
      <c r="BUP2" s="2277"/>
      <c r="BUQ2" s="2277"/>
      <c r="BUR2" s="2277"/>
      <c r="BUS2" s="2277"/>
      <c r="BUT2" s="2277"/>
      <c r="BUU2" s="2277"/>
      <c r="BUV2" s="2277"/>
      <c r="BUW2" s="2277"/>
      <c r="BUX2" s="2277"/>
      <c r="BUY2" s="2277"/>
      <c r="BUZ2" s="2277"/>
      <c r="BVA2" s="2277"/>
      <c r="BVB2" s="2277"/>
      <c r="BVC2" s="2277"/>
      <c r="BVD2" s="2277"/>
      <c r="BVE2" s="2277"/>
      <c r="BVF2" s="2277"/>
      <c r="BVG2" s="2277"/>
      <c r="BVH2" s="2277"/>
      <c r="BVI2" s="2277"/>
      <c r="BVJ2" s="2277"/>
      <c r="BVK2" s="2277"/>
      <c r="BVL2" s="2277"/>
      <c r="BVM2" s="2277"/>
      <c r="BVN2" s="2277"/>
      <c r="BVO2" s="2277"/>
      <c r="BVP2" s="2277"/>
      <c r="BVQ2" s="2277"/>
      <c r="BVR2" s="2277"/>
      <c r="BVS2" s="2277"/>
      <c r="BVT2" s="2277"/>
      <c r="BVU2" s="2277"/>
      <c r="BVV2" s="2277"/>
      <c r="BVW2" s="2277"/>
      <c r="BVX2" s="2277"/>
      <c r="BVY2" s="2277"/>
      <c r="BVZ2" s="2277"/>
      <c r="BWA2" s="2277"/>
      <c r="BWB2" s="2277"/>
      <c r="BWC2" s="2277"/>
      <c r="BWD2" s="2277"/>
      <c r="BWE2" s="2277"/>
      <c r="BWF2" s="2277"/>
      <c r="BWG2" s="2277"/>
      <c r="BWH2" s="2277"/>
      <c r="BWI2" s="2277"/>
      <c r="BWJ2" s="2277"/>
      <c r="BWK2" s="2277"/>
      <c r="BWL2" s="2277"/>
      <c r="BWM2" s="2277"/>
      <c r="BWN2" s="2277"/>
      <c r="BWO2" s="2277"/>
      <c r="BWP2" s="2277"/>
      <c r="BWQ2" s="2277"/>
      <c r="BWR2" s="2277"/>
      <c r="BWS2" s="2277"/>
      <c r="BWT2" s="2277"/>
      <c r="BWU2" s="2277"/>
      <c r="BWV2" s="2277"/>
      <c r="BWW2" s="2277"/>
      <c r="BWX2" s="2277"/>
      <c r="BWY2" s="2277"/>
      <c r="BWZ2" s="2277"/>
      <c r="BXA2" s="2277"/>
      <c r="BXB2" s="2277"/>
      <c r="BXC2" s="2277"/>
      <c r="BXD2" s="2277"/>
      <c r="BXE2" s="2277"/>
      <c r="BXF2" s="2277"/>
      <c r="BXG2" s="2277"/>
      <c r="BXH2" s="2277"/>
      <c r="BXI2" s="2277"/>
      <c r="BXJ2" s="2277"/>
      <c r="BXK2" s="2277"/>
      <c r="BXL2" s="2277"/>
      <c r="BXM2" s="2277"/>
      <c r="BXN2" s="2277"/>
      <c r="BXO2" s="2277"/>
      <c r="BXP2" s="2277"/>
      <c r="BXQ2" s="2277"/>
      <c r="BXR2" s="2277"/>
      <c r="BXS2" s="2277"/>
      <c r="BXT2" s="2277"/>
      <c r="BXU2" s="2277"/>
      <c r="BXV2" s="2277"/>
      <c r="BXW2" s="2277"/>
      <c r="BXX2" s="2277"/>
      <c r="BXY2" s="2277"/>
      <c r="BXZ2" s="2277"/>
      <c r="BYA2" s="2277"/>
      <c r="BYB2" s="2277"/>
      <c r="BYC2" s="2277"/>
      <c r="BYD2" s="2277"/>
      <c r="BYE2" s="2277"/>
      <c r="BYF2" s="2277"/>
      <c r="BYG2" s="2277"/>
      <c r="BYH2" s="2277"/>
      <c r="BYI2" s="2277"/>
      <c r="BYJ2" s="2277"/>
      <c r="BYK2" s="2277"/>
      <c r="BYL2" s="2277"/>
      <c r="BYM2" s="2277"/>
      <c r="BYN2" s="2277"/>
      <c r="BYO2" s="2277"/>
      <c r="BYP2" s="2277"/>
      <c r="BYQ2" s="2277"/>
      <c r="BYR2" s="2277"/>
      <c r="BYS2" s="2277"/>
      <c r="BYT2" s="2277"/>
      <c r="BYU2" s="2277"/>
      <c r="BYV2" s="2277"/>
      <c r="BYW2" s="2277"/>
      <c r="BYX2" s="2277"/>
      <c r="BYY2" s="2277"/>
      <c r="BYZ2" s="2277"/>
      <c r="BZA2" s="2277"/>
      <c r="BZB2" s="2277"/>
      <c r="BZC2" s="2277"/>
      <c r="BZD2" s="2277"/>
      <c r="BZE2" s="2277"/>
      <c r="BZF2" s="2277"/>
      <c r="BZG2" s="2277"/>
      <c r="BZH2" s="2277"/>
      <c r="BZI2" s="2277"/>
      <c r="BZJ2" s="2277"/>
      <c r="BZK2" s="2277"/>
      <c r="BZL2" s="2277"/>
      <c r="BZM2" s="2277"/>
      <c r="BZN2" s="2277"/>
      <c r="BZO2" s="2277"/>
      <c r="BZP2" s="2277"/>
      <c r="BZQ2" s="2277"/>
      <c r="BZR2" s="2277"/>
      <c r="BZS2" s="2277"/>
      <c r="BZT2" s="2277"/>
      <c r="BZU2" s="2277"/>
      <c r="BZV2" s="2277"/>
      <c r="BZW2" s="2277"/>
      <c r="BZX2" s="2277"/>
      <c r="BZY2" s="2277"/>
      <c r="BZZ2" s="2277"/>
      <c r="CAA2" s="2277"/>
      <c r="CAB2" s="2277"/>
      <c r="CAC2" s="2277"/>
      <c r="CAD2" s="2277"/>
      <c r="CAE2" s="2277"/>
      <c r="CAF2" s="2277"/>
      <c r="CAG2" s="2277"/>
      <c r="CAH2" s="2277"/>
      <c r="CAI2" s="2277"/>
      <c r="CAJ2" s="2277"/>
      <c r="CAK2" s="2277"/>
      <c r="CAL2" s="2277"/>
      <c r="CAM2" s="2277"/>
      <c r="CAN2" s="2277"/>
      <c r="CAO2" s="2277"/>
      <c r="CAP2" s="2277"/>
      <c r="CAQ2" s="2277"/>
      <c r="CAR2" s="2277"/>
      <c r="CAS2" s="2277"/>
      <c r="CAT2" s="2277"/>
      <c r="CAU2" s="2277"/>
      <c r="CAV2" s="2277"/>
      <c r="CAW2" s="2277"/>
      <c r="CAX2" s="2277"/>
      <c r="CAY2" s="2277"/>
      <c r="CAZ2" s="2277"/>
      <c r="CBA2" s="2277"/>
      <c r="CBB2" s="2277"/>
      <c r="CBC2" s="2277"/>
      <c r="CBD2" s="2277"/>
      <c r="CBE2" s="2277"/>
      <c r="CBF2" s="2277"/>
      <c r="CBG2" s="2277"/>
      <c r="CBH2" s="2277"/>
      <c r="CBI2" s="2277"/>
      <c r="CBJ2" s="2277"/>
      <c r="CBK2" s="2277"/>
      <c r="CBL2" s="2277"/>
      <c r="CBM2" s="2277"/>
      <c r="CBN2" s="2277"/>
      <c r="CBO2" s="2277"/>
      <c r="CBP2" s="2277"/>
      <c r="CBQ2" s="2277"/>
      <c r="CBR2" s="2277"/>
      <c r="CBS2" s="2277"/>
      <c r="CBT2" s="2277"/>
      <c r="CBU2" s="2277"/>
      <c r="CBV2" s="2277"/>
      <c r="CBW2" s="2277"/>
      <c r="CBX2" s="2277"/>
      <c r="CBY2" s="2277"/>
      <c r="CBZ2" s="2277"/>
      <c r="CCA2" s="2277"/>
      <c r="CCB2" s="2277"/>
      <c r="CCC2" s="2277"/>
      <c r="CCD2" s="2277"/>
      <c r="CCE2" s="2277"/>
      <c r="CCF2" s="2277"/>
      <c r="CCG2" s="2277"/>
      <c r="CCH2" s="2277"/>
      <c r="CCI2" s="2277"/>
      <c r="CCJ2" s="2277"/>
      <c r="CCK2" s="2277"/>
      <c r="CCL2" s="2277"/>
      <c r="CCM2" s="2277"/>
      <c r="CCN2" s="2277"/>
      <c r="CCO2" s="2277"/>
      <c r="CCP2" s="2277"/>
      <c r="CCQ2" s="2277"/>
      <c r="CCR2" s="2277"/>
      <c r="CCS2" s="2277"/>
      <c r="CCT2" s="2277"/>
      <c r="CCU2" s="2277"/>
      <c r="CCV2" s="2277"/>
      <c r="CCW2" s="2277"/>
      <c r="CCX2" s="2277"/>
      <c r="CCY2" s="2277"/>
      <c r="CCZ2" s="2277"/>
      <c r="CDA2" s="2277"/>
      <c r="CDB2" s="2277"/>
      <c r="CDC2" s="2277"/>
      <c r="CDD2" s="2277"/>
      <c r="CDE2" s="2277"/>
      <c r="CDF2" s="2277"/>
      <c r="CDG2" s="2277"/>
      <c r="CDH2" s="2277"/>
      <c r="CDI2" s="2277"/>
      <c r="CDJ2" s="2277"/>
      <c r="CDK2" s="2277"/>
      <c r="CDL2" s="2277"/>
      <c r="CDM2" s="2277"/>
      <c r="CDN2" s="2277"/>
      <c r="CDO2" s="2277"/>
      <c r="CDP2" s="2277"/>
      <c r="CDQ2" s="2277"/>
      <c r="CDR2" s="2277"/>
      <c r="CDS2" s="2277"/>
      <c r="CDT2" s="2277"/>
      <c r="CDU2" s="2277"/>
      <c r="CDV2" s="2277"/>
      <c r="CDW2" s="2277"/>
      <c r="CDX2" s="2277"/>
      <c r="CDY2" s="2277"/>
      <c r="CDZ2" s="2277"/>
      <c r="CEA2" s="2277"/>
      <c r="CEB2" s="2277"/>
      <c r="CEC2" s="2277"/>
      <c r="CED2" s="2277"/>
      <c r="CEE2" s="2277"/>
      <c r="CEF2" s="2277"/>
      <c r="CEG2" s="2277"/>
      <c r="CEH2" s="2277"/>
      <c r="CEI2" s="2277"/>
      <c r="CEJ2" s="2277"/>
      <c r="CEK2" s="2277"/>
      <c r="CEL2" s="2277"/>
      <c r="CEM2" s="2277"/>
      <c r="CEN2" s="2277"/>
      <c r="CEO2" s="2277"/>
      <c r="CEP2" s="2277"/>
      <c r="CEQ2" s="2277"/>
      <c r="CER2" s="2277"/>
      <c r="CES2" s="2277"/>
      <c r="CET2" s="2277"/>
      <c r="CEU2" s="2277"/>
      <c r="CEV2" s="2277"/>
      <c r="CEW2" s="2277"/>
      <c r="CEX2" s="2277"/>
      <c r="CEY2" s="2277"/>
      <c r="CEZ2" s="2277"/>
      <c r="CFA2" s="2277"/>
      <c r="CFB2" s="2277"/>
      <c r="CFC2" s="2277"/>
      <c r="CFD2" s="2277"/>
      <c r="CFE2" s="2277"/>
      <c r="CFF2" s="2277"/>
      <c r="CFG2" s="2277"/>
      <c r="CFH2" s="2277"/>
      <c r="CFI2" s="2277"/>
      <c r="CFJ2" s="2277"/>
      <c r="CFK2" s="2277"/>
      <c r="CFL2" s="2277"/>
      <c r="CFM2" s="2277"/>
      <c r="CFN2" s="2277"/>
      <c r="CFO2" s="2277"/>
      <c r="CFP2" s="2277"/>
      <c r="CFQ2" s="2277"/>
      <c r="CFR2" s="2277"/>
      <c r="CFS2" s="2277"/>
      <c r="CFT2" s="2277"/>
      <c r="CFU2" s="2277"/>
      <c r="CFV2" s="2277"/>
      <c r="CFW2" s="2277"/>
      <c r="CFX2" s="2277"/>
      <c r="CFY2" s="2277"/>
      <c r="CFZ2" s="2277"/>
      <c r="CGA2" s="2277"/>
      <c r="CGB2" s="2277"/>
      <c r="CGC2" s="2277"/>
      <c r="CGD2" s="2277"/>
      <c r="CGE2" s="2277"/>
      <c r="CGF2" s="2277"/>
      <c r="CGG2" s="2277"/>
      <c r="CGH2" s="2277"/>
      <c r="CGI2" s="2277"/>
      <c r="CGJ2" s="2277"/>
      <c r="CGK2" s="2277"/>
      <c r="CGL2" s="2277"/>
      <c r="CGM2" s="2277"/>
      <c r="CGN2" s="2277"/>
      <c r="CGO2" s="2277"/>
      <c r="CGP2" s="2277"/>
      <c r="CGQ2" s="2277"/>
      <c r="CGR2" s="2277"/>
      <c r="CGS2" s="2277"/>
      <c r="CGT2" s="2277"/>
      <c r="CGU2" s="2277"/>
      <c r="CGV2" s="2277"/>
      <c r="CGW2" s="2277"/>
      <c r="CGX2" s="2277"/>
      <c r="CGY2" s="2277"/>
      <c r="CGZ2" s="2277"/>
      <c r="CHA2" s="2277"/>
      <c r="CHB2" s="2277"/>
      <c r="CHC2" s="2277"/>
      <c r="CHD2" s="2277"/>
      <c r="CHE2" s="2277"/>
      <c r="CHF2" s="2277"/>
      <c r="CHG2" s="2277"/>
      <c r="CHH2" s="2277"/>
      <c r="CHI2" s="2277"/>
      <c r="CHJ2" s="2277"/>
      <c r="CHK2" s="2277"/>
      <c r="CHL2" s="2277"/>
      <c r="CHM2" s="2277"/>
      <c r="CHN2" s="2277"/>
      <c r="CHO2" s="2277"/>
      <c r="CHP2" s="2277"/>
      <c r="CHQ2" s="2277"/>
      <c r="CHR2" s="2277"/>
      <c r="CHS2" s="2277"/>
      <c r="CHT2" s="2277"/>
      <c r="CHU2" s="2277"/>
      <c r="CHV2" s="2277"/>
      <c r="CHW2" s="2277"/>
      <c r="CHX2" s="2277"/>
      <c r="CHY2" s="2277"/>
      <c r="CHZ2" s="2277"/>
      <c r="CIA2" s="2277"/>
      <c r="CIB2" s="2277"/>
      <c r="CIC2" s="2277"/>
      <c r="CID2" s="2277"/>
      <c r="CIE2" s="2277"/>
      <c r="CIF2" s="2277"/>
      <c r="CIG2" s="2277"/>
      <c r="CIH2" s="2277"/>
      <c r="CII2" s="2277"/>
      <c r="CIJ2" s="2277"/>
      <c r="CIK2" s="2277"/>
      <c r="CIL2" s="2277"/>
      <c r="CIM2" s="2277"/>
      <c r="CIN2" s="2277"/>
      <c r="CIO2" s="2277"/>
      <c r="CIP2" s="2277"/>
      <c r="CIQ2" s="2277"/>
      <c r="CIR2" s="2277"/>
      <c r="CIS2" s="2277"/>
      <c r="CIT2" s="2277"/>
      <c r="CIU2" s="2277"/>
      <c r="CIV2" s="2277"/>
      <c r="CIW2" s="2277"/>
      <c r="CIX2" s="2277"/>
      <c r="CIY2" s="2277"/>
      <c r="CIZ2" s="2277"/>
      <c r="CJA2" s="2277"/>
      <c r="CJB2" s="2277"/>
      <c r="CJC2" s="2277"/>
      <c r="CJD2" s="2277"/>
      <c r="CJE2" s="2277"/>
      <c r="CJF2" s="2277"/>
      <c r="CJG2" s="2277"/>
      <c r="CJH2" s="2277"/>
      <c r="CJI2" s="2277"/>
      <c r="CJJ2" s="2277"/>
      <c r="CJK2" s="2277"/>
      <c r="CJL2" s="2277"/>
      <c r="CJM2" s="2277"/>
      <c r="CJN2" s="2277"/>
      <c r="CJO2" s="2277"/>
      <c r="CJP2" s="2277"/>
      <c r="CJQ2" s="2277"/>
      <c r="CJR2" s="2277"/>
      <c r="CJS2" s="2277"/>
      <c r="CJT2" s="2277"/>
      <c r="CJU2" s="2277"/>
      <c r="CJV2" s="2277"/>
      <c r="CJW2" s="2277"/>
      <c r="CJX2" s="2277"/>
      <c r="CJY2" s="2277"/>
      <c r="CJZ2" s="2277"/>
      <c r="CKA2" s="2277"/>
      <c r="CKB2" s="2277"/>
      <c r="CKC2" s="2277"/>
      <c r="CKD2" s="2277"/>
      <c r="CKE2" s="2277"/>
      <c r="CKF2" s="2277"/>
      <c r="CKG2" s="2277"/>
      <c r="CKH2" s="2277"/>
      <c r="CKI2" s="2277"/>
      <c r="CKJ2" s="2277"/>
      <c r="CKK2" s="2277"/>
      <c r="CKL2" s="2277"/>
      <c r="CKM2" s="2277"/>
      <c r="CKN2" s="2277"/>
      <c r="CKO2" s="2277"/>
      <c r="CKP2" s="2277"/>
      <c r="CKQ2" s="2277"/>
      <c r="CKR2" s="2277"/>
      <c r="CKS2" s="2277"/>
      <c r="CKT2" s="2277"/>
      <c r="CKU2" s="2277"/>
      <c r="CKV2" s="2277"/>
      <c r="CKW2" s="2277"/>
      <c r="CKX2" s="2277"/>
      <c r="CKY2" s="2277"/>
      <c r="CKZ2" s="2277"/>
      <c r="CLA2" s="2277"/>
      <c r="CLB2" s="2277"/>
      <c r="CLC2" s="2277"/>
      <c r="CLD2" s="2277"/>
      <c r="CLE2" s="2277"/>
      <c r="CLF2" s="2277"/>
      <c r="CLG2" s="2277"/>
      <c r="CLH2" s="2277"/>
      <c r="CLI2" s="2277"/>
      <c r="CLJ2" s="2277"/>
      <c r="CLK2" s="2277"/>
      <c r="CLL2" s="2277"/>
      <c r="CLM2" s="2277"/>
      <c r="CLN2" s="2277"/>
      <c r="CLO2" s="2277"/>
      <c r="CLP2" s="2277"/>
      <c r="CLQ2" s="2277"/>
      <c r="CLR2" s="2277"/>
      <c r="CLS2" s="2277"/>
      <c r="CLT2" s="2277"/>
      <c r="CLU2" s="2277"/>
      <c r="CLV2" s="2277"/>
      <c r="CLW2" s="2277"/>
      <c r="CLX2" s="2277"/>
      <c r="CLY2" s="2277"/>
      <c r="CLZ2" s="2277"/>
      <c r="CMA2" s="2277"/>
      <c r="CMB2" s="2277"/>
      <c r="CMC2" s="2277"/>
      <c r="CMD2" s="2277"/>
      <c r="CME2" s="2277"/>
      <c r="CMF2" s="2277"/>
      <c r="CMG2" s="2277"/>
      <c r="CMH2" s="2277"/>
      <c r="CMI2" s="2277"/>
      <c r="CMJ2" s="2277"/>
      <c r="CMK2" s="2277"/>
      <c r="CML2" s="2277"/>
      <c r="CMM2" s="2277"/>
      <c r="CMN2" s="2277"/>
      <c r="CMO2" s="2277"/>
      <c r="CMP2" s="2277"/>
      <c r="CMQ2" s="2277"/>
      <c r="CMR2" s="2277"/>
      <c r="CMS2" s="2277"/>
      <c r="CMT2" s="2277"/>
      <c r="CMU2" s="2277"/>
      <c r="CMV2" s="2277"/>
      <c r="CMW2" s="2277"/>
      <c r="CMX2" s="2277"/>
      <c r="CMY2" s="2277"/>
      <c r="CMZ2" s="2277"/>
      <c r="CNA2" s="2277"/>
      <c r="CNB2" s="2277"/>
      <c r="CNC2" s="2277"/>
      <c r="CND2" s="2277"/>
      <c r="CNE2" s="2277"/>
      <c r="CNF2" s="2277"/>
      <c r="CNG2" s="2277"/>
      <c r="CNH2" s="2277"/>
      <c r="CNI2" s="2277"/>
      <c r="CNJ2" s="2277"/>
      <c r="CNK2" s="2277"/>
      <c r="CNL2" s="2277"/>
      <c r="CNM2" s="2277"/>
      <c r="CNN2" s="2277"/>
      <c r="CNO2" s="2277"/>
      <c r="CNP2" s="2277"/>
      <c r="CNQ2" s="2277"/>
      <c r="CNR2" s="2277"/>
      <c r="CNS2" s="2277"/>
      <c r="CNT2" s="2277"/>
      <c r="CNU2" s="2277"/>
      <c r="CNV2" s="2277"/>
      <c r="CNW2" s="2277"/>
      <c r="CNX2" s="2277"/>
      <c r="CNY2" s="2277"/>
      <c r="CNZ2" s="2277"/>
      <c r="COA2" s="2277"/>
      <c r="COB2" s="2277"/>
      <c r="COC2" s="2277"/>
      <c r="COD2" s="2277"/>
      <c r="COE2" s="2277"/>
      <c r="COF2" s="2277"/>
      <c r="COG2" s="2277"/>
      <c r="COH2" s="2277"/>
      <c r="COI2" s="2277"/>
      <c r="COJ2" s="2277"/>
      <c r="COK2" s="2277"/>
      <c r="COL2" s="2277"/>
      <c r="COM2" s="2277"/>
      <c r="CON2" s="2277"/>
      <c r="COO2" s="2277"/>
      <c r="COP2" s="2277"/>
      <c r="COQ2" s="2277"/>
      <c r="COR2" s="2277"/>
      <c r="COS2" s="2277"/>
      <c r="COT2" s="2277"/>
      <c r="COU2" s="2277"/>
      <c r="COV2" s="2277"/>
      <c r="COW2" s="2277"/>
      <c r="COX2" s="2277"/>
      <c r="COY2" s="2277"/>
      <c r="COZ2" s="2277"/>
      <c r="CPA2" s="2277"/>
      <c r="CPB2" s="2277"/>
      <c r="CPC2" s="2277"/>
      <c r="CPD2" s="2277"/>
      <c r="CPE2" s="2277"/>
      <c r="CPF2" s="2277"/>
      <c r="CPG2" s="2277"/>
      <c r="CPH2" s="2277"/>
      <c r="CPI2" s="2277"/>
      <c r="CPJ2" s="2277"/>
      <c r="CPK2" s="2277"/>
      <c r="CPL2" s="2277"/>
      <c r="CPM2" s="2277"/>
      <c r="CPN2" s="2277"/>
      <c r="CPO2" s="2277"/>
      <c r="CPP2" s="2277"/>
      <c r="CPQ2" s="2277"/>
      <c r="CPR2" s="2277"/>
      <c r="CPS2" s="2277"/>
      <c r="CPT2" s="2277"/>
      <c r="CPU2" s="2277"/>
      <c r="CPV2" s="2277"/>
      <c r="CPW2" s="2277"/>
      <c r="CPX2" s="2277"/>
      <c r="CPY2" s="2277"/>
      <c r="CPZ2" s="2277"/>
      <c r="CQA2" s="2277"/>
      <c r="CQB2" s="2277"/>
      <c r="CQC2" s="2277"/>
      <c r="CQD2" s="2277"/>
      <c r="CQE2" s="2277"/>
      <c r="CQF2" s="2277"/>
      <c r="CQG2" s="2277"/>
      <c r="CQH2" s="2277"/>
      <c r="CQI2" s="2277"/>
      <c r="CQJ2" s="2277"/>
      <c r="CQK2" s="2277"/>
      <c r="CQL2" s="2277"/>
      <c r="CQM2" s="2277"/>
      <c r="CQN2" s="2277"/>
      <c r="CQO2" s="2277"/>
      <c r="CQP2" s="2277"/>
      <c r="CQQ2" s="2277"/>
      <c r="CQR2" s="2277"/>
      <c r="CQS2" s="2277"/>
      <c r="CQT2" s="2277"/>
      <c r="CQU2" s="2277"/>
      <c r="CQV2" s="2277"/>
      <c r="CQW2" s="2277"/>
      <c r="CQX2" s="2277"/>
      <c r="CQY2" s="2277"/>
      <c r="CQZ2" s="2277"/>
      <c r="CRA2" s="2277"/>
      <c r="CRB2" s="2277"/>
      <c r="CRC2" s="2277"/>
      <c r="CRD2" s="2277"/>
      <c r="CRE2" s="2277"/>
      <c r="CRF2" s="2277"/>
      <c r="CRG2" s="2277"/>
      <c r="CRH2" s="2277"/>
      <c r="CRI2" s="2277"/>
      <c r="CRJ2" s="2277"/>
      <c r="CRK2" s="2277"/>
      <c r="CRL2" s="2277"/>
      <c r="CRM2" s="2277"/>
      <c r="CRN2" s="2277"/>
      <c r="CRO2" s="2277"/>
      <c r="CRP2" s="2277"/>
      <c r="CRQ2" s="2277"/>
      <c r="CRR2" s="2277"/>
      <c r="CRS2" s="2277"/>
      <c r="CRT2" s="2277"/>
      <c r="CRU2" s="2277"/>
      <c r="CRV2" s="2277"/>
      <c r="CRW2" s="2277"/>
      <c r="CRX2" s="2277"/>
      <c r="CRY2" s="2277"/>
      <c r="CRZ2" s="2277"/>
      <c r="CSA2" s="2277"/>
      <c r="CSB2" s="2277"/>
      <c r="CSC2" s="2277"/>
      <c r="CSD2" s="2277"/>
      <c r="CSE2" s="2277"/>
      <c r="CSF2" s="2277"/>
      <c r="CSG2" s="2277"/>
      <c r="CSH2" s="2277"/>
      <c r="CSI2" s="2277"/>
      <c r="CSJ2" s="2277"/>
      <c r="CSK2" s="2277"/>
      <c r="CSL2" s="2277"/>
      <c r="CSM2" s="2277"/>
      <c r="CSN2" s="2277"/>
      <c r="CSO2" s="2277"/>
      <c r="CSP2" s="2277"/>
      <c r="CSQ2" s="2277"/>
      <c r="CSR2" s="2277"/>
      <c r="CSS2" s="2277"/>
      <c r="CST2" s="2277"/>
      <c r="CSU2" s="2277"/>
      <c r="CSV2" s="2277"/>
      <c r="CSW2" s="2277"/>
      <c r="CSX2" s="2277"/>
      <c r="CSY2" s="2277"/>
      <c r="CSZ2" s="2277"/>
      <c r="CTA2" s="2277"/>
      <c r="CTB2" s="2277"/>
      <c r="CTC2" s="2277"/>
      <c r="CTD2" s="2277"/>
      <c r="CTE2" s="2277"/>
      <c r="CTF2" s="2277"/>
      <c r="CTG2" s="2277"/>
      <c r="CTH2" s="2277"/>
      <c r="CTI2" s="2277"/>
      <c r="CTJ2" s="2277"/>
      <c r="CTK2" s="2277"/>
      <c r="CTL2" s="2277"/>
      <c r="CTM2" s="2277"/>
      <c r="CTN2" s="2277"/>
      <c r="CTO2" s="2277"/>
      <c r="CTP2" s="2277"/>
      <c r="CTQ2" s="2277"/>
      <c r="CTR2" s="2277"/>
      <c r="CTS2" s="2277"/>
      <c r="CTT2" s="2277"/>
      <c r="CTU2" s="2277"/>
      <c r="CTV2" s="2277"/>
      <c r="CTW2" s="2277"/>
      <c r="CTX2" s="2277"/>
      <c r="CTY2" s="2277"/>
      <c r="CTZ2" s="2277"/>
      <c r="CUA2" s="2277"/>
      <c r="CUB2" s="2277"/>
      <c r="CUC2" s="2277"/>
      <c r="CUD2" s="2277"/>
      <c r="CUE2" s="2277"/>
      <c r="CUF2" s="2277"/>
      <c r="CUG2" s="2277"/>
      <c r="CUH2" s="2277"/>
      <c r="CUI2" s="2277"/>
      <c r="CUJ2" s="2277"/>
      <c r="CUK2" s="2277"/>
      <c r="CUL2" s="2277"/>
      <c r="CUM2" s="2277"/>
      <c r="CUN2" s="2277"/>
      <c r="CUO2" s="2277"/>
      <c r="CUP2" s="2277"/>
      <c r="CUQ2" s="2277"/>
      <c r="CUR2" s="2277"/>
      <c r="CUS2" s="2277"/>
      <c r="CUT2" s="2277"/>
      <c r="CUU2" s="2277"/>
      <c r="CUV2" s="2277"/>
      <c r="CUW2" s="2277"/>
      <c r="CUX2" s="2277"/>
      <c r="CUY2" s="2277"/>
      <c r="CUZ2" s="2277"/>
      <c r="CVA2" s="2277"/>
      <c r="CVB2" s="2277"/>
      <c r="CVC2" s="2277"/>
      <c r="CVD2" s="2277"/>
      <c r="CVE2" s="2277"/>
      <c r="CVF2" s="2277"/>
      <c r="CVG2" s="2277"/>
      <c r="CVH2" s="2277"/>
      <c r="CVI2" s="2277"/>
      <c r="CVJ2" s="2277"/>
      <c r="CVK2" s="2277"/>
      <c r="CVL2" s="2277"/>
      <c r="CVM2" s="2277"/>
      <c r="CVN2" s="2277"/>
      <c r="CVO2" s="2277"/>
      <c r="CVP2" s="2277"/>
      <c r="CVQ2" s="2277"/>
      <c r="CVR2" s="2277"/>
      <c r="CVS2" s="2277"/>
      <c r="CVT2" s="2277"/>
      <c r="CVU2" s="2277"/>
      <c r="CVV2" s="2277"/>
      <c r="CVW2" s="2277"/>
      <c r="CVX2" s="2277"/>
      <c r="CVY2" s="2277"/>
      <c r="CVZ2" s="2277"/>
      <c r="CWA2" s="2277"/>
      <c r="CWB2" s="2277"/>
      <c r="CWC2" s="2277"/>
      <c r="CWD2" s="2277"/>
      <c r="CWE2" s="2277"/>
      <c r="CWF2" s="2277"/>
      <c r="CWG2" s="2277"/>
      <c r="CWH2" s="2277"/>
      <c r="CWI2" s="2277"/>
      <c r="CWJ2" s="2277"/>
      <c r="CWK2" s="2277"/>
      <c r="CWL2" s="2277"/>
      <c r="CWM2" s="2277"/>
      <c r="CWN2" s="2277"/>
      <c r="CWO2" s="2277"/>
      <c r="CWP2" s="2277"/>
      <c r="CWQ2" s="2277"/>
      <c r="CWR2" s="2277"/>
      <c r="CWS2" s="2277"/>
      <c r="CWT2" s="2277"/>
      <c r="CWU2" s="2277"/>
      <c r="CWV2" s="2277"/>
      <c r="CWW2" s="2277"/>
      <c r="CWX2" s="2277"/>
      <c r="CWY2" s="2277"/>
      <c r="CWZ2" s="2277"/>
      <c r="CXA2" s="2277"/>
      <c r="CXB2" s="2277"/>
      <c r="CXC2" s="2277"/>
      <c r="CXD2" s="2277"/>
      <c r="CXE2" s="2277"/>
      <c r="CXF2" s="2277"/>
      <c r="CXG2" s="2277"/>
      <c r="CXH2" s="2277"/>
      <c r="CXI2" s="2277"/>
      <c r="CXJ2" s="2277"/>
      <c r="CXK2" s="2277"/>
      <c r="CXL2" s="2277"/>
      <c r="CXM2" s="2277"/>
      <c r="CXN2" s="2277"/>
      <c r="CXO2" s="2277"/>
      <c r="CXP2" s="2277"/>
      <c r="CXQ2" s="2277"/>
      <c r="CXR2" s="2277"/>
      <c r="CXS2" s="2277"/>
      <c r="CXT2" s="2277"/>
      <c r="CXU2" s="2277"/>
      <c r="CXV2" s="2277"/>
      <c r="CXW2" s="2277"/>
      <c r="CXX2" s="2277"/>
      <c r="CXY2" s="2277"/>
      <c r="CXZ2" s="2277"/>
      <c r="CYA2" s="2277"/>
      <c r="CYB2" s="2277"/>
      <c r="CYC2" s="2277"/>
      <c r="CYD2" s="2277"/>
      <c r="CYE2" s="2277"/>
      <c r="CYF2" s="2277"/>
      <c r="CYG2" s="2277"/>
      <c r="CYH2" s="2277"/>
      <c r="CYI2" s="2277"/>
      <c r="CYJ2" s="2277"/>
      <c r="CYK2" s="2277"/>
      <c r="CYL2" s="2277"/>
      <c r="CYM2" s="2277"/>
      <c r="CYN2" s="2277"/>
      <c r="CYO2" s="2277"/>
      <c r="CYP2" s="2277"/>
      <c r="CYQ2" s="2277"/>
      <c r="CYR2" s="2277"/>
      <c r="CYS2" s="2277"/>
      <c r="CYT2" s="2277"/>
      <c r="CYU2" s="2277"/>
      <c r="CYV2" s="2277"/>
      <c r="CYW2" s="2277"/>
      <c r="CYX2" s="2277"/>
      <c r="CYY2" s="2277"/>
      <c r="CYZ2" s="2277"/>
      <c r="CZA2" s="2277"/>
      <c r="CZB2" s="2277"/>
      <c r="CZC2" s="2277"/>
      <c r="CZD2" s="2277"/>
      <c r="CZE2" s="2277"/>
      <c r="CZF2" s="2277"/>
      <c r="CZG2" s="2277"/>
      <c r="CZH2" s="2277"/>
      <c r="CZI2" s="2277"/>
      <c r="CZJ2" s="2277"/>
      <c r="CZK2" s="2277"/>
      <c r="CZL2" s="2277"/>
      <c r="CZM2" s="2277"/>
      <c r="CZN2" s="2277"/>
      <c r="CZO2" s="2277"/>
      <c r="CZP2" s="2277"/>
      <c r="CZQ2" s="2277"/>
      <c r="CZR2" s="2277"/>
      <c r="CZS2" s="2277"/>
      <c r="CZT2" s="2277"/>
      <c r="CZU2" s="2277"/>
      <c r="CZV2" s="2277"/>
      <c r="CZW2" s="2277"/>
      <c r="CZX2" s="2277"/>
      <c r="CZY2" s="2277"/>
      <c r="CZZ2" s="2277"/>
      <c r="DAA2" s="2277"/>
      <c r="DAB2" s="2277"/>
      <c r="DAC2" s="2277"/>
      <c r="DAD2" s="2277"/>
      <c r="DAE2" s="2277"/>
      <c r="DAF2" s="2277"/>
      <c r="DAG2" s="2277"/>
      <c r="DAH2" s="2277"/>
      <c r="DAI2" s="2277"/>
      <c r="DAJ2" s="2277"/>
      <c r="DAK2" s="2277"/>
      <c r="DAL2" s="2277"/>
      <c r="DAM2" s="2277"/>
      <c r="DAN2" s="2277"/>
      <c r="DAO2" s="2277"/>
      <c r="DAP2" s="2277"/>
      <c r="DAQ2" s="2277"/>
      <c r="DAR2" s="2277"/>
      <c r="DAS2" s="2277"/>
      <c r="DAT2" s="2277"/>
      <c r="DAU2" s="2277"/>
      <c r="DAV2" s="2277"/>
      <c r="DAW2" s="2277"/>
      <c r="DAX2" s="2277"/>
      <c r="DAY2" s="2277"/>
      <c r="DAZ2" s="2277"/>
      <c r="DBA2" s="2277"/>
      <c r="DBB2" s="2277"/>
      <c r="DBC2" s="2277"/>
      <c r="DBD2" s="2277"/>
      <c r="DBE2" s="2277"/>
      <c r="DBF2" s="2277"/>
      <c r="DBG2" s="2277"/>
      <c r="DBH2" s="2277"/>
      <c r="DBI2" s="2277"/>
      <c r="DBJ2" s="2277"/>
      <c r="DBK2" s="2277"/>
      <c r="DBL2" s="2277"/>
      <c r="DBM2" s="2277"/>
      <c r="DBN2" s="2277"/>
      <c r="DBO2" s="2277"/>
      <c r="DBP2" s="2277"/>
      <c r="DBQ2" s="2277"/>
      <c r="DBR2" s="2277"/>
      <c r="DBS2" s="2277"/>
      <c r="DBT2" s="2277"/>
      <c r="DBU2" s="2277"/>
      <c r="DBV2" s="2277"/>
      <c r="DBW2" s="2277"/>
      <c r="DBX2" s="2277"/>
      <c r="DBY2" s="2277"/>
      <c r="DBZ2" s="2277"/>
      <c r="DCA2" s="2277"/>
      <c r="DCB2" s="2277"/>
      <c r="DCC2" s="2277"/>
      <c r="DCD2" s="2277"/>
      <c r="DCE2" s="2277"/>
      <c r="DCF2" s="2277"/>
      <c r="DCG2" s="2277"/>
      <c r="DCH2" s="2277"/>
      <c r="DCI2" s="2277"/>
      <c r="DCJ2" s="2277"/>
      <c r="DCK2" s="2277"/>
      <c r="DCL2" s="2277"/>
      <c r="DCM2" s="2277"/>
      <c r="DCN2" s="2277"/>
      <c r="DCO2" s="2277"/>
      <c r="DCP2" s="2277"/>
      <c r="DCQ2" s="2277"/>
      <c r="DCR2" s="2277"/>
      <c r="DCS2" s="2277"/>
      <c r="DCT2" s="2277"/>
      <c r="DCU2" s="2277"/>
      <c r="DCV2" s="2277"/>
      <c r="DCW2" s="2277"/>
      <c r="DCX2" s="2277"/>
      <c r="DCY2" s="2277"/>
      <c r="DCZ2" s="2277"/>
      <c r="DDA2" s="2277"/>
      <c r="DDB2" s="2277"/>
      <c r="DDC2" s="2277"/>
      <c r="DDD2" s="2277"/>
      <c r="DDE2" s="2277"/>
      <c r="DDF2" s="2277"/>
      <c r="DDG2" s="2277"/>
      <c r="DDH2" s="2277"/>
      <c r="DDI2" s="2277"/>
      <c r="DDJ2" s="2277"/>
      <c r="DDK2" s="2277"/>
      <c r="DDL2" s="2277"/>
      <c r="DDM2" s="2277"/>
      <c r="DDN2" s="2277"/>
      <c r="DDO2" s="2277"/>
      <c r="DDP2" s="2277"/>
      <c r="DDQ2" s="2277"/>
      <c r="DDR2" s="2277"/>
      <c r="DDS2" s="2277"/>
      <c r="DDT2" s="2277"/>
      <c r="DDU2" s="2277"/>
      <c r="DDV2" s="2277"/>
      <c r="DDW2" s="2277"/>
      <c r="DDX2" s="2277"/>
      <c r="DDY2" s="2277"/>
      <c r="DDZ2" s="2277"/>
      <c r="DEA2" s="2277"/>
      <c r="DEB2" s="2277"/>
      <c r="DEC2" s="2277"/>
      <c r="DED2" s="2277"/>
      <c r="DEE2" s="2277"/>
      <c r="DEF2" s="2277"/>
      <c r="DEG2" s="2277"/>
      <c r="DEH2" s="2277"/>
      <c r="DEI2" s="2277"/>
      <c r="DEJ2" s="2277"/>
      <c r="DEK2" s="2277"/>
      <c r="DEL2" s="2277"/>
      <c r="DEM2" s="2277"/>
      <c r="DEN2" s="2277"/>
      <c r="DEO2" s="2277"/>
      <c r="DEP2" s="2277"/>
      <c r="DEQ2" s="2277"/>
      <c r="DER2" s="2277"/>
      <c r="DES2" s="2277"/>
      <c r="DET2" s="2277"/>
      <c r="DEU2" s="2277"/>
      <c r="DEV2" s="2277"/>
      <c r="DEW2" s="2277"/>
      <c r="DEX2" s="2277"/>
      <c r="DEY2" s="2277"/>
      <c r="DEZ2" s="2277"/>
      <c r="DFA2" s="2277"/>
      <c r="DFB2" s="2277"/>
      <c r="DFC2" s="2277"/>
      <c r="DFD2" s="2277"/>
      <c r="DFE2" s="2277"/>
      <c r="DFF2" s="2277"/>
      <c r="DFG2" s="2277"/>
      <c r="DFH2" s="2277"/>
      <c r="DFI2" s="2277"/>
      <c r="DFJ2" s="2277"/>
      <c r="DFK2" s="2277"/>
      <c r="DFL2" s="2277"/>
      <c r="DFM2" s="2277"/>
      <c r="DFN2" s="2277"/>
      <c r="DFO2" s="2277"/>
      <c r="DFP2" s="2277"/>
      <c r="DFQ2" s="2277"/>
      <c r="DFR2" s="2277"/>
      <c r="DFS2" s="2277"/>
      <c r="DFT2" s="2277"/>
      <c r="DFU2" s="2277"/>
      <c r="DFV2" s="2277"/>
      <c r="DFW2" s="2277"/>
      <c r="DFX2" s="2277"/>
      <c r="DFY2" s="2277"/>
      <c r="DFZ2" s="2277"/>
      <c r="DGA2" s="2277"/>
      <c r="DGB2" s="2277"/>
      <c r="DGC2" s="2277"/>
      <c r="DGD2" s="2277"/>
      <c r="DGE2" s="2277"/>
      <c r="DGF2" s="2277"/>
      <c r="DGG2" s="2277"/>
      <c r="DGH2" s="2277"/>
      <c r="DGI2" s="2277"/>
      <c r="DGJ2" s="2277"/>
      <c r="DGK2" s="2277"/>
      <c r="DGL2" s="2277"/>
      <c r="DGM2" s="2277"/>
      <c r="DGN2" s="2277"/>
      <c r="DGO2" s="2277"/>
      <c r="DGP2" s="2277"/>
      <c r="DGQ2" s="2277"/>
      <c r="DGR2" s="2277"/>
      <c r="DGS2" s="2277"/>
      <c r="DGT2" s="2277"/>
      <c r="DGU2" s="2277"/>
      <c r="DGV2" s="2277"/>
      <c r="DGW2" s="2277"/>
      <c r="DGX2" s="2277"/>
      <c r="DGY2" s="2277"/>
      <c r="DGZ2" s="2277"/>
      <c r="DHA2" s="2277"/>
      <c r="DHB2" s="2277"/>
      <c r="DHC2" s="2277"/>
      <c r="DHD2" s="2277"/>
      <c r="DHE2" s="2277"/>
      <c r="DHF2" s="2277"/>
      <c r="DHG2" s="2277"/>
      <c r="DHH2" s="2277"/>
      <c r="DHI2" s="2277"/>
      <c r="DHJ2" s="2277"/>
      <c r="DHK2" s="2277"/>
      <c r="DHL2" s="2277"/>
      <c r="DHM2" s="2277"/>
      <c r="DHN2" s="2277"/>
      <c r="DHO2" s="2277"/>
      <c r="DHP2" s="2277"/>
      <c r="DHQ2" s="2277"/>
      <c r="DHR2" s="2277"/>
      <c r="DHS2" s="2277"/>
      <c r="DHT2" s="2277"/>
      <c r="DHU2" s="2277"/>
      <c r="DHV2" s="2277"/>
      <c r="DHW2" s="2277"/>
      <c r="DHX2" s="2277"/>
      <c r="DHY2" s="2277"/>
      <c r="DHZ2" s="2277"/>
      <c r="DIA2" s="2277"/>
      <c r="DIB2" s="2277"/>
      <c r="DIC2" s="2277"/>
      <c r="DID2" s="2277"/>
      <c r="DIE2" s="2277"/>
      <c r="DIF2" s="2277"/>
      <c r="DIG2" s="2277"/>
      <c r="DIH2" s="2277"/>
      <c r="DII2" s="2277"/>
      <c r="DIJ2" s="2277"/>
      <c r="DIK2" s="2277"/>
      <c r="DIL2" s="2277"/>
      <c r="DIM2" s="2277"/>
      <c r="DIN2" s="2277"/>
      <c r="DIO2" s="2277"/>
      <c r="DIP2" s="2277"/>
      <c r="DIQ2" s="2277"/>
      <c r="DIR2" s="2277"/>
      <c r="DIS2" s="2277"/>
      <c r="DIT2" s="2277"/>
      <c r="DIU2" s="2277"/>
      <c r="DIV2" s="2277"/>
      <c r="DIW2" s="2277"/>
      <c r="DIX2" s="2277"/>
      <c r="DIY2" s="2277"/>
      <c r="DIZ2" s="2277"/>
      <c r="DJA2" s="2277"/>
      <c r="DJB2" s="2277"/>
      <c r="DJC2" s="2277"/>
      <c r="DJD2" s="2277"/>
      <c r="DJE2" s="2277"/>
      <c r="DJF2" s="2277"/>
      <c r="DJG2" s="2277"/>
      <c r="DJH2" s="2277"/>
      <c r="DJI2" s="2277"/>
      <c r="DJJ2" s="2277"/>
      <c r="DJK2" s="2277"/>
      <c r="DJL2" s="2277"/>
      <c r="DJM2" s="2277"/>
      <c r="DJN2" s="2277"/>
      <c r="DJO2" s="2277"/>
      <c r="DJP2" s="2277"/>
      <c r="DJQ2" s="2277"/>
      <c r="DJR2" s="2277"/>
      <c r="DJS2" s="2277"/>
      <c r="DJT2" s="2277"/>
      <c r="DJU2" s="2277"/>
      <c r="DJV2" s="2277"/>
      <c r="DJW2" s="2277"/>
      <c r="DJX2" s="2277"/>
      <c r="DJY2" s="2277"/>
      <c r="DJZ2" s="2277"/>
      <c r="DKA2" s="2277"/>
      <c r="DKB2" s="2277"/>
      <c r="DKC2" s="2277"/>
      <c r="DKD2" s="2277"/>
      <c r="DKE2" s="2277"/>
      <c r="DKF2" s="2277"/>
      <c r="DKG2" s="2277"/>
      <c r="DKH2" s="2277"/>
      <c r="DKI2" s="2277"/>
      <c r="DKJ2" s="2277"/>
      <c r="DKK2" s="2277"/>
      <c r="DKL2" s="2277"/>
      <c r="DKM2" s="2277"/>
      <c r="DKN2" s="2277"/>
      <c r="DKO2" s="2277"/>
      <c r="DKP2" s="2277"/>
      <c r="DKQ2" s="2277"/>
      <c r="DKR2" s="2277"/>
      <c r="DKS2" s="2277"/>
      <c r="DKT2" s="2277"/>
      <c r="DKU2" s="2277"/>
      <c r="DKV2" s="2277"/>
      <c r="DKW2" s="2277"/>
      <c r="DKX2" s="2277"/>
      <c r="DKY2" s="2277"/>
      <c r="DKZ2" s="2277"/>
      <c r="DLA2" s="2277"/>
      <c r="DLB2" s="2277"/>
      <c r="DLC2" s="2277"/>
      <c r="DLD2" s="2277"/>
      <c r="DLE2" s="2277"/>
      <c r="DLF2" s="2277"/>
      <c r="DLG2" s="2277"/>
      <c r="DLH2" s="2277"/>
      <c r="DLI2" s="2277"/>
      <c r="DLJ2" s="2277"/>
      <c r="DLK2" s="2277"/>
      <c r="DLL2" s="2277"/>
      <c r="DLM2" s="2277"/>
      <c r="DLN2" s="2277"/>
      <c r="DLO2" s="2277"/>
      <c r="DLP2" s="2277"/>
      <c r="DLQ2" s="2277"/>
      <c r="DLR2" s="2277"/>
      <c r="DLS2" s="2277"/>
      <c r="DLT2" s="2277"/>
      <c r="DLU2" s="2277"/>
      <c r="DLV2" s="2277"/>
      <c r="DLW2" s="2277"/>
      <c r="DLX2" s="2277"/>
      <c r="DLY2" s="2277"/>
      <c r="DLZ2" s="2277"/>
      <c r="DMA2" s="2277"/>
      <c r="DMB2" s="2277"/>
      <c r="DMC2" s="2277"/>
      <c r="DMD2" s="2277"/>
      <c r="DME2" s="2277"/>
      <c r="DMF2" s="2277"/>
      <c r="DMG2" s="2277"/>
      <c r="DMH2" s="2277"/>
      <c r="DMI2" s="2277"/>
      <c r="DMJ2" s="2277"/>
      <c r="DMK2" s="2277"/>
      <c r="DML2" s="2277"/>
      <c r="DMM2" s="2277"/>
      <c r="DMN2" s="2277"/>
      <c r="DMO2" s="2277"/>
      <c r="DMP2" s="2277"/>
      <c r="DMQ2" s="2277"/>
      <c r="DMR2" s="2277"/>
      <c r="DMS2" s="2277"/>
      <c r="DMT2" s="2277"/>
      <c r="DMU2" s="2277"/>
      <c r="DMV2" s="2277"/>
      <c r="DMW2" s="2277"/>
      <c r="DMX2" s="2277"/>
      <c r="DMY2" s="2277"/>
      <c r="DMZ2" s="2277"/>
      <c r="DNA2" s="2277"/>
      <c r="DNB2" s="2277"/>
      <c r="DNC2" s="2277"/>
      <c r="DND2" s="2277"/>
      <c r="DNE2" s="2277"/>
      <c r="DNF2" s="2277"/>
      <c r="DNG2" s="2277"/>
      <c r="DNH2" s="2277"/>
      <c r="DNI2" s="2277"/>
      <c r="DNJ2" s="2277"/>
      <c r="DNK2" s="2277"/>
      <c r="DNL2" s="2277"/>
      <c r="DNM2" s="2277"/>
      <c r="DNN2" s="2277"/>
      <c r="DNO2" s="2277"/>
      <c r="DNP2" s="2277"/>
      <c r="DNQ2" s="2277"/>
      <c r="DNR2" s="2277"/>
      <c r="DNS2" s="2277"/>
      <c r="DNT2" s="2277"/>
      <c r="DNU2" s="2277"/>
      <c r="DNV2" s="2277"/>
      <c r="DNW2" s="2277"/>
      <c r="DNX2" s="2277"/>
      <c r="DNY2" s="2277"/>
      <c r="DNZ2" s="2277"/>
      <c r="DOA2" s="2277"/>
      <c r="DOB2" s="2277"/>
      <c r="DOC2" s="2277"/>
      <c r="DOD2" s="2277"/>
      <c r="DOE2" s="2277"/>
      <c r="DOF2" s="2277"/>
      <c r="DOG2" s="2277"/>
      <c r="DOH2" s="2277"/>
      <c r="DOI2" s="2277"/>
      <c r="DOJ2" s="2277"/>
      <c r="DOK2" s="2277"/>
      <c r="DOL2" s="2277"/>
      <c r="DOM2" s="2277"/>
      <c r="DON2" s="2277"/>
      <c r="DOO2" s="2277"/>
      <c r="DOP2" s="2277"/>
      <c r="DOQ2" s="2277"/>
      <c r="DOR2" s="2277"/>
      <c r="DOS2" s="2277"/>
      <c r="DOT2" s="2277"/>
      <c r="DOU2" s="2277"/>
      <c r="DOV2" s="2277"/>
      <c r="DOW2" s="2277"/>
      <c r="DOX2" s="2277"/>
      <c r="DOY2" s="2277"/>
      <c r="DOZ2" s="2277"/>
      <c r="DPA2" s="2277"/>
      <c r="DPB2" s="2277"/>
      <c r="DPC2" s="2277"/>
      <c r="DPD2" s="2277"/>
      <c r="DPE2" s="2277"/>
      <c r="DPF2" s="2277"/>
      <c r="DPG2" s="2277"/>
      <c r="DPH2" s="2277"/>
      <c r="DPI2" s="2277"/>
      <c r="DPJ2" s="2277"/>
      <c r="DPK2" s="2277"/>
      <c r="DPL2" s="2277"/>
      <c r="DPM2" s="2277"/>
      <c r="DPN2" s="2277"/>
      <c r="DPO2" s="2277"/>
      <c r="DPP2" s="2277"/>
      <c r="DPQ2" s="2277"/>
      <c r="DPR2" s="2277"/>
      <c r="DPS2" s="2277"/>
      <c r="DPT2" s="2277"/>
      <c r="DPU2" s="2277"/>
      <c r="DPV2" s="2277"/>
      <c r="DPW2" s="2277"/>
      <c r="DPX2" s="2277"/>
      <c r="DPY2" s="2277"/>
      <c r="DPZ2" s="2277"/>
      <c r="DQA2" s="2277"/>
      <c r="DQB2" s="2277"/>
      <c r="DQC2" s="2277"/>
      <c r="DQD2" s="2277"/>
      <c r="DQE2" s="2277"/>
      <c r="DQF2" s="2277"/>
      <c r="DQG2" s="2277"/>
      <c r="DQH2" s="2277"/>
      <c r="DQI2" s="2277"/>
      <c r="DQJ2" s="2277"/>
      <c r="DQK2" s="2277"/>
      <c r="DQL2" s="2277"/>
      <c r="DQM2" s="2277"/>
      <c r="DQN2" s="2277"/>
      <c r="DQO2" s="2277"/>
      <c r="DQP2" s="2277"/>
      <c r="DQQ2" s="2277"/>
      <c r="DQR2" s="2277"/>
      <c r="DQS2" s="2277"/>
      <c r="DQT2" s="2277"/>
      <c r="DQU2" s="2277"/>
      <c r="DQV2" s="2277"/>
      <c r="DQW2" s="2277"/>
      <c r="DQX2" s="2277"/>
      <c r="DQY2" s="2277"/>
      <c r="DQZ2" s="2277"/>
      <c r="DRA2" s="2277"/>
      <c r="DRB2" s="2277"/>
      <c r="DRC2" s="2277"/>
      <c r="DRD2" s="2277"/>
      <c r="DRE2" s="2277"/>
      <c r="DRF2" s="2277"/>
      <c r="DRG2" s="2277"/>
      <c r="DRH2" s="2277"/>
      <c r="DRI2" s="2277"/>
      <c r="DRJ2" s="2277"/>
      <c r="DRK2" s="2277"/>
      <c r="DRL2" s="2277"/>
      <c r="DRM2" s="2277"/>
      <c r="DRN2" s="2277"/>
      <c r="DRO2" s="2277"/>
      <c r="DRP2" s="2277"/>
      <c r="DRQ2" s="2277"/>
      <c r="DRR2" s="2277"/>
      <c r="DRS2" s="2277"/>
      <c r="DRT2" s="2277"/>
      <c r="DRU2" s="2277"/>
      <c r="DRV2" s="2277"/>
      <c r="DRW2" s="2277"/>
      <c r="DRX2" s="2277"/>
      <c r="DRY2" s="2277"/>
      <c r="DRZ2" s="2277"/>
      <c r="DSA2" s="2277"/>
      <c r="DSB2" s="2277"/>
      <c r="DSC2" s="2277"/>
      <c r="DSD2" s="2277"/>
      <c r="DSE2" s="2277"/>
      <c r="DSF2" s="2277"/>
      <c r="DSG2" s="2277"/>
      <c r="DSH2" s="2277"/>
      <c r="DSI2" s="2277"/>
      <c r="DSJ2" s="2277"/>
      <c r="DSK2" s="2277"/>
      <c r="DSL2" s="2277"/>
      <c r="DSM2" s="2277"/>
      <c r="DSN2" s="2277"/>
      <c r="DSO2" s="2277"/>
      <c r="DSP2" s="2277"/>
      <c r="DSQ2" s="2277"/>
      <c r="DSR2" s="2277"/>
      <c r="DSS2" s="2277"/>
      <c r="DST2" s="2277"/>
      <c r="DSU2" s="2277"/>
      <c r="DSV2" s="2277"/>
      <c r="DSW2" s="2277"/>
      <c r="DSX2" s="2277"/>
      <c r="DSY2" s="2277"/>
      <c r="DSZ2" s="2277"/>
      <c r="DTA2" s="2277"/>
      <c r="DTB2" s="2277"/>
      <c r="DTC2" s="2277"/>
      <c r="DTD2" s="2277"/>
      <c r="DTE2" s="2277"/>
      <c r="DTF2" s="2277"/>
      <c r="DTG2" s="2277"/>
      <c r="DTH2" s="2277"/>
      <c r="DTI2" s="2277"/>
      <c r="DTJ2" s="2277"/>
      <c r="DTK2" s="2277"/>
      <c r="DTL2" s="2277"/>
      <c r="DTM2" s="2277"/>
      <c r="DTN2" s="2277"/>
      <c r="DTO2" s="2277"/>
      <c r="DTP2" s="2277"/>
      <c r="DTQ2" s="2277"/>
      <c r="DTR2" s="2277"/>
      <c r="DTS2" s="2277"/>
      <c r="DTT2" s="2277"/>
      <c r="DTU2" s="2277"/>
      <c r="DTV2" s="2277"/>
      <c r="DTW2" s="2277"/>
      <c r="DTX2" s="2277"/>
      <c r="DTY2" s="2277"/>
      <c r="DTZ2" s="2277"/>
      <c r="DUA2" s="2277"/>
      <c r="DUB2" s="2277"/>
      <c r="DUC2" s="2277"/>
      <c r="DUD2" s="2277"/>
      <c r="DUE2" s="2277"/>
      <c r="DUF2" s="2277"/>
      <c r="DUG2" s="2277"/>
      <c r="DUH2" s="2277"/>
      <c r="DUI2" s="2277"/>
      <c r="DUJ2" s="2277"/>
      <c r="DUK2" s="2277"/>
      <c r="DUL2" s="2277"/>
      <c r="DUM2" s="2277"/>
      <c r="DUN2" s="2277"/>
      <c r="DUO2" s="2277"/>
      <c r="DUP2" s="2277"/>
      <c r="DUQ2" s="2277"/>
      <c r="DUR2" s="2277"/>
      <c r="DUS2" s="2277"/>
      <c r="DUT2" s="2277"/>
      <c r="DUU2" s="2277"/>
      <c r="DUV2" s="2277"/>
      <c r="DUW2" s="2277"/>
      <c r="DUX2" s="2277"/>
      <c r="DUY2" s="2277"/>
      <c r="DUZ2" s="2277"/>
      <c r="DVA2" s="2277"/>
      <c r="DVB2" s="2277"/>
      <c r="DVC2" s="2277"/>
      <c r="DVD2" s="2277"/>
      <c r="DVE2" s="2277"/>
      <c r="DVF2" s="2277"/>
      <c r="DVG2" s="2277"/>
      <c r="DVH2" s="2277"/>
      <c r="DVI2" s="2277"/>
      <c r="DVJ2" s="2277"/>
      <c r="DVK2" s="2277"/>
      <c r="DVL2" s="2277"/>
      <c r="DVM2" s="2277"/>
      <c r="DVN2" s="2277"/>
      <c r="DVO2" s="2277"/>
      <c r="DVP2" s="2277"/>
      <c r="DVQ2" s="2277"/>
      <c r="DVR2" s="2277"/>
      <c r="DVS2" s="2277"/>
      <c r="DVT2" s="2277"/>
      <c r="DVU2" s="2277"/>
      <c r="DVV2" s="2277"/>
      <c r="DVW2" s="2277"/>
      <c r="DVX2" s="2277"/>
      <c r="DVY2" s="2277"/>
      <c r="DVZ2" s="2277"/>
      <c r="DWA2" s="2277"/>
      <c r="DWB2" s="2277"/>
      <c r="DWC2" s="2277"/>
      <c r="DWD2" s="2277"/>
      <c r="DWE2" s="2277"/>
      <c r="DWF2" s="2277"/>
      <c r="DWG2" s="2277"/>
      <c r="DWH2" s="2277"/>
      <c r="DWI2" s="2277"/>
      <c r="DWJ2" s="2277"/>
      <c r="DWK2" s="2277"/>
      <c r="DWL2" s="2277"/>
      <c r="DWM2" s="2277"/>
      <c r="DWN2" s="2277"/>
      <c r="DWO2" s="2277"/>
      <c r="DWP2" s="2277"/>
      <c r="DWQ2" s="2277"/>
      <c r="DWR2" s="2277"/>
      <c r="DWS2" s="2277"/>
      <c r="DWT2" s="2277"/>
      <c r="DWU2" s="2277"/>
      <c r="DWV2" s="2277"/>
      <c r="DWW2" s="2277"/>
      <c r="DWX2" s="2277"/>
      <c r="DWY2" s="2277"/>
      <c r="DWZ2" s="2277"/>
      <c r="DXA2" s="2277"/>
      <c r="DXB2" s="2277"/>
      <c r="DXC2" s="2277"/>
      <c r="DXD2" s="2277"/>
      <c r="DXE2" s="2277"/>
      <c r="DXF2" s="2277"/>
      <c r="DXG2" s="2277"/>
      <c r="DXH2" s="2277"/>
      <c r="DXI2" s="2277"/>
      <c r="DXJ2" s="2277"/>
      <c r="DXK2" s="2277"/>
      <c r="DXL2" s="2277"/>
      <c r="DXM2" s="2277"/>
      <c r="DXN2" s="2277"/>
      <c r="DXO2" s="2277"/>
      <c r="DXP2" s="2277"/>
      <c r="DXQ2" s="2277"/>
      <c r="DXR2" s="2277"/>
      <c r="DXS2" s="2277"/>
      <c r="DXT2" s="2277"/>
      <c r="DXU2" s="2277"/>
      <c r="DXV2" s="2277"/>
      <c r="DXW2" s="2277"/>
      <c r="DXX2" s="2277"/>
      <c r="DXY2" s="2277"/>
      <c r="DXZ2" s="2277"/>
      <c r="DYA2" s="2277"/>
      <c r="DYB2" s="2277"/>
      <c r="DYC2" s="2277"/>
      <c r="DYD2" s="2277"/>
      <c r="DYE2" s="2277"/>
      <c r="DYF2" s="2277"/>
      <c r="DYG2" s="2277"/>
      <c r="DYH2" s="2277"/>
      <c r="DYI2" s="2277"/>
      <c r="DYJ2" s="2277"/>
      <c r="DYK2" s="2277"/>
      <c r="DYL2" s="2277"/>
      <c r="DYM2" s="2277"/>
      <c r="DYN2" s="2277"/>
      <c r="DYO2" s="2277"/>
      <c r="DYP2" s="2277"/>
      <c r="DYQ2" s="2277"/>
      <c r="DYR2" s="2277"/>
      <c r="DYS2" s="2277"/>
      <c r="DYT2" s="2277"/>
      <c r="DYU2" s="2277"/>
      <c r="DYV2" s="2277"/>
      <c r="DYW2" s="2277"/>
      <c r="DYX2" s="2277"/>
      <c r="DYY2" s="2277"/>
      <c r="DYZ2" s="2277"/>
      <c r="DZA2" s="2277"/>
      <c r="DZB2" s="2277"/>
      <c r="DZC2" s="2277"/>
      <c r="DZD2" s="2277"/>
      <c r="DZE2" s="2277"/>
      <c r="DZF2" s="2277"/>
      <c r="DZG2" s="2277"/>
      <c r="DZH2" s="2277"/>
      <c r="DZI2" s="2277"/>
      <c r="DZJ2" s="2277"/>
      <c r="DZK2" s="2277"/>
      <c r="DZL2" s="2277"/>
      <c r="DZM2" s="2277"/>
      <c r="DZN2" s="2277"/>
      <c r="DZO2" s="2277"/>
      <c r="DZP2" s="2277"/>
      <c r="DZQ2" s="2277"/>
      <c r="DZR2" s="2277"/>
      <c r="DZS2" s="2277"/>
      <c r="DZT2" s="2277"/>
      <c r="DZU2" s="2277"/>
      <c r="DZV2" s="2277"/>
      <c r="DZW2" s="2277"/>
      <c r="DZX2" s="2277"/>
      <c r="DZY2" s="2277"/>
      <c r="DZZ2" s="2277"/>
      <c r="EAA2" s="2277"/>
      <c r="EAB2" s="2277"/>
      <c r="EAC2" s="2277"/>
      <c r="EAD2" s="2277"/>
      <c r="EAE2" s="2277"/>
      <c r="EAF2" s="2277"/>
      <c r="EAG2" s="2277"/>
      <c r="EAH2" s="2277"/>
      <c r="EAI2" s="2277"/>
      <c r="EAJ2" s="2277"/>
      <c r="EAK2" s="2277"/>
      <c r="EAL2" s="2277"/>
      <c r="EAM2" s="2277"/>
      <c r="EAN2" s="2277"/>
      <c r="EAO2" s="2277"/>
      <c r="EAP2" s="2277"/>
      <c r="EAQ2" s="2277"/>
      <c r="EAR2" s="2277"/>
      <c r="EAS2" s="2277"/>
      <c r="EAT2" s="2277"/>
      <c r="EAU2" s="2277"/>
      <c r="EAV2" s="2277"/>
      <c r="EAW2" s="2277"/>
      <c r="EAX2" s="2277"/>
      <c r="EAY2" s="2277"/>
      <c r="EAZ2" s="2277"/>
      <c r="EBA2" s="2277"/>
      <c r="EBB2" s="2277"/>
      <c r="EBC2" s="2277"/>
      <c r="EBD2" s="2277"/>
      <c r="EBE2" s="2277"/>
      <c r="EBF2" s="2277"/>
      <c r="EBG2" s="2277"/>
      <c r="EBH2" s="2277"/>
      <c r="EBI2" s="2277"/>
      <c r="EBJ2" s="2277"/>
      <c r="EBK2" s="2277"/>
      <c r="EBL2" s="2277"/>
      <c r="EBM2" s="2277"/>
      <c r="EBN2" s="2277"/>
      <c r="EBO2" s="2277"/>
      <c r="EBP2" s="2277"/>
      <c r="EBQ2" s="2277"/>
      <c r="EBR2" s="2277"/>
      <c r="EBS2" s="2277"/>
      <c r="EBT2" s="2277"/>
      <c r="EBU2" s="2277"/>
      <c r="EBV2" s="2277"/>
      <c r="EBW2" s="2277"/>
      <c r="EBX2" s="2277"/>
      <c r="EBY2" s="2277"/>
      <c r="EBZ2" s="2277"/>
      <c r="ECA2" s="2277"/>
      <c r="ECB2" s="2277"/>
      <c r="ECC2" s="2277"/>
      <c r="ECD2" s="2277"/>
      <c r="ECE2" s="2277"/>
      <c r="ECF2" s="2277"/>
      <c r="ECG2" s="2277"/>
      <c r="ECH2" s="2277"/>
      <c r="ECI2" s="2277"/>
      <c r="ECJ2" s="2277"/>
      <c r="ECK2" s="2277"/>
      <c r="ECL2" s="2277"/>
      <c r="ECM2" s="2277"/>
      <c r="ECN2" s="2277"/>
      <c r="ECO2" s="2277"/>
      <c r="ECP2" s="2277"/>
      <c r="ECQ2" s="2277"/>
      <c r="ECR2" s="2277"/>
      <c r="ECS2" s="2277"/>
      <c r="ECT2" s="2277"/>
      <c r="ECU2" s="2277"/>
      <c r="ECV2" s="2277"/>
      <c r="ECW2" s="2277"/>
      <c r="ECX2" s="2277"/>
      <c r="ECY2" s="2277"/>
      <c r="ECZ2" s="2277"/>
      <c r="EDA2" s="2277"/>
      <c r="EDB2" s="2277"/>
      <c r="EDC2" s="2277"/>
      <c r="EDD2" s="2277"/>
      <c r="EDE2" s="2277"/>
      <c r="EDF2" s="2277"/>
      <c r="EDG2" s="2277"/>
      <c r="EDH2" s="2277"/>
      <c r="EDI2" s="2277"/>
      <c r="EDJ2" s="2277"/>
      <c r="EDK2" s="2277"/>
      <c r="EDL2" s="2277"/>
      <c r="EDM2" s="2277"/>
      <c r="EDN2" s="2277"/>
      <c r="EDO2" s="2277"/>
      <c r="EDP2" s="2277"/>
      <c r="EDQ2" s="2277"/>
      <c r="EDR2" s="2277"/>
      <c r="EDS2" s="2277"/>
      <c r="EDT2" s="2277"/>
      <c r="EDU2" s="2277"/>
      <c r="EDV2" s="2277"/>
      <c r="EDW2" s="2277"/>
      <c r="EDX2" s="2277"/>
      <c r="EDY2" s="2277"/>
      <c r="EDZ2" s="2277"/>
      <c r="EEA2" s="2277"/>
      <c r="EEB2" s="2277"/>
      <c r="EEC2" s="2277"/>
      <c r="EED2" s="2277"/>
      <c r="EEE2" s="2277"/>
      <c r="EEF2" s="2277"/>
      <c r="EEG2" s="2277"/>
      <c r="EEH2" s="2277"/>
      <c r="EEI2" s="2277"/>
      <c r="EEJ2" s="2277"/>
      <c r="EEK2" s="2277"/>
      <c r="EEL2" s="2277"/>
      <c r="EEM2" s="2277"/>
      <c r="EEN2" s="2277"/>
      <c r="EEO2" s="2277"/>
      <c r="EEP2" s="2277"/>
      <c r="EEQ2" s="2277"/>
      <c r="EER2" s="2277"/>
      <c r="EES2" s="2277"/>
      <c r="EET2" s="2277"/>
      <c r="EEU2" s="2277"/>
      <c r="EEV2" s="2277"/>
      <c r="EEW2" s="2277"/>
      <c r="EEX2" s="2277"/>
      <c r="EEY2" s="2277"/>
      <c r="EEZ2" s="2277"/>
      <c r="EFA2" s="2277"/>
      <c r="EFB2" s="2277"/>
      <c r="EFC2" s="2277"/>
      <c r="EFD2" s="2277"/>
      <c r="EFE2" s="2277"/>
      <c r="EFF2" s="2277"/>
      <c r="EFG2" s="2277"/>
      <c r="EFH2" s="2277"/>
      <c r="EFI2" s="2277"/>
      <c r="EFJ2" s="2277"/>
      <c r="EFK2" s="2277"/>
      <c r="EFL2" s="2277"/>
      <c r="EFM2" s="2277"/>
      <c r="EFN2" s="2277"/>
      <c r="EFO2" s="2277"/>
      <c r="EFP2" s="2277"/>
      <c r="EFQ2" s="2277"/>
      <c r="EFR2" s="2277"/>
      <c r="EFS2" s="2277"/>
      <c r="EFT2" s="2277"/>
      <c r="EFU2" s="2277"/>
      <c r="EFV2" s="2277"/>
      <c r="EFW2" s="2277"/>
      <c r="EFX2" s="2277"/>
      <c r="EFY2" s="2277"/>
      <c r="EFZ2" s="2277"/>
      <c r="EGA2" s="2277"/>
      <c r="EGB2" s="2277"/>
      <c r="EGC2" s="2277"/>
      <c r="EGD2" s="2277"/>
      <c r="EGE2" s="2277"/>
      <c r="EGF2" s="2277"/>
      <c r="EGG2" s="2277"/>
      <c r="EGH2" s="2277"/>
      <c r="EGI2" s="2277"/>
      <c r="EGJ2" s="2277"/>
      <c r="EGK2" s="2277"/>
      <c r="EGL2" s="2277"/>
      <c r="EGM2" s="2277"/>
      <c r="EGN2" s="2277"/>
      <c r="EGO2" s="2277"/>
      <c r="EGP2" s="2277"/>
      <c r="EGQ2" s="2277"/>
      <c r="EGR2" s="2277"/>
      <c r="EGS2" s="2277"/>
      <c r="EGT2" s="2277"/>
      <c r="EGU2" s="2277"/>
      <c r="EGV2" s="2277"/>
      <c r="EGW2" s="2277"/>
      <c r="EGX2" s="2277"/>
      <c r="EGY2" s="2277"/>
      <c r="EGZ2" s="2277"/>
      <c r="EHA2" s="2277"/>
      <c r="EHB2" s="2277"/>
      <c r="EHC2" s="2277"/>
      <c r="EHD2" s="2277"/>
      <c r="EHE2" s="2277"/>
      <c r="EHF2" s="2277"/>
      <c r="EHG2" s="2277"/>
      <c r="EHH2" s="2277"/>
      <c r="EHI2" s="2277"/>
      <c r="EHJ2" s="2277"/>
      <c r="EHK2" s="2277"/>
      <c r="EHL2" s="2277"/>
      <c r="EHM2" s="2277"/>
      <c r="EHN2" s="2277"/>
      <c r="EHO2" s="2277"/>
      <c r="EHP2" s="2277"/>
      <c r="EHQ2" s="2277"/>
      <c r="EHR2" s="2277"/>
      <c r="EHS2" s="2277"/>
      <c r="EHT2" s="2277"/>
      <c r="EHU2" s="2277"/>
      <c r="EHV2" s="2277"/>
      <c r="EHW2" s="2277"/>
      <c r="EHX2" s="2277"/>
      <c r="EHY2" s="2277"/>
      <c r="EHZ2" s="2277"/>
      <c r="EIA2" s="2277"/>
      <c r="EIB2" s="2277"/>
      <c r="EIC2" s="2277"/>
      <c r="EID2" s="2277"/>
      <c r="EIE2" s="2277"/>
      <c r="EIF2" s="2277"/>
      <c r="EIG2" s="2277"/>
      <c r="EIH2" s="2277"/>
      <c r="EII2" s="2277"/>
      <c r="EIJ2" s="2277"/>
      <c r="EIK2" s="2277"/>
      <c r="EIL2" s="2277"/>
      <c r="EIM2" s="2277"/>
      <c r="EIN2" s="2277"/>
      <c r="EIO2" s="2277"/>
      <c r="EIP2" s="2277"/>
      <c r="EIQ2" s="2277"/>
      <c r="EIR2" s="2277"/>
      <c r="EIS2" s="2277"/>
      <c r="EIT2" s="2277"/>
      <c r="EIU2" s="2277"/>
      <c r="EIV2" s="2277"/>
      <c r="EIW2" s="2277"/>
      <c r="EIX2" s="2277"/>
      <c r="EIY2" s="2277"/>
      <c r="EIZ2" s="2277"/>
      <c r="EJA2" s="2277"/>
      <c r="EJB2" s="2277"/>
      <c r="EJC2" s="2277"/>
      <c r="EJD2" s="2277"/>
      <c r="EJE2" s="2277"/>
      <c r="EJF2" s="2277"/>
      <c r="EJG2" s="2277"/>
      <c r="EJH2" s="2277"/>
      <c r="EJI2" s="2277"/>
      <c r="EJJ2" s="2277"/>
      <c r="EJK2" s="2277"/>
      <c r="EJL2" s="2277"/>
      <c r="EJM2" s="2277"/>
      <c r="EJN2" s="2277"/>
      <c r="EJO2" s="2277"/>
      <c r="EJP2" s="2277"/>
      <c r="EJQ2" s="2277"/>
      <c r="EJR2" s="2277"/>
      <c r="EJS2" s="2277"/>
      <c r="EJT2" s="2277"/>
      <c r="EJU2" s="2277"/>
      <c r="EJV2" s="2277"/>
      <c r="EJW2" s="2277"/>
      <c r="EJX2" s="2277"/>
      <c r="EJY2" s="2277"/>
      <c r="EJZ2" s="2277"/>
      <c r="EKA2" s="2277"/>
      <c r="EKB2" s="2277"/>
      <c r="EKC2" s="2277"/>
      <c r="EKD2" s="2277"/>
      <c r="EKE2" s="2277"/>
      <c r="EKF2" s="2277"/>
      <c r="EKG2" s="2277"/>
      <c r="EKH2" s="2277"/>
      <c r="EKI2" s="2277"/>
      <c r="EKJ2" s="2277"/>
      <c r="EKK2" s="2277"/>
      <c r="EKL2" s="2277"/>
      <c r="EKM2" s="2277"/>
      <c r="EKN2" s="2277"/>
      <c r="EKO2" s="2277"/>
      <c r="EKP2" s="2277"/>
      <c r="EKQ2" s="2277"/>
      <c r="EKR2" s="2277"/>
      <c r="EKS2" s="2277"/>
      <c r="EKT2" s="2277"/>
      <c r="EKU2" s="2277"/>
      <c r="EKV2" s="2277"/>
      <c r="EKW2" s="2277"/>
      <c r="EKX2" s="2277"/>
      <c r="EKY2" s="2277"/>
      <c r="EKZ2" s="2277"/>
      <c r="ELA2" s="2277"/>
      <c r="ELB2" s="2277"/>
      <c r="ELC2" s="2277"/>
      <c r="ELD2" s="2277"/>
      <c r="ELE2" s="2277"/>
      <c r="ELF2" s="2277"/>
      <c r="ELG2" s="2277"/>
      <c r="ELH2" s="2277"/>
      <c r="ELI2" s="2277"/>
      <c r="ELJ2" s="2277"/>
      <c r="ELK2" s="2277"/>
      <c r="ELL2" s="2277"/>
      <c r="ELM2" s="2277"/>
      <c r="ELN2" s="2277"/>
      <c r="ELO2" s="2277"/>
      <c r="ELP2" s="2277"/>
      <c r="ELQ2" s="2277"/>
      <c r="ELR2" s="2277"/>
      <c r="ELS2" s="2277"/>
      <c r="ELT2" s="2277"/>
      <c r="ELU2" s="2277"/>
      <c r="ELV2" s="2277"/>
      <c r="ELW2" s="2277"/>
      <c r="ELX2" s="2277"/>
      <c r="ELY2" s="2277"/>
      <c r="ELZ2" s="2277"/>
      <c r="EMA2" s="2277"/>
      <c r="EMB2" s="2277"/>
      <c r="EMC2" s="2277"/>
      <c r="EMD2" s="2277"/>
      <c r="EME2" s="2277"/>
      <c r="EMF2" s="2277"/>
      <c r="EMG2" s="2277"/>
      <c r="EMH2" s="2277"/>
      <c r="EMI2" s="2277"/>
      <c r="EMJ2" s="2277"/>
      <c r="EMK2" s="2277"/>
      <c r="EML2" s="2277"/>
      <c r="EMM2" s="2277"/>
      <c r="EMN2" s="2277"/>
      <c r="EMO2" s="2277"/>
      <c r="EMP2" s="2277"/>
      <c r="EMQ2" s="2277"/>
      <c r="EMR2" s="2277"/>
      <c r="EMS2" s="2277"/>
      <c r="EMT2" s="2277"/>
      <c r="EMU2" s="2277"/>
      <c r="EMV2" s="2277"/>
      <c r="EMW2" s="2277"/>
      <c r="EMX2" s="2277"/>
      <c r="EMY2" s="2277"/>
      <c r="EMZ2" s="2277"/>
      <c r="ENA2" s="2277"/>
      <c r="ENB2" s="2277"/>
      <c r="ENC2" s="2277"/>
      <c r="END2" s="2277"/>
      <c r="ENE2" s="2277"/>
      <c r="ENF2" s="2277"/>
      <c r="ENG2" s="2277"/>
      <c r="ENH2" s="2277"/>
      <c r="ENI2" s="2277"/>
      <c r="ENJ2" s="2277"/>
      <c r="ENK2" s="2277"/>
      <c r="ENL2" s="2277"/>
      <c r="ENM2" s="2277"/>
      <c r="ENN2" s="2277"/>
      <c r="ENO2" s="2277"/>
      <c r="ENP2" s="2277"/>
      <c r="ENQ2" s="2277"/>
      <c r="ENR2" s="2277"/>
      <c r="ENS2" s="2277"/>
      <c r="ENT2" s="2277"/>
      <c r="ENU2" s="2277"/>
      <c r="ENV2" s="2277"/>
      <c r="ENW2" s="2277"/>
      <c r="ENX2" s="2277"/>
      <c r="ENY2" s="2277"/>
      <c r="ENZ2" s="2277"/>
      <c r="EOA2" s="2277"/>
      <c r="EOB2" s="2277"/>
      <c r="EOC2" s="2277"/>
      <c r="EOD2" s="2277"/>
      <c r="EOE2" s="2277"/>
      <c r="EOF2" s="2277"/>
      <c r="EOG2" s="2277"/>
      <c r="EOH2" s="2277"/>
      <c r="EOI2" s="2277"/>
      <c r="EOJ2" s="2277"/>
      <c r="EOK2" s="2277"/>
      <c r="EOL2" s="2277"/>
      <c r="EOM2" s="2277"/>
      <c r="EON2" s="2277"/>
      <c r="EOO2" s="2277"/>
      <c r="EOP2" s="2277"/>
      <c r="EOQ2" s="2277"/>
      <c r="EOR2" s="2277"/>
      <c r="EOS2" s="2277"/>
      <c r="EOT2" s="2277"/>
      <c r="EOU2" s="2277"/>
      <c r="EOV2" s="2277"/>
      <c r="EOW2" s="2277"/>
      <c r="EOX2" s="2277"/>
      <c r="EOY2" s="2277"/>
      <c r="EOZ2" s="2277"/>
      <c r="EPA2" s="2277"/>
      <c r="EPB2" s="2277"/>
      <c r="EPC2" s="2277"/>
      <c r="EPD2" s="2277"/>
      <c r="EPE2" s="2277"/>
      <c r="EPF2" s="2277"/>
      <c r="EPG2" s="2277"/>
      <c r="EPH2" s="2277"/>
      <c r="EPI2" s="2277"/>
      <c r="EPJ2" s="2277"/>
      <c r="EPK2" s="2277"/>
      <c r="EPL2" s="2277"/>
      <c r="EPM2" s="2277"/>
      <c r="EPN2" s="2277"/>
      <c r="EPO2" s="2277"/>
      <c r="EPP2" s="2277"/>
      <c r="EPQ2" s="2277"/>
      <c r="EPR2" s="2277"/>
      <c r="EPS2" s="2277"/>
      <c r="EPT2" s="2277"/>
      <c r="EPU2" s="2277"/>
      <c r="EPV2" s="2277"/>
      <c r="EPW2" s="2277"/>
      <c r="EPX2" s="2277"/>
      <c r="EPY2" s="2277"/>
      <c r="EPZ2" s="2277"/>
      <c r="EQA2" s="2277"/>
      <c r="EQB2" s="2277"/>
      <c r="EQC2" s="2277"/>
      <c r="EQD2" s="2277"/>
      <c r="EQE2" s="2277"/>
      <c r="EQF2" s="2277"/>
      <c r="EQG2" s="2277"/>
      <c r="EQH2" s="2277"/>
      <c r="EQI2" s="2277"/>
      <c r="EQJ2" s="2277"/>
      <c r="EQK2" s="2277"/>
      <c r="EQL2" s="2277"/>
      <c r="EQM2" s="2277"/>
      <c r="EQN2" s="2277"/>
      <c r="EQO2" s="2277"/>
      <c r="EQP2" s="2277"/>
      <c r="EQQ2" s="2277"/>
      <c r="EQR2" s="2277"/>
      <c r="EQS2" s="2277"/>
      <c r="EQT2" s="2277"/>
      <c r="EQU2" s="2277"/>
      <c r="EQV2" s="2277"/>
      <c r="EQW2" s="2277"/>
      <c r="EQX2" s="2277"/>
      <c r="EQY2" s="2277"/>
      <c r="EQZ2" s="2277"/>
      <c r="ERA2" s="2277"/>
      <c r="ERB2" s="2277"/>
      <c r="ERC2" s="2277"/>
      <c r="ERD2" s="2277"/>
      <c r="ERE2" s="2277"/>
      <c r="ERF2" s="2277"/>
      <c r="ERG2" s="2277"/>
      <c r="ERH2" s="2277"/>
      <c r="ERI2" s="2277"/>
      <c r="ERJ2" s="2277"/>
      <c r="ERK2" s="2277"/>
      <c r="ERL2" s="2277"/>
      <c r="ERM2" s="2277"/>
      <c r="ERN2" s="2277"/>
      <c r="ERO2" s="2277"/>
      <c r="ERP2" s="2277"/>
      <c r="ERQ2" s="2277"/>
      <c r="ERR2" s="2277"/>
      <c r="ERS2" s="2277"/>
      <c r="ERT2" s="2277"/>
      <c r="ERU2" s="2277"/>
      <c r="ERV2" s="2277"/>
      <c r="ERW2" s="2277"/>
      <c r="ERX2" s="2277"/>
      <c r="ERY2" s="2277"/>
      <c r="ERZ2" s="2277"/>
      <c r="ESA2" s="2277"/>
      <c r="ESB2" s="2277"/>
      <c r="ESC2" s="2277"/>
      <c r="ESD2" s="2277"/>
      <c r="ESE2" s="2277"/>
      <c r="ESF2" s="2277"/>
      <c r="ESG2" s="2277"/>
      <c r="ESH2" s="2277"/>
      <c r="ESI2" s="2277"/>
      <c r="ESJ2" s="2277"/>
      <c r="ESK2" s="2277"/>
      <c r="ESL2" s="2277"/>
      <c r="ESM2" s="2277"/>
      <c r="ESN2" s="2277"/>
      <c r="ESO2" s="2277"/>
      <c r="ESP2" s="2277"/>
      <c r="ESQ2" s="2277"/>
      <c r="ESR2" s="2277"/>
      <c r="ESS2" s="2277"/>
      <c r="EST2" s="2277"/>
      <c r="ESU2" s="2277"/>
      <c r="ESV2" s="2277"/>
      <c r="ESW2" s="2277"/>
      <c r="ESX2" s="2277"/>
      <c r="ESY2" s="2277"/>
      <c r="ESZ2" s="2277"/>
      <c r="ETA2" s="2277"/>
      <c r="ETB2" s="2277"/>
      <c r="ETC2" s="2277"/>
      <c r="ETD2" s="2277"/>
      <c r="ETE2" s="2277"/>
      <c r="ETF2" s="2277"/>
      <c r="ETG2" s="2277"/>
      <c r="ETH2" s="2277"/>
      <c r="ETI2" s="2277"/>
      <c r="ETJ2" s="2277"/>
      <c r="ETK2" s="2277"/>
      <c r="ETL2" s="2277"/>
      <c r="ETM2" s="2277"/>
      <c r="ETN2" s="2277"/>
      <c r="ETO2" s="2277"/>
      <c r="ETP2" s="2277"/>
      <c r="ETQ2" s="2277"/>
      <c r="ETR2" s="2277"/>
      <c r="ETS2" s="2277"/>
      <c r="ETT2" s="2277"/>
      <c r="ETU2" s="2277"/>
      <c r="ETV2" s="2277"/>
      <c r="ETW2" s="2277"/>
      <c r="ETX2" s="2277"/>
      <c r="ETY2" s="2277"/>
      <c r="ETZ2" s="2277"/>
      <c r="EUA2" s="2277"/>
      <c r="EUB2" s="2277"/>
      <c r="EUC2" s="2277"/>
      <c r="EUD2" s="2277"/>
      <c r="EUE2" s="2277"/>
      <c r="EUF2" s="2277"/>
      <c r="EUG2" s="2277"/>
      <c r="EUH2" s="2277"/>
      <c r="EUI2" s="2277"/>
      <c r="EUJ2" s="2277"/>
      <c r="EUK2" s="2277"/>
      <c r="EUL2" s="2277"/>
      <c r="EUM2" s="2277"/>
      <c r="EUN2" s="2277"/>
      <c r="EUO2" s="2277"/>
      <c r="EUP2" s="2277"/>
      <c r="EUQ2" s="2277"/>
      <c r="EUR2" s="2277"/>
      <c r="EUS2" s="2277"/>
      <c r="EUT2" s="2277"/>
      <c r="EUU2" s="2277"/>
      <c r="EUV2" s="2277"/>
      <c r="EUW2" s="2277"/>
      <c r="EUX2" s="2277"/>
      <c r="EUY2" s="2277"/>
      <c r="EUZ2" s="2277"/>
      <c r="EVA2" s="2277"/>
      <c r="EVB2" s="2277"/>
      <c r="EVC2" s="2277"/>
      <c r="EVD2" s="2277"/>
      <c r="EVE2" s="2277"/>
      <c r="EVF2" s="2277"/>
      <c r="EVG2" s="2277"/>
      <c r="EVH2" s="2277"/>
      <c r="EVI2" s="2277"/>
      <c r="EVJ2" s="2277"/>
      <c r="EVK2" s="2277"/>
      <c r="EVL2" s="2277"/>
      <c r="EVM2" s="2277"/>
      <c r="EVN2" s="2277"/>
      <c r="EVO2" s="2277"/>
      <c r="EVP2" s="2277"/>
      <c r="EVQ2" s="2277"/>
      <c r="EVR2" s="2277"/>
      <c r="EVS2" s="2277"/>
      <c r="EVT2" s="2277"/>
      <c r="EVU2" s="2277"/>
      <c r="EVV2" s="2277"/>
      <c r="EVW2" s="2277"/>
      <c r="EVX2" s="2277"/>
      <c r="EVY2" s="2277"/>
      <c r="EVZ2" s="2277"/>
      <c r="EWA2" s="2277"/>
      <c r="EWB2" s="2277"/>
      <c r="EWC2" s="2277"/>
      <c r="EWD2" s="2277"/>
      <c r="EWE2" s="2277"/>
      <c r="EWF2" s="2277"/>
      <c r="EWG2" s="2277"/>
      <c r="EWH2" s="2277"/>
      <c r="EWI2" s="2277"/>
      <c r="EWJ2" s="2277"/>
      <c r="EWK2" s="2277"/>
      <c r="EWL2" s="2277"/>
      <c r="EWM2" s="2277"/>
      <c r="EWN2" s="2277"/>
      <c r="EWO2" s="2277"/>
      <c r="EWP2" s="2277"/>
      <c r="EWQ2" s="2277"/>
      <c r="EWR2" s="2277"/>
      <c r="EWS2" s="2277"/>
      <c r="EWT2" s="2277"/>
      <c r="EWU2" s="2277"/>
      <c r="EWV2" s="2277"/>
      <c r="EWW2" s="2277"/>
      <c r="EWX2" s="2277"/>
      <c r="EWY2" s="2277"/>
      <c r="EWZ2" s="2277"/>
      <c r="EXA2" s="2277"/>
      <c r="EXB2" s="2277"/>
      <c r="EXC2" s="2277"/>
      <c r="EXD2" s="2277"/>
      <c r="EXE2" s="2277"/>
      <c r="EXF2" s="2277"/>
      <c r="EXG2" s="2277"/>
      <c r="EXH2" s="2277"/>
      <c r="EXI2" s="2277"/>
      <c r="EXJ2" s="2277"/>
      <c r="EXK2" s="2277"/>
      <c r="EXL2" s="2277"/>
      <c r="EXM2" s="2277"/>
      <c r="EXN2" s="2277"/>
      <c r="EXO2" s="2277"/>
      <c r="EXP2" s="2277"/>
      <c r="EXQ2" s="2277"/>
      <c r="EXR2" s="2277"/>
      <c r="EXS2" s="2277"/>
      <c r="EXT2" s="2277"/>
      <c r="EXU2" s="2277"/>
      <c r="EXV2" s="2277"/>
      <c r="EXW2" s="2277"/>
      <c r="EXX2" s="2277"/>
      <c r="EXY2" s="2277"/>
      <c r="EXZ2" s="2277"/>
      <c r="EYA2" s="2277"/>
      <c r="EYB2" s="2277"/>
      <c r="EYC2" s="2277"/>
      <c r="EYD2" s="2277"/>
      <c r="EYE2" s="2277"/>
      <c r="EYF2" s="2277"/>
      <c r="EYG2" s="2277"/>
      <c r="EYH2" s="2277"/>
      <c r="EYI2" s="2277"/>
      <c r="EYJ2" s="2277"/>
      <c r="EYK2" s="2277"/>
      <c r="EYL2" s="2277"/>
      <c r="EYM2" s="2277"/>
      <c r="EYN2" s="2277"/>
      <c r="EYO2" s="2277"/>
      <c r="EYP2" s="2277"/>
      <c r="EYQ2" s="2277"/>
      <c r="EYR2" s="2277"/>
      <c r="EYS2" s="2277"/>
      <c r="EYT2" s="2277"/>
      <c r="EYU2" s="2277"/>
      <c r="EYV2" s="2277"/>
      <c r="EYW2" s="2277"/>
      <c r="EYX2" s="2277"/>
      <c r="EYY2" s="2277"/>
      <c r="EYZ2" s="2277"/>
      <c r="EZA2" s="2277"/>
      <c r="EZB2" s="2277"/>
      <c r="EZC2" s="2277"/>
      <c r="EZD2" s="2277"/>
      <c r="EZE2" s="2277"/>
      <c r="EZF2" s="2277"/>
      <c r="EZG2" s="2277"/>
      <c r="EZH2" s="2277"/>
      <c r="EZI2" s="2277"/>
      <c r="EZJ2" s="2277"/>
      <c r="EZK2" s="2277"/>
      <c r="EZL2" s="2277"/>
      <c r="EZM2" s="2277"/>
      <c r="EZN2" s="2277"/>
      <c r="EZO2" s="2277"/>
      <c r="EZP2" s="2277"/>
      <c r="EZQ2" s="2277"/>
      <c r="EZR2" s="2277"/>
      <c r="EZS2" s="2277"/>
      <c r="EZT2" s="2277"/>
      <c r="EZU2" s="2277"/>
      <c r="EZV2" s="2277"/>
      <c r="EZW2" s="2277"/>
      <c r="EZX2" s="2277"/>
      <c r="EZY2" s="2277"/>
      <c r="EZZ2" s="2277"/>
      <c r="FAA2" s="2277"/>
      <c r="FAB2" s="2277"/>
      <c r="FAC2" s="2277"/>
      <c r="FAD2" s="2277"/>
      <c r="FAE2" s="2277"/>
      <c r="FAF2" s="2277"/>
      <c r="FAG2" s="2277"/>
      <c r="FAH2" s="2277"/>
      <c r="FAI2" s="2277"/>
      <c r="FAJ2" s="2277"/>
      <c r="FAK2" s="2277"/>
      <c r="FAL2" s="2277"/>
      <c r="FAM2" s="2277"/>
      <c r="FAN2" s="2277"/>
      <c r="FAO2" s="2277"/>
      <c r="FAP2" s="2277"/>
      <c r="FAQ2" s="2277"/>
      <c r="FAR2" s="2277"/>
      <c r="FAS2" s="2277"/>
      <c r="FAT2" s="2277"/>
      <c r="FAU2" s="2277"/>
      <c r="FAV2" s="2277"/>
      <c r="FAW2" s="2277"/>
      <c r="FAX2" s="2277"/>
      <c r="FAY2" s="2277"/>
      <c r="FAZ2" s="2277"/>
      <c r="FBA2" s="2277"/>
      <c r="FBB2" s="2277"/>
      <c r="FBC2" s="2277"/>
      <c r="FBD2" s="2277"/>
      <c r="FBE2" s="2277"/>
      <c r="FBF2" s="2277"/>
      <c r="FBG2" s="2277"/>
      <c r="FBH2" s="2277"/>
      <c r="FBI2" s="2277"/>
      <c r="FBJ2" s="2277"/>
      <c r="FBK2" s="2277"/>
      <c r="FBL2" s="2277"/>
      <c r="FBM2" s="2277"/>
      <c r="FBN2" s="2277"/>
      <c r="FBO2" s="2277"/>
      <c r="FBP2" s="2277"/>
      <c r="FBQ2" s="2277"/>
      <c r="FBR2" s="2277"/>
      <c r="FBS2" s="2277"/>
      <c r="FBT2" s="2277"/>
      <c r="FBU2" s="2277"/>
      <c r="FBV2" s="2277"/>
      <c r="FBW2" s="2277"/>
      <c r="FBX2" s="2277"/>
      <c r="FBY2" s="2277"/>
      <c r="FBZ2" s="2277"/>
      <c r="FCA2" s="2277"/>
      <c r="FCB2" s="2277"/>
      <c r="FCC2" s="2277"/>
      <c r="FCD2" s="2277"/>
      <c r="FCE2" s="2277"/>
      <c r="FCF2" s="2277"/>
      <c r="FCG2" s="2277"/>
      <c r="FCH2" s="2277"/>
      <c r="FCI2" s="2277"/>
      <c r="FCJ2" s="2277"/>
      <c r="FCK2" s="2277"/>
      <c r="FCL2" s="2277"/>
      <c r="FCM2" s="2277"/>
      <c r="FCN2" s="2277"/>
      <c r="FCO2" s="2277"/>
      <c r="FCP2" s="2277"/>
      <c r="FCQ2" s="2277"/>
      <c r="FCR2" s="2277"/>
      <c r="FCS2" s="2277"/>
      <c r="FCT2" s="2277"/>
      <c r="FCU2" s="2277"/>
      <c r="FCV2" s="2277"/>
      <c r="FCW2" s="2277"/>
      <c r="FCX2" s="2277"/>
      <c r="FCY2" s="2277"/>
      <c r="FCZ2" s="2277"/>
      <c r="FDA2" s="2277"/>
      <c r="FDB2" s="2277"/>
      <c r="FDC2" s="2277"/>
      <c r="FDD2" s="2277"/>
      <c r="FDE2" s="2277"/>
      <c r="FDF2" s="2277"/>
      <c r="FDG2" s="2277"/>
      <c r="FDH2" s="2277"/>
      <c r="FDI2" s="2277"/>
      <c r="FDJ2" s="2277"/>
      <c r="FDK2" s="2277"/>
      <c r="FDL2" s="2277"/>
      <c r="FDM2" s="2277"/>
      <c r="FDN2" s="2277"/>
      <c r="FDO2" s="2277"/>
      <c r="FDP2" s="2277"/>
      <c r="FDQ2" s="2277"/>
      <c r="FDR2" s="2277"/>
      <c r="FDS2" s="2277"/>
      <c r="FDT2" s="2277"/>
      <c r="FDU2" s="2277"/>
      <c r="FDV2" s="2277"/>
      <c r="FDW2" s="2277"/>
      <c r="FDX2" s="2277"/>
      <c r="FDY2" s="2277"/>
      <c r="FDZ2" s="2277"/>
      <c r="FEA2" s="2277"/>
      <c r="FEB2" s="2277"/>
      <c r="FEC2" s="2277"/>
      <c r="FED2" s="2277"/>
      <c r="FEE2" s="2277"/>
      <c r="FEF2" s="2277"/>
      <c r="FEG2" s="2277"/>
      <c r="FEH2" s="2277"/>
      <c r="FEI2" s="2277"/>
      <c r="FEJ2" s="2277"/>
      <c r="FEK2" s="2277"/>
      <c r="FEL2" s="2277"/>
      <c r="FEM2" s="2277"/>
      <c r="FEN2" s="2277"/>
      <c r="FEO2" s="2277"/>
      <c r="FEP2" s="2277"/>
      <c r="FEQ2" s="2277"/>
      <c r="FER2" s="2277"/>
      <c r="FES2" s="2277"/>
      <c r="FET2" s="2277"/>
      <c r="FEU2" s="2277"/>
      <c r="FEV2" s="2277"/>
      <c r="FEW2" s="2277"/>
      <c r="FEX2" s="2277"/>
      <c r="FEY2" s="2277"/>
      <c r="FEZ2" s="2277"/>
      <c r="FFA2" s="2277"/>
      <c r="FFB2" s="2277"/>
      <c r="FFC2" s="2277"/>
      <c r="FFD2" s="2277"/>
      <c r="FFE2" s="2277"/>
      <c r="FFF2" s="2277"/>
      <c r="FFG2" s="2277"/>
      <c r="FFH2" s="2277"/>
      <c r="FFI2" s="2277"/>
      <c r="FFJ2" s="2277"/>
      <c r="FFK2" s="2277"/>
      <c r="FFL2" s="2277"/>
      <c r="FFM2" s="2277"/>
      <c r="FFN2" s="2277"/>
      <c r="FFO2" s="2277"/>
      <c r="FFP2" s="2277"/>
      <c r="FFQ2" s="2277"/>
      <c r="FFR2" s="2277"/>
      <c r="FFS2" s="2277"/>
      <c r="FFT2" s="2277"/>
      <c r="FFU2" s="2277"/>
      <c r="FFV2" s="2277"/>
      <c r="FFW2" s="2277"/>
      <c r="FFX2" s="2277"/>
      <c r="FFY2" s="2277"/>
      <c r="FFZ2" s="2277"/>
      <c r="FGA2" s="2277"/>
      <c r="FGB2" s="2277"/>
      <c r="FGC2" s="2277"/>
      <c r="FGD2" s="2277"/>
      <c r="FGE2" s="2277"/>
      <c r="FGF2" s="2277"/>
      <c r="FGG2" s="2277"/>
      <c r="FGH2" s="2277"/>
      <c r="FGI2" s="2277"/>
      <c r="FGJ2" s="2277"/>
      <c r="FGK2" s="2277"/>
      <c r="FGL2" s="2277"/>
      <c r="FGM2" s="2277"/>
      <c r="FGN2" s="2277"/>
      <c r="FGO2" s="2277"/>
      <c r="FGP2" s="2277"/>
      <c r="FGQ2" s="2277"/>
      <c r="FGR2" s="2277"/>
      <c r="FGS2" s="2277"/>
      <c r="FGT2" s="2277"/>
      <c r="FGU2" s="2277"/>
      <c r="FGV2" s="2277"/>
      <c r="FGW2" s="2277"/>
      <c r="FGX2" s="2277"/>
      <c r="FGY2" s="2277"/>
      <c r="FGZ2" s="2277"/>
      <c r="FHA2" s="2277"/>
      <c r="FHB2" s="2277"/>
      <c r="FHC2" s="2277"/>
      <c r="FHD2" s="2277"/>
      <c r="FHE2" s="2277"/>
      <c r="FHF2" s="2277"/>
      <c r="FHG2" s="2277"/>
      <c r="FHH2" s="2277"/>
      <c r="FHI2" s="2277"/>
      <c r="FHJ2" s="2277"/>
      <c r="FHK2" s="2277"/>
      <c r="FHL2" s="2277"/>
      <c r="FHM2" s="2277"/>
      <c r="FHN2" s="2277"/>
      <c r="FHO2" s="2277"/>
      <c r="FHP2" s="2277"/>
      <c r="FHQ2" s="2277"/>
      <c r="FHR2" s="2277"/>
      <c r="FHS2" s="2277"/>
      <c r="FHT2" s="2277"/>
      <c r="FHU2" s="2277"/>
      <c r="FHV2" s="2277"/>
      <c r="FHW2" s="2277"/>
      <c r="FHX2" s="2277"/>
      <c r="FHY2" s="2277"/>
      <c r="FHZ2" s="2277"/>
      <c r="FIA2" s="2277"/>
      <c r="FIB2" s="2277"/>
      <c r="FIC2" s="2277"/>
      <c r="FID2" s="2277"/>
      <c r="FIE2" s="2277"/>
      <c r="FIF2" s="2277"/>
      <c r="FIG2" s="2277"/>
      <c r="FIH2" s="2277"/>
      <c r="FII2" s="2277"/>
      <c r="FIJ2" s="2277"/>
      <c r="FIK2" s="2277"/>
      <c r="FIL2" s="2277"/>
      <c r="FIM2" s="2277"/>
      <c r="FIN2" s="2277"/>
      <c r="FIO2" s="2277"/>
      <c r="FIP2" s="2277"/>
      <c r="FIQ2" s="2277"/>
      <c r="FIR2" s="2277"/>
      <c r="FIS2" s="2277"/>
      <c r="FIT2" s="2277"/>
      <c r="FIU2" s="2277"/>
      <c r="FIV2" s="2277"/>
      <c r="FIW2" s="2277"/>
      <c r="FIX2" s="2277"/>
      <c r="FIY2" s="2277"/>
      <c r="FIZ2" s="2277"/>
      <c r="FJA2" s="2277"/>
      <c r="FJB2" s="2277"/>
      <c r="FJC2" s="2277"/>
      <c r="FJD2" s="2277"/>
      <c r="FJE2" s="2277"/>
      <c r="FJF2" s="2277"/>
      <c r="FJG2" s="2277"/>
      <c r="FJH2" s="2277"/>
      <c r="FJI2" s="2277"/>
      <c r="FJJ2" s="2277"/>
      <c r="FJK2" s="2277"/>
      <c r="FJL2" s="2277"/>
      <c r="FJM2" s="2277"/>
      <c r="FJN2" s="2277"/>
      <c r="FJO2" s="2277"/>
      <c r="FJP2" s="2277"/>
      <c r="FJQ2" s="2277"/>
      <c r="FJR2" s="2277"/>
      <c r="FJS2" s="2277"/>
      <c r="FJT2" s="2277"/>
      <c r="FJU2" s="2277"/>
      <c r="FJV2" s="2277"/>
      <c r="FJW2" s="2277"/>
      <c r="FJX2" s="2277"/>
      <c r="FJY2" s="2277"/>
      <c r="FJZ2" s="2277"/>
      <c r="FKA2" s="2277"/>
      <c r="FKB2" s="2277"/>
      <c r="FKC2" s="2277"/>
      <c r="FKD2" s="2277"/>
      <c r="FKE2" s="2277"/>
      <c r="FKF2" s="2277"/>
      <c r="FKG2" s="2277"/>
      <c r="FKH2" s="2277"/>
      <c r="FKI2" s="2277"/>
      <c r="FKJ2" s="2277"/>
      <c r="FKK2" s="2277"/>
      <c r="FKL2" s="2277"/>
      <c r="FKM2" s="2277"/>
      <c r="FKN2" s="2277"/>
      <c r="FKO2" s="2277"/>
      <c r="FKP2" s="2277"/>
      <c r="FKQ2" s="2277"/>
      <c r="FKR2" s="2277"/>
      <c r="FKS2" s="2277"/>
      <c r="FKT2" s="2277"/>
      <c r="FKU2" s="2277"/>
      <c r="FKV2" s="2277"/>
      <c r="FKW2" s="2277"/>
      <c r="FKX2" s="2277"/>
      <c r="FKY2" s="2277"/>
      <c r="FKZ2" s="2277"/>
      <c r="FLA2" s="2277"/>
      <c r="FLB2" s="2277"/>
      <c r="FLC2" s="2277"/>
      <c r="FLD2" s="2277"/>
      <c r="FLE2" s="2277"/>
      <c r="FLF2" s="2277"/>
      <c r="FLG2" s="2277"/>
      <c r="FLH2" s="2277"/>
      <c r="FLI2" s="2277"/>
      <c r="FLJ2" s="2277"/>
      <c r="FLK2" s="2277"/>
      <c r="FLL2" s="2277"/>
      <c r="FLM2" s="2277"/>
      <c r="FLN2" s="2277"/>
      <c r="FLO2" s="2277"/>
      <c r="FLP2" s="2277"/>
      <c r="FLQ2" s="2277"/>
      <c r="FLR2" s="2277"/>
      <c r="FLS2" s="2277"/>
      <c r="FLT2" s="2277"/>
      <c r="FLU2" s="2277"/>
      <c r="FLV2" s="2277"/>
      <c r="FLW2" s="2277"/>
      <c r="FLX2" s="2277"/>
      <c r="FLY2" s="2277"/>
      <c r="FLZ2" s="2277"/>
      <c r="FMA2" s="2277"/>
      <c r="FMB2" s="2277"/>
      <c r="FMC2" s="2277"/>
      <c r="FMD2" s="2277"/>
      <c r="FME2" s="2277"/>
      <c r="FMF2" s="2277"/>
      <c r="FMG2" s="2277"/>
      <c r="FMH2" s="2277"/>
      <c r="FMI2" s="2277"/>
      <c r="FMJ2" s="2277"/>
      <c r="FMK2" s="2277"/>
      <c r="FML2" s="2277"/>
      <c r="FMM2" s="2277"/>
      <c r="FMN2" s="2277"/>
      <c r="FMO2" s="2277"/>
      <c r="FMP2" s="2277"/>
      <c r="FMQ2" s="2277"/>
      <c r="FMR2" s="2277"/>
      <c r="FMS2" s="2277"/>
      <c r="FMT2" s="2277"/>
      <c r="FMU2" s="2277"/>
      <c r="FMV2" s="2277"/>
      <c r="FMW2" s="2277"/>
      <c r="FMX2" s="2277"/>
      <c r="FMY2" s="2277"/>
      <c r="FMZ2" s="2277"/>
      <c r="FNA2" s="2277"/>
      <c r="FNB2" s="2277"/>
      <c r="FNC2" s="2277"/>
      <c r="FND2" s="2277"/>
      <c r="FNE2" s="2277"/>
      <c r="FNF2" s="2277"/>
      <c r="FNG2" s="2277"/>
      <c r="FNH2" s="2277"/>
      <c r="FNI2" s="2277"/>
      <c r="FNJ2" s="2277"/>
      <c r="FNK2" s="2277"/>
      <c r="FNL2" s="2277"/>
      <c r="FNM2" s="2277"/>
      <c r="FNN2" s="2277"/>
      <c r="FNO2" s="2277"/>
      <c r="FNP2" s="2277"/>
      <c r="FNQ2" s="2277"/>
      <c r="FNR2" s="2277"/>
      <c r="FNS2" s="2277"/>
      <c r="FNT2" s="2277"/>
      <c r="FNU2" s="2277"/>
      <c r="FNV2" s="2277"/>
      <c r="FNW2" s="2277"/>
      <c r="FNX2" s="2277"/>
      <c r="FNY2" s="2277"/>
      <c r="FNZ2" s="2277"/>
      <c r="FOA2" s="2277"/>
      <c r="FOB2" s="2277"/>
      <c r="FOC2" s="2277"/>
      <c r="FOD2" s="2277"/>
      <c r="FOE2" s="2277"/>
      <c r="FOF2" s="2277"/>
      <c r="FOG2" s="2277"/>
      <c r="FOH2" s="2277"/>
      <c r="FOI2" s="2277"/>
      <c r="FOJ2" s="2277"/>
      <c r="FOK2" s="2277"/>
      <c r="FOL2" s="2277"/>
      <c r="FOM2" s="2277"/>
      <c r="FON2" s="2277"/>
      <c r="FOO2" s="2277"/>
      <c r="FOP2" s="2277"/>
      <c r="FOQ2" s="2277"/>
      <c r="FOR2" s="2277"/>
      <c r="FOS2" s="2277"/>
      <c r="FOT2" s="2277"/>
      <c r="FOU2" s="2277"/>
      <c r="FOV2" s="2277"/>
      <c r="FOW2" s="2277"/>
      <c r="FOX2" s="2277"/>
      <c r="FOY2" s="2277"/>
      <c r="FOZ2" s="2277"/>
      <c r="FPA2" s="2277"/>
      <c r="FPB2" s="2277"/>
      <c r="FPC2" s="2277"/>
      <c r="FPD2" s="2277"/>
      <c r="FPE2" s="2277"/>
      <c r="FPF2" s="2277"/>
      <c r="FPG2" s="2277"/>
      <c r="FPH2" s="2277"/>
      <c r="FPI2" s="2277"/>
      <c r="FPJ2" s="2277"/>
      <c r="FPK2" s="2277"/>
      <c r="FPL2" s="2277"/>
      <c r="FPM2" s="2277"/>
      <c r="FPN2" s="2277"/>
      <c r="FPO2" s="2277"/>
      <c r="FPP2" s="2277"/>
      <c r="FPQ2" s="2277"/>
      <c r="FPR2" s="2277"/>
      <c r="FPS2" s="2277"/>
      <c r="FPT2" s="2277"/>
      <c r="FPU2" s="2277"/>
      <c r="FPV2" s="2277"/>
      <c r="FPW2" s="2277"/>
      <c r="FPX2" s="2277"/>
      <c r="FPY2" s="2277"/>
      <c r="FPZ2" s="2277"/>
      <c r="FQA2" s="2277"/>
      <c r="FQB2" s="2277"/>
      <c r="FQC2" s="2277"/>
      <c r="FQD2" s="2277"/>
      <c r="FQE2" s="2277"/>
      <c r="FQF2" s="2277"/>
      <c r="FQG2" s="2277"/>
      <c r="FQH2" s="2277"/>
      <c r="FQI2" s="2277"/>
      <c r="FQJ2" s="2277"/>
      <c r="FQK2" s="2277"/>
      <c r="FQL2" s="2277"/>
      <c r="FQM2" s="2277"/>
      <c r="FQN2" s="2277"/>
      <c r="FQO2" s="2277"/>
      <c r="FQP2" s="2277"/>
      <c r="FQQ2" s="2277"/>
      <c r="FQR2" s="2277"/>
      <c r="FQS2" s="2277"/>
      <c r="FQT2" s="2277"/>
      <c r="FQU2" s="2277"/>
      <c r="FQV2" s="2277"/>
      <c r="FQW2" s="2277"/>
      <c r="FQX2" s="2277"/>
      <c r="FQY2" s="2277"/>
      <c r="FQZ2" s="2277"/>
      <c r="FRA2" s="2277"/>
      <c r="FRB2" s="2277"/>
      <c r="FRC2" s="2277"/>
      <c r="FRD2" s="2277"/>
      <c r="FRE2" s="2277"/>
      <c r="FRF2" s="2277"/>
      <c r="FRG2" s="2277"/>
      <c r="FRH2" s="2277"/>
      <c r="FRI2" s="2277"/>
      <c r="FRJ2" s="2277"/>
      <c r="FRK2" s="2277"/>
      <c r="FRL2" s="2277"/>
      <c r="FRM2" s="2277"/>
      <c r="FRN2" s="2277"/>
      <c r="FRO2" s="2277"/>
      <c r="FRP2" s="2277"/>
      <c r="FRQ2" s="2277"/>
      <c r="FRR2" s="2277"/>
      <c r="FRS2" s="2277"/>
      <c r="FRT2" s="2277"/>
      <c r="FRU2" s="2277"/>
      <c r="FRV2" s="2277"/>
      <c r="FRW2" s="2277"/>
      <c r="FRX2" s="2277"/>
      <c r="FRY2" s="2277"/>
      <c r="FRZ2" s="2277"/>
      <c r="FSA2" s="2277"/>
      <c r="FSB2" s="2277"/>
      <c r="FSC2" s="2277"/>
      <c r="FSD2" s="2277"/>
      <c r="FSE2" s="2277"/>
      <c r="FSF2" s="2277"/>
      <c r="FSG2" s="2277"/>
      <c r="FSH2" s="2277"/>
      <c r="FSI2" s="2277"/>
      <c r="FSJ2" s="2277"/>
      <c r="FSK2" s="2277"/>
      <c r="FSL2" s="2277"/>
      <c r="FSM2" s="2277"/>
      <c r="FSN2" s="2277"/>
      <c r="FSO2" s="2277"/>
      <c r="FSP2" s="2277"/>
      <c r="FSQ2" s="2277"/>
      <c r="FSR2" s="2277"/>
      <c r="FSS2" s="2277"/>
      <c r="FST2" s="2277"/>
      <c r="FSU2" s="2277"/>
      <c r="FSV2" s="2277"/>
      <c r="FSW2" s="2277"/>
      <c r="FSX2" s="2277"/>
      <c r="FSY2" s="2277"/>
      <c r="FSZ2" s="2277"/>
      <c r="FTA2" s="2277"/>
      <c r="FTB2" s="2277"/>
      <c r="FTC2" s="2277"/>
      <c r="FTD2" s="2277"/>
      <c r="FTE2" s="2277"/>
      <c r="FTF2" s="2277"/>
      <c r="FTG2" s="2277"/>
      <c r="FTH2" s="2277"/>
      <c r="FTI2" s="2277"/>
      <c r="FTJ2" s="2277"/>
      <c r="FTK2" s="2277"/>
      <c r="FTL2" s="2277"/>
      <c r="FTM2" s="2277"/>
      <c r="FTN2" s="2277"/>
      <c r="FTO2" s="2277"/>
      <c r="FTP2" s="2277"/>
      <c r="FTQ2" s="2277"/>
      <c r="FTR2" s="2277"/>
      <c r="FTS2" s="2277"/>
      <c r="FTT2" s="2277"/>
      <c r="FTU2" s="2277"/>
      <c r="FTV2" s="2277"/>
      <c r="FTW2" s="2277"/>
      <c r="FTX2" s="2277"/>
      <c r="FTY2" s="2277"/>
      <c r="FTZ2" s="2277"/>
      <c r="FUA2" s="2277"/>
      <c r="FUB2" s="2277"/>
      <c r="FUC2" s="2277"/>
      <c r="FUD2" s="2277"/>
      <c r="FUE2" s="2277"/>
      <c r="FUF2" s="2277"/>
      <c r="FUG2" s="2277"/>
      <c r="FUH2" s="2277"/>
      <c r="FUI2" s="2277"/>
      <c r="FUJ2" s="2277"/>
      <c r="FUK2" s="2277"/>
      <c r="FUL2" s="2277"/>
      <c r="FUM2" s="2277"/>
      <c r="FUN2" s="2277"/>
      <c r="FUO2" s="2277"/>
      <c r="FUP2" s="2277"/>
      <c r="FUQ2" s="2277"/>
      <c r="FUR2" s="2277"/>
      <c r="FUS2" s="2277"/>
      <c r="FUT2" s="2277"/>
      <c r="FUU2" s="2277"/>
      <c r="FUV2" s="2277"/>
      <c r="FUW2" s="2277"/>
      <c r="FUX2" s="2277"/>
      <c r="FUY2" s="2277"/>
      <c r="FUZ2" s="2277"/>
      <c r="FVA2" s="2277"/>
      <c r="FVB2" s="2277"/>
      <c r="FVC2" s="2277"/>
      <c r="FVD2" s="2277"/>
      <c r="FVE2" s="2277"/>
      <c r="FVF2" s="2277"/>
      <c r="FVG2" s="2277"/>
      <c r="FVH2" s="2277"/>
      <c r="FVI2" s="2277"/>
      <c r="FVJ2" s="2277"/>
      <c r="FVK2" s="2277"/>
      <c r="FVL2" s="2277"/>
      <c r="FVM2" s="2277"/>
      <c r="FVN2" s="2277"/>
      <c r="FVO2" s="2277"/>
      <c r="FVP2" s="2277"/>
      <c r="FVQ2" s="2277"/>
      <c r="FVR2" s="2277"/>
      <c r="FVS2" s="2277"/>
      <c r="FVT2" s="2277"/>
      <c r="FVU2" s="2277"/>
      <c r="FVV2" s="2277"/>
      <c r="FVW2" s="2277"/>
      <c r="FVX2" s="2277"/>
      <c r="FVY2" s="2277"/>
      <c r="FVZ2" s="2277"/>
      <c r="FWA2" s="2277"/>
      <c r="FWB2" s="2277"/>
      <c r="FWC2" s="2277"/>
      <c r="FWD2" s="2277"/>
      <c r="FWE2" s="2277"/>
      <c r="FWF2" s="2277"/>
      <c r="FWG2" s="2277"/>
      <c r="FWH2" s="2277"/>
      <c r="FWI2" s="2277"/>
      <c r="FWJ2" s="2277"/>
      <c r="FWK2" s="2277"/>
      <c r="FWL2" s="2277"/>
      <c r="FWM2" s="2277"/>
      <c r="FWN2" s="2277"/>
      <c r="FWO2" s="2277"/>
      <c r="FWP2" s="2277"/>
      <c r="FWQ2" s="2277"/>
      <c r="FWR2" s="2277"/>
      <c r="FWS2" s="2277"/>
      <c r="FWT2" s="2277"/>
      <c r="FWU2" s="2277"/>
      <c r="FWV2" s="2277"/>
      <c r="FWW2" s="2277"/>
      <c r="FWX2" s="2277"/>
      <c r="FWY2" s="2277"/>
      <c r="FWZ2" s="2277"/>
      <c r="FXA2" s="2277"/>
      <c r="FXB2" s="2277"/>
      <c r="FXC2" s="2277"/>
      <c r="FXD2" s="2277"/>
      <c r="FXE2" s="2277"/>
      <c r="FXF2" s="2277"/>
      <c r="FXG2" s="2277"/>
      <c r="FXH2" s="2277"/>
      <c r="FXI2" s="2277"/>
      <c r="FXJ2" s="2277"/>
      <c r="FXK2" s="2277"/>
      <c r="FXL2" s="2277"/>
      <c r="FXM2" s="2277"/>
      <c r="FXN2" s="2277"/>
      <c r="FXO2" s="2277"/>
      <c r="FXP2" s="2277"/>
      <c r="FXQ2" s="2277"/>
      <c r="FXR2" s="2277"/>
      <c r="FXS2" s="2277"/>
      <c r="FXT2" s="2277"/>
      <c r="FXU2" s="2277"/>
      <c r="FXV2" s="2277"/>
      <c r="FXW2" s="2277"/>
      <c r="FXX2" s="2277"/>
      <c r="FXY2" s="2277"/>
      <c r="FXZ2" s="2277"/>
      <c r="FYA2" s="2277"/>
      <c r="FYB2" s="2277"/>
      <c r="FYC2" s="2277"/>
      <c r="FYD2" s="2277"/>
      <c r="FYE2" s="2277"/>
      <c r="FYF2" s="2277"/>
      <c r="FYG2" s="2277"/>
      <c r="FYH2" s="2277"/>
      <c r="FYI2" s="2277"/>
      <c r="FYJ2" s="2277"/>
      <c r="FYK2" s="2277"/>
      <c r="FYL2" s="2277"/>
      <c r="FYM2" s="2277"/>
      <c r="FYN2" s="2277"/>
      <c r="FYO2" s="2277"/>
      <c r="FYP2" s="2277"/>
      <c r="FYQ2" s="2277"/>
      <c r="FYR2" s="2277"/>
      <c r="FYS2" s="2277"/>
      <c r="FYT2" s="2277"/>
      <c r="FYU2" s="2277"/>
      <c r="FYV2" s="2277"/>
      <c r="FYW2" s="2277"/>
      <c r="FYX2" s="2277"/>
      <c r="FYY2" s="2277"/>
      <c r="FYZ2" s="2277"/>
      <c r="FZA2" s="2277"/>
      <c r="FZB2" s="2277"/>
      <c r="FZC2" s="2277"/>
      <c r="FZD2" s="2277"/>
      <c r="FZE2" s="2277"/>
      <c r="FZF2" s="2277"/>
      <c r="FZG2" s="2277"/>
      <c r="FZH2" s="2277"/>
      <c r="FZI2" s="2277"/>
      <c r="FZJ2" s="2277"/>
      <c r="FZK2" s="2277"/>
      <c r="FZL2" s="2277"/>
      <c r="FZM2" s="2277"/>
      <c r="FZN2" s="2277"/>
      <c r="FZO2" s="2277"/>
      <c r="FZP2" s="2277"/>
      <c r="FZQ2" s="2277"/>
      <c r="FZR2" s="2277"/>
      <c r="FZS2" s="2277"/>
      <c r="FZT2" s="2277"/>
      <c r="FZU2" s="2277"/>
      <c r="FZV2" s="2277"/>
      <c r="FZW2" s="2277"/>
      <c r="FZX2" s="2277"/>
      <c r="FZY2" s="2277"/>
      <c r="FZZ2" s="2277"/>
      <c r="GAA2" s="2277"/>
      <c r="GAB2" s="2277"/>
      <c r="GAC2" s="2277"/>
      <c r="GAD2" s="2277"/>
      <c r="GAE2" s="2277"/>
      <c r="GAF2" s="2277"/>
      <c r="GAG2" s="2277"/>
      <c r="GAH2" s="2277"/>
      <c r="GAI2" s="2277"/>
      <c r="GAJ2" s="2277"/>
      <c r="GAK2" s="2277"/>
      <c r="GAL2" s="2277"/>
      <c r="GAM2" s="2277"/>
      <c r="GAN2" s="2277"/>
      <c r="GAO2" s="2277"/>
      <c r="GAP2" s="2277"/>
      <c r="GAQ2" s="2277"/>
      <c r="GAR2" s="2277"/>
      <c r="GAS2" s="2277"/>
      <c r="GAT2" s="2277"/>
      <c r="GAU2" s="2277"/>
      <c r="GAV2" s="2277"/>
      <c r="GAW2" s="2277"/>
      <c r="GAX2" s="2277"/>
      <c r="GAY2" s="2277"/>
      <c r="GAZ2" s="2277"/>
      <c r="GBA2" s="2277"/>
      <c r="GBB2" s="2277"/>
      <c r="GBC2" s="2277"/>
      <c r="GBD2" s="2277"/>
      <c r="GBE2" s="2277"/>
      <c r="GBF2" s="2277"/>
      <c r="GBG2" s="2277"/>
      <c r="GBH2" s="2277"/>
      <c r="GBI2" s="2277"/>
      <c r="GBJ2" s="2277"/>
      <c r="GBK2" s="2277"/>
      <c r="GBL2" s="2277"/>
      <c r="GBM2" s="2277"/>
      <c r="GBN2" s="2277"/>
      <c r="GBO2" s="2277"/>
      <c r="GBP2" s="2277"/>
      <c r="GBQ2" s="2277"/>
      <c r="GBR2" s="2277"/>
      <c r="GBS2" s="2277"/>
      <c r="GBT2" s="2277"/>
      <c r="GBU2" s="2277"/>
      <c r="GBV2" s="2277"/>
      <c r="GBW2" s="2277"/>
      <c r="GBX2" s="2277"/>
      <c r="GBY2" s="2277"/>
      <c r="GBZ2" s="2277"/>
      <c r="GCA2" s="2277"/>
      <c r="GCB2" s="2277"/>
      <c r="GCC2" s="2277"/>
      <c r="GCD2" s="2277"/>
      <c r="GCE2" s="2277"/>
      <c r="GCF2" s="2277"/>
      <c r="GCG2" s="2277"/>
      <c r="GCH2" s="2277"/>
      <c r="GCI2" s="2277"/>
      <c r="GCJ2" s="2277"/>
      <c r="GCK2" s="2277"/>
      <c r="GCL2" s="2277"/>
      <c r="GCM2" s="2277"/>
      <c r="GCN2" s="2277"/>
      <c r="GCO2" s="2277"/>
      <c r="GCP2" s="2277"/>
      <c r="GCQ2" s="2277"/>
      <c r="GCR2" s="2277"/>
      <c r="GCS2" s="2277"/>
      <c r="GCT2" s="2277"/>
      <c r="GCU2" s="2277"/>
      <c r="GCV2" s="2277"/>
      <c r="GCW2" s="2277"/>
      <c r="GCX2" s="2277"/>
      <c r="GCY2" s="2277"/>
      <c r="GCZ2" s="2277"/>
      <c r="GDA2" s="2277"/>
      <c r="GDB2" s="2277"/>
      <c r="GDC2" s="2277"/>
      <c r="GDD2" s="2277"/>
      <c r="GDE2" s="2277"/>
      <c r="GDF2" s="2277"/>
      <c r="GDG2" s="2277"/>
      <c r="GDH2" s="2277"/>
      <c r="GDI2" s="2277"/>
      <c r="GDJ2" s="2277"/>
      <c r="GDK2" s="2277"/>
      <c r="GDL2" s="2277"/>
      <c r="GDM2" s="2277"/>
      <c r="GDN2" s="2277"/>
      <c r="GDO2" s="2277"/>
      <c r="GDP2" s="2277"/>
      <c r="GDQ2" s="2277"/>
      <c r="GDR2" s="2277"/>
      <c r="GDS2" s="2277"/>
      <c r="GDT2" s="2277"/>
      <c r="GDU2" s="2277"/>
      <c r="GDV2" s="2277"/>
      <c r="GDW2" s="2277"/>
      <c r="GDX2" s="2277"/>
      <c r="GDY2" s="2277"/>
      <c r="GDZ2" s="2277"/>
      <c r="GEA2" s="2277"/>
      <c r="GEB2" s="2277"/>
      <c r="GEC2" s="2277"/>
      <c r="GED2" s="2277"/>
      <c r="GEE2" s="2277"/>
      <c r="GEF2" s="2277"/>
      <c r="GEG2" s="2277"/>
      <c r="GEH2" s="2277"/>
      <c r="GEI2" s="2277"/>
      <c r="GEJ2" s="2277"/>
      <c r="GEK2" s="2277"/>
      <c r="GEL2" s="2277"/>
      <c r="GEM2" s="2277"/>
      <c r="GEN2" s="2277"/>
      <c r="GEO2" s="2277"/>
      <c r="GEP2" s="2277"/>
      <c r="GEQ2" s="2277"/>
      <c r="GER2" s="2277"/>
      <c r="GES2" s="2277"/>
      <c r="GET2" s="2277"/>
      <c r="GEU2" s="2277"/>
      <c r="GEV2" s="2277"/>
      <c r="GEW2" s="2277"/>
      <c r="GEX2" s="2277"/>
      <c r="GEY2" s="2277"/>
      <c r="GEZ2" s="2277"/>
      <c r="GFA2" s="2277"/>
      <c r="GFB2" s="2277"/>
      <c r="GFC2" s="2277"/>
      <c r="GFD2" s="2277"/>
      <c r="GFE2" s="2277"/>
      <c r="GFF2" s="2277"/>
      <c r="GFG2" s="2277"/>
      <c r="GFH2" s="2277"/>
      <c r="GFI2" s="2277"/>
      <c r="GFJ2" s="2277"/>
      <c r="GFK2" s="2277"/>
      <c r="GFL2" s="2277"/>
      <c r="GFM2" s="2277"/>
      <c r="GFN2" s="2277"/>
      <c r="GFO2" s="2277"/>
      <c r="GFP2" s="2277"/>
      <c r="GFQ2" s="2277"/>
      <c r="GFR2" s="2277"/>
      <c r="GFS2" s="2277"/>
      <c r="GFT2" s="2277"/>
      <c r="GFU2" s="2277"/>
      <c r="GFV2" s="2277"/>
      <c r="GFW2" s="2277"/>
      <c r="GFX2" s="2277"/>
      <c r="GFY2" s="2277"/>
      <c r="GFZ2" s="2277"/>
      <c r="GGA2" s="2277"/>
      <c r="GGB2" s="2277"/>
      <c r="GGC2" s="2277"/>
      <c r="GGD2" s="2277"/>
      <c r="GGE2" s="2277"/>
      <c r="GGF2" s="2277"/>
      <c r="GGG2" s="2277"/>
      <c r="GGH2" s="2277"/>
      <c r="GGI2" s="2277"/>
      <c r="GGJ2" s="2277"/>
      <c r="GGK2" s="2277"/>
      <c r="GGL2" s="2277"/>
      <c r="GGM2" s="2277"/>
      <c r="GGN2" s="2277"/>
      <c r="GGO2" s="2277"/>
      <c r="GGP2" s="2277"/>
      <c r="GGQ2" s="2277"/>
      <c r="GGR2" s="2277"/>
      <c r="GGS2" s="2277"/>
      <c r="GGT2" s="2277"/>
      <c r="GGU2" s="2277"/>
      <c r="GGV2" s="2277"/>
      <c r="GGW2" s="2277"/>
      <c r="GGX2" s="2277"/>
      <c r="GGY2" s="2277"/>
      <c r="GGZ2" s="2277"/>
      <c r="GHA2" s="2277"/>
      <c r="GHB2" s="2277"/>
      <c r="GHC2" s="2277"/>
      <c r="GHD2" s="2277"/>
      <c r="GHE2" s="2277"/>
      <c r="GHF2" s="2277"/>
      <c r="GHG2" s="2277"/>
      <c r="GHH2" s="2277"/>
      <c r="GHI2" s="2277"/>
      <c r="GHJ2" s="2277"/>
      <c r="GHK2" s="2277"/>
      <c r="GHL2" s="2277"/>
      <c r="GHM2" s="2277"/>
      <c r="GHN2" s="2277"/>
      <c r="GHO2" s="2277"/>
      <c r="GHP2" s="2277"/>
      <c r="GHQ2" s="2277"/>
      <c r="GHR2" s="2277"/>
      <c r="GHS2" s="2277"/>
      <c r="GHT2" s="2277"/>
      <c r="GHU2" s="2277"/>
      <c r="GHV2" s="2277"/>
      <c r="GHW2" s="2277"/>
      <c r="GHX2" s="2277"/>
      <c r="GHY2" s="2277"/>
      <c r="GHZ2" s="2277"/>
      <c r="GIA2" s="2277"/>
      <c r="GIB2" s="2277"/>
      <c r="GIC2" s="2277"/>
      <c r="GID2" s="2277"/>
      <c r="GIE2" s="2277"/>
      <c r="GIF2" s="2277"/>
      <c r="GIG2" s="2277"/>
      <c r="GIH2" s="2277"/>
      <c r="GII2" s="2277"/>
      <c r="GIJ2" s="2277"/>
      <c r="GIK2" s="2277"/>
      <c r="GIL2" s="2277"/>
      <c r="GIM2" s="2277"/>
      <c r="GIN2" s="2277"/>
      <c r="GIO2" s="2277"/>
      <c r="GIP2" s="2277"/>
      <c r="GIQ2" s="2277"/>
      <c r="GIR2" s="2277"/>
      <c r="GIS2" s="2277"/>
      <c r="GIT2" s="2277"/>
      <c r="GIU2" s="2277"/>
      <c r="GIV2" s="2277"/>
      <c r="GIW2" s="2277"/>
      <c r="GIX2" s="2277"/>
      <c r="GIY2" s="2277"/>
      <c r="GIZ2" s="2277"/>
      <c r="GJA2" s="2277"/>
      <c r="GJB2" s="2277"/>
      <c r="GJC2" s="2277"/>
      <c r="GJD2" s="2277"/>
      <c r="GJE2" s="2277"/>
      <c r="GJF2" s="2277"/>
      <c r="GJG2" s="2277"/>
      <c r="GJH2" s="2277"/>
      <c r="GJI2" s="2277"/>
      <c r="GJJ2" s="2277"/>
      <c r="GJK2" s="2277"/>
      <c r="GJL2" s="2277"/>
      <c r="GJM2" s="2277"/>
      <c r="GJN2" s="2277"/>
      <c r="GJO2" s="2277"/>
      <c r="GJP2" s="2277"/>
      <c r="GJQ2" s="2277"/>
      <c r="GJR2" s="2277"/>
      <c r="GJS2" s="2277"/>
      <c r="GJT2" s="2277"/>
      <c r="GJU2" s="2277"/>
      <c r="GJV2" s="2277"/>
      <c r="GJW2" s="2277"/>
      <c r="GJX2" s="2277"/>
      <c r="GJY2" s="2277"/>
      <c r="GJZ2" s="2277"/>
      <c r="GKA2" s="2277"/>
      <c r="GKB2" s="2277"/>
      <c r="GKC2" s="2277"/>
      <c r="GKD2" s="2277"/>
      <c r="GKE2" s="2277"/>
      <c r="GKF2" s="2277"/>
      <c r="GKG2" s="2277"/>
      <c r="GKH2" s="2277"/>
      <c r="GKI2" s="2277"/>
      <c r="GKJ2" s="2277"/>
      <c r="GKK2" s="2277"/>
      <c r="GKL2" s="2277"/>
      <c r="GKM2" s="2277"/>
      <c r="GKN2" s="2277"/>
      <c r="GKO2" s="2277"/>
      <c r="GKP2" s="2277"/>
      <c r="GKQ2" s="2277"/>
      <c r="GKR2" s="2277"/>
      <c r="GKS2" s="2277"/>
      <c r="GKT2" s="2277"/>
      <c r="GKU2" s="2277"/>
      <c r="GKV2" s="2277"/>
      <c r="GKW2" s="2277"/>
      <c r="GKX2" s="2277"/>
      <c r="GKY2" s="2277"/>
      <c r="GKZ2" s="2277"/>
      <c r="GLA2" s="2277"/>
      <c r="GLB2" s="2277"/>
      <c r="GLC2" s="2277"/>
      <c r="GLD2" s="2277"/>
      <c r="GLE2" s="2277"/>
      <c r="GLF2" s="2277"/>
      <c r="GLG2" s="2277"/>
      <c r="GLH2" s="2277"/>
      <c r="GLI2" s="2277"/>
      <c r="GLJ2" s="2277"/>
      <c r="GLK2" s="2277"/>
      <c r="GLL2" s="2277"/>
      <c r="GLM2" s="2277"/>
      <c r="GLN2" s="2277"/>
      <c r="GLO2" s="2277"/>
      <c r="GLP2" s="2277"/>
      <c r="GLQ2" s="2277"/>
      <c r="GLR2" s="2277"/>
      <c r="GLS2" s="2277"/>
      <c r="GLT2" s="2277"/>
      <c r="GLU2" s="2277"/>
      <c r="GLV2" s="2277"/>
      <c r="GLW2" s="2277"/>
      <c r="GLX2" s="2277"/>
      <c r="GLY2" s="2277"/>
      <c r="GLZ2" s="2277"/>
      <c r="GMA2" s="2277"/>
      <c r="GMB2" s="2277"/>
      <c r="GMC2" s="2277"/>
      <c r="GMD2" s="2277"/>
      <c r="GME2" s="2277"/>
      <c r="GMF2" s="2277"/>
      <c r="GMG2" s="2277"/>
      <c r="GMH2" s="2277"/>
      <c r="GMI2" s="2277"/>
      <c r="GMJ2" s="2277"/>
      <c r="GMK2" s="2277"/>
      <c r="GML2" s="2277"/>
      <c r="GMM2" s="2277"/>
      <c r="GMN2" s="2277"/>
      <c r="GMO2" s="2277"/>
      <c r="GMP2" s="2277"/>
      <c r="GMQ2" s="2277"/>
      <c r="GMR2" s="2277"/>
      <c r="GMS2" s="2277"/>
      <c r="GMT2" s="2277"/>
      <c r="GMU2" s="2277"/>
      <c r="GMV2" s="2277"/>
      <c r="GMW2" s="2277"/>
      <c r="GMX2" s="2277"/>
      <c r="GMY2" s="2277"/>
      <c r="GMZ2" s="2277"/>
      <c r="GNA2" s="2277"/>
      <c r="GNB2" s="2277"/>
      <c r="GNC2" s="2277"/>
      <c r="GND2" s="2277"/>
      <c r="GNE2" s="2277"/>
      <c r="GNF2" s="2277"/>
      <c r="GNG2" s="2277"/>
      <c r="GNH2" s="2277"/>
      <c r="GNI2" s="2277"/>
      <c r="GNJ2" s="2277"/>
      <c r="GNK2" s="2277"/>
      <c r="GNL2" s="2277"/>
      <c r="GNM2" s="2277"/>
      <c r="GNN2" s="2277"/>
      <c r="GNO2" s="2277"/>
      <c r="GNP2" s="2277"/>
      <c r="GNQ2" s="2277"/>
      <c r="GNR2" s="2277"/>
      <c r="GNS2" s="2277"/>
      <c r="GNT2" s="2277"/>
      <c r="GNU2" s="2277"/>
      <c r="GNV2" s="2277"/>
      <c r="GNW2" s="2277"/>
      <c r="GNX2" s="2277"/>
      <c r="GNY2" s="2277"/>
      <c r="GNZ2" s="2277"/>
      <c r="GOA2" s="2277"/>
      <c r="GOB2" s="2277"/>
      <c r="GOC2" s="2277"/>
      <c r="GOD2" s="2277"/>
      <c r="GOE2" s="2277"/>
      <c r="GOF2" s="2277"/>
      <c r="GOG2" s="2277"/>
      <c r="GOH2" s="2277"/>
      <c r="GOI2" s="2277"/>
      <c r="GOJ2" s="2277"/>
      <c r="GOK2" s="2277"/>
      <c r="GOL2" s="2277"/>
      <c r="GOM2" s="2277"/>
      <c r="GON2" s="2277"/>
      <c r="GOO2" s="2277"/>
      <c r="GOP2" s="2277"/>
      <c r="GOQ2" s="2277"/>
      <c r="GOR2" s="2277"/>
      <c r="GOS2" s="2277"/>
      <c r="GOT2" s="2277"/>
      <c r="GOU2" s="2277"/>
      <c r="GOV2" s="2277"/>
      <c r="GOW2" s="2277"/>
      <c r="GOX2" s="2277"/>
      <c r="GOY2" s="2277"/>
      <c r="GOZ2" s="2277"/>
      <c r="GPA2" s="2277"/>
      <c r="GPB2" s="2277"/>
      <c r="GPC2" s="2277"/>
      <c r="GPD2" s="2277"/>
      <c r="GPE2" s="2277"/>
      <c r="GPF2" s="2277"/>
      <c r="GPG2" s="2277"/>
      <c r="GPH2" s="2277"/>
      <c r="GPI2" s="2277"/>
      <c r="GPJ2" s="2277"/>
      <c r="GPK2" s="2277"/>
      <c r="GPL2" s="2277"/>
      <c r="GPM2" s="2277"/>
      <c r="GPN2" s="2277"/>
      <c r="GPO2" s="2277"/>
      <c r="GPP2" s="2277"/>
      <c r="GPQ2" s="2277"/>
      <c r="GPR2" s="2277"/>
      <c r="GPS2" s="2277"/>
      <c r="GPT2" s="2277"/>
      <c r="GPU2" s="2277"/>
      <c r="GPV2" s="2277"/>
      <c r="GPW2" s="2277"/>
      <c r="GPX2" s="2277"/>
      <c r="GPY2" s="2277"/>
      <c r="GPZ2" s="2277"/>
      <c r="GQA2" s="2277"/>
      <c r="GQB2" s="2277"/>
      <c r="GQC2" s="2277"/>
      <c r="GQD2" s="2277"/>
      <c r="GQE2" s="2277"/>
      <c r="GQF2" s="2277"/>
      <c r="GQG2" s="2277"/>
      <c r="GQH2" s="2277"/>
      <c r="GQI2" s="2277"/>
      <c r="GQJ2" s="2277"/>
      <c r="GQK2" s="2277"/>
      <c r="GQL2" s="2277"/>
      <c r="GQM2" s="2277"/>
      <c r="GQN2" s="2277"/>
      <c r="GQO2" s="2277"/>
      <c r="GQP2" s="2277"/>
      <c r="GQQ2" s="2277"/>
      <c r="GQR2" s="2277"/>
      <c r="GQS2" s="2277"/>
      <c r="GQT2" s="2277"/>
      <c r="GQU2" s="2277"/>
      <c r="GQV2" s="2277"/>
      <c r="GQW2" s="2277"/>
      <c r="GQX2" s="2277"/>
      <c r="GQY2" s="2277"/>
      <c r="GQZ2" s="2277"/>
      <c r="GRA2" s="2277"/>
      <c r="GRB2" s="2277"/>
      <c r="GRC2" s="2277"/>
      <c r="GRD2" s="2277"/>
      <c r="GRE2" s="2277"/>
      <c r="GRF2" s="2277"/>
      <c r="GRG2" s="2277"/>
      <c r="GRH2" s="2277"/>
      <c r="GRI2" s="2277"/>
      <c r="GRJ2" s="2277"/>
      <c r="GRK2" s="2277"/>
      <c r="GRL2" s="2277"/>
      <c r="GRM2" s="2277"/>
      <c r="GRN2" s="2277"/>
      <c r="GRO2" s="2277"/>
      <c r="GRP2" s="2277"/>
      <c r="GRQ2" s="2277"/>
      <c r="GRR2" s="2277"/>
      <c r="GRS2" s="2277"/>
      <c r="GRT2" s="2277"/>
      <c r="GRU2" s="2277"/>
      <c r="GRV2" s="2277"/>
      <c r="GRW2" s="2277"/>
      <c r="GRX2" s="2277"/>
      <c r="GRY2" s="2277"/>
      <c r="GRZ2" s="2277"/>
      <c r="GSA2" s="2277"/>
      <c r="GSB2" s="2277"/>
      <c r="GSC2" s="2277"/>
      <c r="GSD2" s="2277"/>
      <c r="GSE2" s="2277"/>
      <c r="GSF2" s="2277"/>
      <c r="GSG2" s="2277"/>
      <c r="GSH2" s="2277"/>
      <c r="GSI2" s="2277"/>
      <c r="GSJ2" s="2277"/>
      <c r="GSK2" s="2277"/>
      <c r="GSL2" s="2277"/>
      <c r="GSM2" s="2277"/>
      <c r="GSN2" s="2277"/>
      <c r="GSO2" s="2277"/>
      <c r="GSP2" s="2277"/>
      <c r="GSQ2" s="2277"/>
      <c r="GSR2" s="2277"/>
      <c r="GSS2" s="2277"/>
      <c r="GST2" s="2277"/>
      <c r="GSU2" s="2277"/>
      <c r="GSV2" s="2277"/>
      <c r="GSW2" s="2277"/>
      <c r="GSX2" s="2277"/>
      <c r="GSY2" s="2277"/>
      <c r="GSZ2" s="2277"/>
      <c r="GTA2" s="2277"/>
      <c r="GTB2" s="2277"/>
      <c r="GTC2" s="2277"/>
      <c r="GTD2" s="2277"/>
      <c r="GTE2" s="2277"/>
      <c r="GTF2" s="2277"/>
      <c r="GTG2" s="2277"/>
      <c r="GTH2" s="2277"/>
      <c r="GTI2" s="2277"/>
      <c r="GTJ2" s="2277"/>
      <c r="GTK2" s="2277"/>
      <c r="GTL2" s="2277"/>
      <c r="GTM2" s="2277"/>
      <c r="GTN2" s="2277"/>
      <c r="GTO2" s="2277"/>
      <c r="GTP2" s="2277"/>
      <c r="GTQ2" s="2277"/>
      <c r="GTR2" s="2277"/>
      <c r="GTS2" s="2277"/>
      <c r="GTT2" s="2277"/>
      <c r="GTU2" s="2277"/>
      <c r="GTV2" s="2277"/>
      <c r="GTW2" s="2277"/>
      <c r="GTX2" s="2277"/>
      <c r="GTY2" s="2277"/>
      <c r="GTZ2" s="2277"/>
      <c r="GUA2" s="2277"/>
      <c r="GUB2" s="2277"/>
      <c r="GUC2" s="2277"/>
      <c r="GUD2" s="2277"/>
      <c r="GUE2" s="2277"/>
      <c r="GUF2" s="2277"/>
      <c r="GUG2" s="2277"/>
      <c r="GUH2" s="2277"/>
      <c r="GUI2" s="2277"/>
      <c r="GUJ2" s="2277"/>
      <c r="GUK2" s="2277"/>
      <c r="GUL2" s="2277"/>
      <c r="GUM2" s="2277"/>
      <c r="GUN2" s="2277"/>
      <c r="GUO2" s="2277"/>
      <c r="GUP2" s="2277"/>
      <c r="GUQ2" s="2277"/>
      <c r="GUR2" s="2277"/>
      <c r="GUS2" s="2277"/>
      <c r="GUT2" s="2277"/>
      <c r="GUU2" s="2277"/>
      <c r="GUV2" s="2277"/>
      <c r="GUW2" s="2277"/>
      <c r="GUX2" s="2277"/>
      <c r="GUY2" s="2277"/>
      <c r="GUZ2" s="2277"/>
      <c r="GVA2" s="2277"/>
      <c r="GVB2" s="2277"/>
      <c r="GVC2" s="2277"/>
      <c r="GVD2" s="2277"/>
      <c r="GVE2" s="2277"/>
      <c r="GVF2" s="2277"/>
      <c r="GVG2" s="2277"/>
      <c r="GVH2" s="2277"/>
      <c r="GVI2" s="2277"/>
      <c r="GVJ2" s="2277"/>
      <c r="GVK2" s="2277"/>
      <c r="GVL2" s="2277"/>
      <c r="GVM2" s="2277"/>
      <c r="GVN2" s="2277"/>
      <c r="GVO2" s="2277"/>
      <c r="GVP2" s="2277"/>
      <c r="GVQ2" s="2277"/>
      <c r="GVR2" s="2277"/>
      <c r="GVS2" s="2277"/>
      <c r="GVT2" s="2277"/>
      <c r="GVU2" s="2277"/>
      <c r="GVV2" s="2277"/>
      <c r="GVW2" s="2277"/>
      <c r="GVX2" s="2277"/>
      <c r="GVY2" s="2277"/>
      <c r="GVZ2" s="2277"/>
      <c r="GWA2" s="2277"/>
      <c r="GWB2" s="2277"/>
      <c r="GWC2" s="2277"/>
      <c r="GWD2" s="2277"/>
      <c r="GWE2" s="2277"/>
      <c r="GWF2" s="2277"/>
      <c r="GWG2" s="2277"/>
      <c r="GWH2" s="2277"/>
      <c r="GWI2" s="2277"/>
      <c r="GWJ2" s="2277"/>
      <c r="GWK2" s="2277"/>
      <c r="GWL2" s="2277"/>
      <c r="GWM2" s="2277"/>
      <c r="GWN2" s="2277"/>
      <c r="GWO2" s="2277"/>
      <c r="GWP2" s="2277"/>
      <c r="GWQ2" s="2277"/>
      <c r="GWR2" s="2277"/>
      <c r="GWS2" s="2277"/>
      <c r="GWT2" s="2277"/>
      <c r="GWU2" s="2277"/>
      <c r="GWV2" s="2277"/>
      <c r="GWW2" s="2277"/>
      <c r="GWX2" s="2277"/>
      <c r="GWY2" s="2277"/>
      <c r="GWZ2" s="2277"/>
      <c r="GXA2" s="2277"/>
      <c r="GXB2" s="2277"/>
      <c r="GXC2" s="2277"/>
      <c r="GXD2" s="2277"/>
      <c r="GXE2" s="2277"/>
      <c r="GXF2" s="2277"/>
      <c r="GXG2" s="2277"/>
      <c r="GXH2" s="2277"/>
      <c r="GXI2" s="2277"/>
      <c r="GXJ2" s="2277"/>
      <c r="GXK2" s="2277"/>
      <c r="GXL2" s="2277"/>
      <c r="GXM2" s="2277"/>
      <c r="GXN2" s="2277"/>
      <c r="GXO2" s="2277"/>
      <c r="GXP2" s="2277"/>
      <c r="GXQ2" s="2277"/>
      <c r="GXR2" s="2277"/>
      <c r="GXS2" s="2277"/>
      <c r="GXT2" s="2277"/>
      <c r="GXU2" s="2277"/>
      <c r="GXV2" s="2277"/>
      <c r="GXW2" s="2277"/>
      <c r="GXX2" s="2277"/>
      <c r="GXY2" s="2277"/>
      <c r="GXZ2" s="2277"/>
      <c r="GYA2" s="2277"/>
      <c r="GYB2" s="2277"/>
      <c r="GYC2" s="2277"/>
      <c r="GYD2" s="2277"/>
      <c r="GYE2" s="2277"/>
      <c r="GYF2" s="2277"/>
      <c r="GYG2" s="2277"/>
      <c r="GYH2" s="2277"/>
      <c r="GYI2" s="2277"/>
      <c r="GYJ2" s="2277"/>
      <c r="GYK2" s="2277"/>
      <c r="GYL2" s="2277"/>
      <c r="GYM2" s="2277"/>
      <c r="GYN2" s="2277"/>
      <c r="GYO2" s="2277"/>
      <c r="GYP2" s="2277"/>
      <c r="GYQ2" s="2277"/>
      <c r="GYR2" s="2277"/>
      <c r="GYS2" s="2277"/>
      <c r="GYT2" s="2277"/>
      <c r="GYU2" s="2277"/>
      <c r="GYV2" s="2277"/>
      <c r="GYW2" s="2277"/>
      <c r="GYX2" s="2277"/>
      <c r="GYY2" s="2277"/>
      <c r="GYZ2" s="2277"/>
      <c r="GZA2" s="2277"/>
      <c r="GZB2" s="2277"/>
      <c r="GZC2" s="2277"/>
      <c r="GZD2" s="2277"/>
      <c r="GZE2" s="2277"/>
      <c r="GZF2" s="2277"/>
      <c r="GZG2" s="2277"/>
      <c r="GZH2" s="2277"/>
      <c r="GZI2" s="2277"/>
      <c r="GZJ2" s="2277"/>
      <c r="GZK2" s="2277"/>
      <c r="GZL2" s="2277"/>
      <c r="GZM2" s="2277"/>
      <c r="GZN2" s="2277"/>
      <c r="GZO2" s="2277"/>
      <c r="GZP2" s="2277"/>
      <c r="GZQ2" s="2277"/>
      <c r="GZR2" s="2277"/>
      <c r="GZS2" s="2277"/>
      <c r="GZT2" s="2277"/>
      <c r="GZU2" s="2277"/>
      <c r="GZV2" s="2277"/>
      <c r="GZW2" s="2277"/>
      <c r="GZX2" s="2277"/>
      <c r="GZY2" s="2277"/>
      <c r="GZZ2" s="2277"/>
      <c r="HAA2" s="2277"/>
      <c r="HAB2" s="2277"/>
      <c r="HAC2" s="2277"/>
      <c r="HAD2" s="2277"/>
      <c r="HAE2" s="2277"/>
      <c r="HAF2" s="2277"/>
      <c r="HAG2" s="2277"/>
      <c r="HAH2" s="2277"/>
      <c r="HAI2" s="2277"/>
      <c r="HAJ2" s="2277"/>
      <c r="HAK2" s="2277"/>
      <c r="HAL2" s="2277"/>
      <c r="HAM2" s="2277"/>
      <c r="HAN2" s="2277"/>
      <c r="HAO2" s="2277"/>
      <c r="HAP2" s="2277"/>
      <c r="HAQ2" s="2277"/>
      <c r="HAR2" s="2277"/>
      <c r="HAS2" s="2277"/>
      <c r="HAT2" s="2277"/>
      <c r="HAU2" s="2277"/>
      <c r="HAV2" s="2277"/>
      <c r="HAW2" s="2277"/>
      <c r="HAX2" s="2277"/>
      <c r="HAY2" s="2277"/>
      <c r="HAZ2" s="2277"/>
      <c r="HBA2" s="2277"/>
      <c r="HBB2" s="2277"/>
      <c r="HBC2" s="2277"/>
      <c r="HBD2" s="2277"/>
      <c r="HBE2" s="2277"/>
      <c r="HBF2" s="2277"/>
      <c r="HBG2" s="2277"/>
      <c r="HBH2" s="2277"/>
      <c r="HBI2" s="2277"/>
      <c r="HBJ2" s="2277"/>
      <c r="HBK2" s="2277"/>
      <c r="HBL2" s="2277"/>
      <c r="HBM2" s="2277"/>
      <c r="HBN2" s="2277"/>
      <c r="HBO2" s="2277"/>
      <c r="HBP2" s="2277"/>
      <c r="HBQ2" s="2277"/>
      <c r="HBR2" s="2277"/>
      <c r="HBS2" s="2277"/>
      <c r="HBT2" s="2277"/>
      <c r="HBU2" s="2277"/>
      <c r="HBV2" s="2277"/>
      <c r="HBW2" s="2277"/>
      <c r="HBX2" s="2277"/>
      <c r="HBY2" s="2277"/>
      <c r="HBZ2" s="2277"/>
      <c r="HCA2" s="2277"/>
      <c r="HCB2" s="2277"/>
      <c r="HCC2" s="2277"/>
      <c r="HCD2" s="2277"/>
      <c r="HCE2" s="2277"/>
      <c r="HCF2" s="2277"/>
      <c r="HCG2" s="2277"/>
      <c r="HCH2" s="2277"/>
      <c r="HCI2" s="2277"/>
      <c r="HCJ2" s="2277"/>
      <c r="HCK2" s="2277"/>
      <c r="HCL2" s="2277"/>
      <c r="HCM2" s="2277"/>
      <c r="HCN2" s="2277"/>
      <c r="HCO2" s="2277"/>
      <c r="HCP2" s="2277"/>
      <c r="HCQ2" s="2277"/>
      <c r="HCR2" s="2277"/>
      <c r="HCS2" s="2277"/>
      <c r="HCT2" s="2277"/>
      <c r="HCU2" s="2277"/>
      <c r="HCV2" s="2277"/>
      <c r="HCW2" s="2277"/>
      <c r="HCX2" s="2277"/>
      <c r="HCY2" s="2277"/>
      <c r="HCZ2" s="2277"/>
      <c r="HDA2" s="2277"/>
      <c r="HDB2" s="2277"/>
      <c r="HDC2" s="2277"/>
      <c r="HDD2" s="2277"/>
      <c r="HDE2" s="2277"/>
      <c r="HDF2" s="2277"/>
      <c r="HDG2" s="2277"/>
      <c r="HDH2" s="2277"/>
      <c r="HDI2" s="2277"/>
      <c r="HDJ2" s="2277"/>
      <c r="HDK2" s="2277"/>
      <c r="HDL2" s="2277"/>
      <c r="HDM2" s="2277"/>
      <c r="HDN2" s="2277"/>
      <c r="HDO2" s="2277"/>
      <c r="HDP2" s="2277"/>
      <c r="HDQ2" s="2277"/>
      <c r="HDR2" s="2277"/>
      <c r="HDS2" s="2277"/>
      <c r="HDT2" s="2277"/>
      <c r="HDU2" s="2277"/>
      <c r="HDV2" s="2277"/>
      <c r="HDW2" s="2277"/>
      <c r="HDX2" s="2277"/>
      <c r="HDY2" s="2277"/>
      <c r="HDZ2" s="2277"/>
      <c r="HEA2" s="2277"/>
      <c r="HEB2" s="2277"/>
      <c r="HEC2" s="2277"/>
      <c r="HED2" s="2277"/>
      <c r="HEE2" s="2277"/>
      <c r="HEF2" s="2277"/>
      <c r="HEG2" s="2277"/>
      <c r="HEH2" s="2277"/>
      <c r="HEI2" s="2277"/>
      <c r="HEJ2" s="2277"/>
      <c r="HEK2" s="2277"/>
      <c r="HEL2" s="2277"/>
      <c r="HEM2" s="2277"/>
      <c r="HEN2" s="2277"/>
      <c r="HEO2" s="2277"/>
      <c r="HEP2" s="2277"/>
      <c r="HEQ2" s="2277"/>
      <c r="HER2" s="2277"/>
      <c r="HES2" s="2277"/>
      <c r="HET2" s="2277"/>
      <c r="HEU2" s="2277"/>
      <c r="HEV2" s="2277"/>
      <c r="HEW2" s="2277"/>
      <c r="HEX2" s="2277"/>
      <c r="HEY2" s="2277"/>
      <c r="HEZ2" s="2277"/>
      <c r="HFA2" s="2277"/>
      <c r="HFB2" s="2277"/>
      <c r="HFC2" s="2277"/>
      <c r="HFD2" s="2277"/>
      <c r="HFE2" s="2277"/>
      <c r="HFF2" s="2277"/>
      <c r="HFG2" s="2277"/>
      <c r="HFH2" s="2277"/>
      <c r="HFI2" s="2277"/>
      <c r="HFJ2" s="2277"/>
      <c r="HFK2" s="2277"/>
      <c r="HFL2" s="2277"/>
      <c r="HFM2" s="2277"/>
      <c r="HFN2" s="2277"/>
      <c r="HFO2" s="2277"/>
      <c r="HFP2" s="2277"/>
      <c r="HFQ2" s="2277"/>
      <c r="HFR2" s="2277"/>
      <c r="HFS2" s="2277"/>
      <c r="HFT2" s="2277"/>
      <c r="HFU2" s="2277"/>
      <c r="HFV2" s="2277"/>
      <c r="HFW2" s="2277"/>
      <c r="HFX2" s="2277"/>
      <c r="HFY2" s="2277"/>
      <c r="HFZ2" s="2277"/>
      <c r="HGA2" s="2277"/>
      <c r="HGB2" s="2277"/>
      <c r="HGC2" s="2277"/>
      <c r="HGD2" s="2277"/>
      <c r="HGE2" s="2277"/>
      <c r="HGF2" s="2277"/>
      <c r="HGG2" s="2277"/>
      <c r="HGH2" s="2277"/>
      <c r="HGI2" s="2277"/>
      <c r="HGJ2" s="2277"/>
      <c r="HGK2" s="2277"/>
      <c r="HGL2" s="2277"/>
      <c r="HGM2" s="2277"/>
      <c r="HGN2" s="2277"/>
      <c r="HGO2" s="2277"/>
      <c r="HGP2" s="2277"/>
      <c r="HGQ2" s="2277"/>
      <c r="HGR2" s="2277"/>
      <c r="HGS2" s="2277"/>
      <c r="HGT2" s="2277"/>
      <c r="HGU2" s="2277"/>
      <c r="HGV2" s="2277"/>
      <c r="HGW2" s="2277"/>
      <c r="HGX2" s="2277"/>
      <c r="HGY2" s="2277"/>
      <c r="HGZ2" s="2277"/>
      <c r="HHA2" s="2277"/>
      <c r="HHB2" s="2277"/>
      <c r="HHC2" s="2277"/>
      <c r="HHD2" s="2277"/>
      <c r="HHE2" s="2277"/>
      <c r="HHF2" s="2277"/>
      <c r="HHG2" s="2277"/>
      <c r="HHH2" s="2277"/>
      <c r="HHI2" s="2277"/>
      <c r="HHJ2" s="2277"/>
      <c r="HHK2" s="2277"/>
      <c r="HHL2" s="2277"/>
      <c r="HHM2" s="2277"/>
      <c r="HHN2" s="2277"/>
      <c r="HHO2" s="2277"/>
      <c r="HHP2" s="2277"/>
      <c r="HHQ2" s="2277"/>
      <c r="HHR2" s="2277"/>
      <c r="HHS2" s="2277"/>
      <c r="HHT2" s="2277"/>
      <c r="HHU2" s="2277"/>
      <c r="HHV2" s="2277"/>
      <c r="HHW2" s="2277"/>
      <c r="HHX2" s="2277"/>
      <c r="HHY2" s="2277"/>
      <c r="HHZ2" s="2277"/>
      <c r="HIA2" s="2277"/>
      <c r="HIB2" s="2277"/>
      <c r="HIC2" s="2277"/>
      <c r="HID2" s="2277"/>
      <c r="HIE2" s="2277"/>
      <c r="HIF2" s="2277"/>
      <c r="HIG2" s="2277"/>
      <c r="HIH2" s="2277"/>
      <c r="HII2" s="2277"/>
      <c r="HIJ2" s="2277"/>
      <c r="HIK2" s="2277"/>
      <c r="HIL2" s="2277"/>
      <c r="HIM2" s="2277"/>
      <c r="HIN2" s="2277"/>
      <c r="HIO2" s="2277"/>
      <c r="HIP2" s="2277"/>
      <c r="HIQ2" s="2277"/>
      <c r="HIR2" s="2277"/>
      <c r="HIS2" s="2277"/>
      <c r="HIT2" s="2277"/>
      <c r="HIU2" s="2277"/>
      <c r="HIV2" s="2277"/>
      <c r="HIW2" s="2277"/>
      <c r="HIX2" s="2277"/>
      <c r="HIY2" s="2277"/>
      <c r="HIZ2" s="2277"/>
      <c r="HJA2" s="2277"/>
      <c r="HJB2" s="2277"/>
      <c r="HJC2" s="2277"/>
      <c r="HJD2" s="2277"/>
      <c r="HJE2" s="2277"/>
      <c r="HJF2" s="2277"/>
      <c r="HJG2" s="2277"/>
      <c r="HJH2" s="2277"/>
      <c r="HJI2" s="2277"/>
      <c r="HJJ2" s="2277"/>
      <c r="HJK2" s="2277"/>
      <c r="HJL2" s="2277"/>
      <c r="HJM2" s="2277"/>
      <c r="HJN2" s="2277"/>
      <c r="HJO2" s="2277"/>
      <c r="HJP2" s="2277"/>
      <c r="HJQ2" s="2277"/>
      <c r="HJR2" s="2277"/>
      <c r="HJS2" s="2277"/>
      <c r="HJT2" s="2277"/>
      <c r="HJU2" s="2277"/>
      <c r="HJV2" s="2277"/>
      <c r="HJW2" s="2277"/>
      <c r="HJX2" s="2277"/>
      <c r="HJY2" s="2277"/>
      <c r="HJZ2" s="2277"/>
      <c r="HKA2" s="2277"/>
      <c r="HKB2" s="2277"/>
      <c r="HKC2" s="2277"/>
      <c r="HKD2" s="2277"/>
      <c r="HKE2" s="2277"/>
      <c r="HKF2" s="2277"/>
      <c r="HKG2" s="2277"/>
      <c r="HKH2" s="2277"/>
      <c r="HKI2" s="2277"/>
      <c r="HKJ2" s="2277"/>
      <c r="HKK2" s="2277"/>
      <c r="HKL2" s="2277"/>
      <c r="HKM2" s="2277"/>
      <c r="HKN2" s="2277"/>
      <c r="HKO2" s="2277"/>
      <c r="HKP2" s="2277"/>
      <c r="HKQ2" s="2277"/>
      <c r="HKR2" s="2277"/>
      <c r="HKS2" s="2277"/>
      <c r="HKT2" s="2277"/>
      <c r="HKU2" s="2277"/>
      <c r="HKV2" s="2277"/>
      <c r="HKW2" s="2277"/>
      <c r="HKX2" s="2277"/>
      <c r="HKY2" s="2277"/>
      <c r="HKZ2" s="2277"/>
      <c r="HLA2" s="2277"/>
      <c r="HLB2" s="2277"/>
      <c r="HLC2" s="2277"/>
      <c r="HLD2" s="2277"/>
      <c r="HLE2" s="2277"/>
      <c r="HLF2" s="2277"/>
      <c r="HLG2" s="2277"/>
      <c r="HLH2" s="2277"/>
      <c r="HLI2" s="2277"/>
      <c r="HLJ2" s="2277"/>
      <c r="HLK2" s="2277"/>
      <c r="HLL2" s="2277"/>
      <c r="HLM2" s="2277"/>
      <c r="HLN2" s="2277"/>
      <c r="HLO2" s="2277"/>
      <c r="HLP2" s="2277"/>
      <c r="HLQ2" s="2277"/>
      <c r="HLR2" s="2277"/>
      <c r="HLS2" s="2277"/>
      <c r="HLT2" s="2277"/>
      <c r="HLU2" s="2277"/>
      <c r="HLV2" s="2277"/>
      <c r="HLW2" s="2277"/>
      <c r="HLX2" s="2277"/>
      <c r="HLY2" s="2277"/>
      <c r="HLZ2" s="2277"/>
      <c r="HMA2" s="2277"/>
      <c r="HMB2" s="2277"/>
      <c r="HMC2" s="2277"/>
      <c r="HMD2" s="2277"/>
      <c r="HME2" s="2277"/>
      <c r="HMF2" s="2277"/>
      <c r="HMG2" s="2277"/>
      <c r="HMH2" s="2277"/>
      <c r="HMI2" s="2277"/>
      <c r="HMJ2" s="2277"/>
      <c r="HMK2" s="2277"/>
      <c r="HML2" s="2277"/>
      <c r="HMM2" s="2277"/>
      <c r="HMN2" s="2277"/>
      <c r="HMO2" s="2277"/>
      <c r="HMP2" s="2277"/>
      <c r="HMQ2" s="2277"/>
      <c r="HMR2" s="2277"/>
      <c r="HMS2" s="2277"/>
      <c r="HMT2" s="2277"/>
      <c r="HMU2" s="2277"/>
      <c r="HMV2" s="2277"/>
      <c r="HMW2" s="2277"/>
      <c r="HMX2" s="2277"/>
      <c r="HMY2" s="2277"/>
      <c r="HMZ2" s="2277"/>
      <c r="HNA2" s="2277"/>
      <c r="HNB2" s="2277"/>
      <c r="HNC2" s="2277"/>
      <c r="HND2" s="2277"/>
      <c r="HNE2" s="2277"/>
      <c r="HNF2" s="2277"/>
      <c r="HNG2" s="2277"/>
      <c r="HNH2" s="2277"/>
      <c r="HNI2" s="2277"/>
      <c r="HNJ2" s="2277"/>
      <c r="HNK2" s="2277"/>
      <c r="HNL2" s="2277"/>
      <c r="HNM2" s="2277"/>
      <c r="HNN2" s="2277"/>
      <c r="HNO2" s="2277"/>
      <c r="HNP2" s="2277"/>
      <c r="HNQ2" s="2277"/>
      <c r="HNR2" s="2277"/>
      <c r="HNS2" s="2277"/>
      <c r="HNT2" s="2277"/>
      <c r="HNU2" s="2277"/>
      <c r="HNV2" s="2277"/>
      <c r="HNW2" s="2277"/>
      <c r="HNX2" s="2277"/>
      <c r="HNY2" s="2277"/>
      <c r="HNZ2" s="2277"/>
      <c r="HOA2" s="2277"/>
      <c r="HOB2" s="2277"/>
      <c r="HOC2" s="2277"/>
      <c r="HOD2" s="2277"/>
      <c r="HOE2" s="2277"/>
      <c r="HOF2" s="2277"/>
      <c r="HOG2" s="2277"/>
      <c r="HOH2" s="2277"/>
      <c r="HOI2" s="2277"/>
      <c r="HOJ2" s="2277"/>
      <c r="HOK2" s="2277"/>
      <c r="HOL2" s="2277"/>
      <c r="HOM2" s="2277"/>
      <c r="HON2" s="2277"/>
      <c r="HOO2" s="2277"/>
      <c r="HOP2" s="2277"/>
      <c r="HOQ2" s="2277"/>
      <c r="HOR2" s="2277"/>
      <c r="HOS2" s="2277"/>
      <c r="HOT2" s="2277"/>
      <c r="HOU2" s="2277"/>
      <c r="HOV2" s="2277"/>
      <c r="HOW2" s="2277"/>
      <c r="HOX2" s="2277"/>
      <c r="HOY2" s="2277"/>
      <c r="HOZ2" s="2277"/>
      <c r="HPA2" s="2277"/>
      <c r="HPB2" s="2277"/>
      <c r="HPC2" s="2277"/>
      <c r="HPD2" s="2277"/>
      <c r="HPE2" s="2277"/>
      <c r="HPF2" s="2277"/>
      <c r="HPG2" s="2277"/>
      <c r="HPH2" s="2277"/>
      <c r="HPI2" s="2277"/>
      <c r="HPJ2" s="2277"/>
      <c r="HPK2" s="2277"/>
      <c r="HPL2" s="2277"/>
      <c r="HPM2" s="2277"/>
      <c r="HPN2" s="2277"/>
      <c r="HPO2" s="2277"/>
      <c r="HPP2" s="2277"/>
      <c r="HPQ2" s="2277"/>
      <c r="HPR2" s="2277"/>
      <c r="HPS2" s="2277"/>
      <c r="HPT2" s="2277"/>
      <c r="HPU2" s="2277"/>
      <c r="HPV2" s="2277"/>
      <c r="HPW2" s="2277"/>
      <c r="HPX2" s="2277"/>
      <c r="HPY2" s="2277"/>
      <c r="HPZ2" s="2277"/>
      <c r="HQA2" s="2277"/>
      <c r="HQB2" s="2277"/>
      <c r="HQC2" s="2277"/>
      <c r="HQD2" s="2277"/>
      <c r="HQE2" s="2277"/>
      <c r="HQF2" s="2277"/>
      <c r="HQG2" s="2277"/>
      <c r="HQH2" s="2277"/>
      <c r="HQI2" s="2277"/>
      <c r="HQJ2" s="2277"/>
      <c r="HQK2" s="2277"/>
      <c r="HQL2" s="2277"/>
      <c r="HQM2" s="2277"/>
      <c r="HQN2" s="2277"/>
      <c r="HQO2" s="2277"/>
      <c r="HQP2" s="2277"/>
      <c r="HQQ2" s="2277"/>
      <c r="HQR2" s="2277"/>
      <c r="HQS2" s="2277"/>
      <c r="HQT2" s="2277"/>
      <c r="HQU2" s="2277"/>
      <c r="HQV2" s="2277"/>
      <c r="HQW2" s="2277"/>
      <c r="HQX2" s="2277"/>
      <c r="HQY2" s="2277"/>
      <c r="HQZ2" s="2277"/>
      <c r="HRA2" s="2277"/>
      <c r="HRB2" s="2277"/>
      <c r="HRC2" s="2277"/>
      <c r="HRD2" s="2277"/>
      <c r="HRE2" s="2277"/>
      <c r="HRF2" s="2277"/>
      <c r="HRG2" s="2277"/>
      <c r="HRH2" s="2277"/>
      <c r="HRI2" s="2277"/>
      <c r="HRJ2" s="2277"/>
      <c r="HRK2" s="2277"/>
      <c r="HRL2" s="2277"/>
      <c r="HRM2" s="2277"/>
      <c r="HRN2" s="2277"/>
      <c r="HRO2" s="2277"/>
      <c r="HRP2" s="2277"/>
      <c r="HRQ2" s="2277"/>
      <c r="HRR2" s="2277"/>
      <c r="HRS2" s="2277"/>
      <c r="HRT2" s="2277"/>
      <c r="HRU2" s="2277"/>
      <c r="HRV2" s="2277"/>
      <c r="HRW2" s="2277"/>
      <c r="HRX2" s="2277"/>
      <c r="HRY2" s="2277"/>
      <c r="HRZ2" s="2277"/>
      <c r="HSA2" s="2277"/>
      <c r="HSB2" s="2277"/>
      <c r="HSC2" s="2277"/>
      <c r="HSD2" s="2277"/>
      <c r="HSE2" s="2277"/>
      <c r="HSF2" s="2277"/>
      <c r="HSG2" s="2277"/>
      <c r="HSH2" s="2277"/>
      <c r="HSI2" s="2277"/>
      <c r="HSJ2" s="2277"/>
      <c r="HSK2" s="2277"/>
      <c r="HSL2" s="2277"/>
      <c r="HSM2" s="2277"/>
      <c r="HSN2" s="2277"/>
      <c r="HSO2" s="2277"/>
      <c r="HSP2" s="2277"/>
      <c r="HSQ2" s="2277"/>
      <c r="HSR2" s="2277"/>
      <c r="HSS2" s="2277"/>
      <c r="HST2" s="2277"/>
      <c r="HSU2" s="2277"/>
      <c r="HSV2" s="2277"/>
      <c r="HSW2" s="2277"/>
      <c r="HSX2" s="2277"/>
      <c r="HSY2" s="2277"/>
      <c r="HSZ2" s="2277"/>
      <c r="HTA2" s="2277"/>
      <c r="HTB2" s="2277"/>
      <c r="HTC2" s="2277"/>
      <c r="HTD2" s="2277"/>
      <c r="HTE2" s="2277"/>
      <c r="HTF2" s="2277"/>
      <c r="HTG2" s="2277"/>
      <c r="HTH2" s="2277"/>
      <c r="HTI2" s="2277"/>
      <c r="HTJ2" s="2277"/>
      <c r="HTK2" s="2277"/>
      <c r="HTL2" s="2277"/>
      <c r="HTM2" s="2277"/>
      <c r="HTN2" s="2277"/>
      <c r="HTO2" s="2277"/>
      <c r="HTP2" s="2277"/>
      <c r="HTQ2" s="2277"/>
      <c r="HTR2" s="2277"/>
      <c r="HTS2" s="2277"/>
      <c r="HTT2" s="2277"/>
      <c r="HTU2" s="2277"/>
      <c r="HTV2" s="2277"/>
      <c r="HTW2" s="2277"/>
      <c r="HTX2" s="2277"/>
      <c r="HTY2" s="2277"/>
      <c r="HTZ2" s="2277"/>
      <c r="HUA2" s="2277"/>
      <c r="HUB2" s="2277"/>
      <c r="HUC2" s="2277"/>
      <c r="HUD2" s="2277"/>
      <c r="HUE2" s="2277"/>
      <c r="HUF2" s="2277"/>
      <c r="HUG2" s="2277"/>
      <c r="HUH2" s="2277"/>
      <c r="HUI2" s="2277"/>
      <c r="HUJ2" s="2277"/>
      <c r="HUK2" s="2277"/>
      <c r="HUL2" s="2277"/>
      <c r="HUM2" s="2277"/>
      <c r="HUN2" s="2277"/>
      <c r="HUO2" s="2277"/>
      <c r="HUP2" s="2277"/>
      <c r="HUQ2" s="2277"/>
      <c r="HUR2" s="2277"/>
      <c r="HUS2" s="2277"/>
      <c r="HUT2" s="2277"/>
      <c r="HUU2" s="2277"/>
      <c r="HUV2" s="2277"/>
      <c r="HUW2" s="2277"/>
      <c r="HUX2" s="2277"/>
      <c r="HUY2" s="2277"/>
      <c r="HUZ2" s="2277"/>
      <c r="HVA2" s="2277"/>
      <c r="HVB2" s="2277"/>
      <c r="HVC2" s="2277"/>
      <c r="HVD2" s="2277"/>
      <c r="HVE2" s="2277"/>
      <c r="HVF2" s="2277"/>
      <c r="HVG2" s="2277"/>
      <c r="HVH2" s="2277"/>
      <c r="HVI2" s="2277"/>
      <c r="HVJ2" s="2277"/>
      <c r="HVK2" s="2277"/>
      <c r="HVL2" s="2277"/>
      <c r="HVM2" s="2277"/>
      <c r="HVN2" s="2277"/>
      <c r="HVO2" s="2277"/>
      <c r="HVP2" s="2277"/>
      <c r="HVQ2" s="2277"/>
      <c r="HVR2" s="2277"/>
      <c r="HVS2" s="2277"/>
      <c r="HVT2" s="2277"/>
      <c r="HVU2" s="2277"/>
      <c r="HVV2" s="2277"/>
      <c r="HVW2" s="2277"/>
      <c r="HVX2" s="2277"/>
      <c r="HVY2" s="2277"/>
      <c r="HVZ2" s="2277"/>
      <c r="HWA2" s="2277"/>
      <c r="HWB2" s="2277"/>
      <c r="HWC2" s="2277"/>
      <c r="HWD2" s="2277"/>
      <c r="HWE2" s="2277"/>
      <c r="HWF2" s="2277"/>
      <c r="HWG2" s="2277"/>
      <c r="HWH2" s="2277"/>
      <c r="HWI2" s="2277"/>
      <c r="HWJ2" s="2277"/>
      <c r="HWK2" s="2277"/>
      <c r="HWL2" s="2277"/>
      <c r="HWM2" s="2277"/>
      <c r="HWN2" s="2277"/>
      <c r="HWO2" s="2277"/>
      <c r="HWP2" s="2277"/>
      <c r="HWQ2" s="2277"/>
      <c r="HWR2" s="2277"/>
      <c r="HWS2" s="2277"/>
      <c r="HWT2" s="2277"/>
      <c r="HWU2" s="2277"/>
      <c r="HWV2" s="2277"/>
      <c r="HWW2" s="2277"/>
      <c r="HWX2" s="2277"/>
      <c r="HWY2" s="2277"/>
      <c r="HWZ2" s="2277"/>
      <c r="HXA2" s="2277"/>
      <c r="HXB2" s="2277"/>
      <c r="HXC2" s="2277"/>
      <c r="HXD2" s="2277"/>
      <c r="HXE2" s="2277"/>
      <c r="HXF2" s="2277"/>
      <c r="HXG2" s="2277"/>
      <c r="HXH2" s="2277"/>
      <c r="HXI2" s="2277"/>
      <c r="HXJ2" s="2277"/>
      <c r="HXK2" s="2277"/>
      <c r="HXL2" s="2277"/>
      <c r="HXM2" s="2277"/>
      <c r="HXN2" s="2277"/>
      <c r="HXO2" s="2277"/>
      <c r="HXP2" s="2277"/>
      <c r="HXQ2" s="2277"/>
      <c r="HXR2" s="2277"/>
      <c r="HXS2" s="2277"/>
      <c r="HXT2" s="2277"/>
      <c r="HXU2" s="2277"/>
      <c r="HXV2" s="2277"/>
      <c r="HXW2" s="2277"/>
      <c r="HXX2" s="2277"/>
      <c r="HXY2" s="2277"/>
      <c r="HXZ2" s="2277"/>
      <c r="HYA2" s="2277"/>
      <c r="HYB2" s="2277"/>
      <c r="HYC2" s="2277"/>
      <c r="HYD2" s="2277"/>
      <c r="HYE2" s="2277"/>
      <c r="HYF2" s="2277"/>
      <c r="HYG2" s="2277"/>
      <c r="HYH2" s="2277"/>
      <c r="HYI2" s="2277"/>
      <c r="HYJ2" s="2277"/>
      <c r="HYK2" s="2277"/>
      <c r="HYL2" s="2277"/>
      <c r="HYM2" s="2277"/>
      <c r="HYN2" s="2277"/>
      <c r="HYO2" s="2277"/>
      <c r="HYP2" s="2277"/>
      <c r="HYQ2" s="2277"/>
      <c r="HYR2" s="2277"/>
      <c r="HYS2" s="2277"/>
      <c r="HYT2" s="2277"/>
      <c r="HYU2" s="2277"/>
      <c r="HYV2" s="2277"/>
      <c r="HYW2" s="2277"/>
      <c r="HYX2" s="2277"/>
      <c r="HYY2" s="2277"/>
      <c r="HYZ2" s="2277"/>
      <c r="HZA2" s="2277"/>
      <c r="HZB2" s="2277"/>
      <c r="HZC2" s="2277"/>
      <c r="HZD2" s="2277"/>
      <c r="HZE2" s="2277"/>
      <c r="HZF2" s="2277"/>
      <c r="HZG2" s="2277"/>
      <c r="HZH2" s="2277"/>
      <c r="HZI2" s="2277"/>
      <c r="HZJ2" s="2277"/>
      <c r="HZK2" s="2277"/>
      <c r="HZL2" s="2277"/>
      <c r="HZM2" s="2277"/>
      <c r="HZN2" s="2277"/>
      <c r="HZO2" s="2277"/>
      <c r="HZP2" s="2277"/>
      <c r="HZQ2" s="2277"/>
      <c r="HZR2" s="2277"/>
      <c r="HZS2" s="2277"/>
      <c r="HZT2" s="2277"/>
      <c r="HZU2" s="2277"/>
      <c r="HZV2" s="2277"/>
      <c r="HZW2" s="2277"/>
      <c r="HZX2" s="2277"/>
      <c r="HZY2" s="2277"/>
      <c r="HZZ2" s="2277"/>
      <c r="IAA2" s="2277"/>
      <c r="IAB2" s="2277"/>
      <c r="IAC2" s="2277"/>
      <c r="IAD2" s="2277"/>
      <c r="IAE2" s="2277"/>
      <c r="IAF2" s="2277"/>
      <c r="IAG2" s="2277"/>
      <c r="IAH2" s="2277"/>
      <c r="IAI2" s="2277"/>
      <c r="IAJ2" s="2277"/>
      <c r="IAK2" s="2277"/>
      <c r="IAL2" s="2277"/>
      <c r="IAM2" s="2277"/>
      <c r="IAN2" s="2277"/>
      <c r="IAO2" s="2277"/>
      <c r="IAP2" s="2277"/>
      <c r="IAQ2" s="2277"/>
      <c r="IAR2" s="2277"/>
      <c r="IAS2" s="2277"/>
      <c r="IAT2" s="2277"/>
      <c r="IAU2" s="2277"/>
      <c r="IAV2" s="2277"/>
      <c r="IAW2" s="2277"/>
      <c r="IAX2" s="2277"/>
      <c r="IAY2" s="2277"/>
      <c r="IAZ2" s="2277"/>
      <c r="IBA2" s="2277"/>
      <c r="IBB2" s="2277"/>
      <c r="IBC2" s="2277"/>
      <c r="IBD2" s="2277"/>
      <c r="IBE2" s="2277"/>
      <c r="IBF2" s="2277"/>
      <c r="IBG2" s="2277"/>
      <c r="IBH2" s="2277"/>
      <c r="IBI2" s="2277"/>
      <c r="IBJ2" s="2277"/>
      <c r="IBK2" s="2277"/>
      <c r="IBL2" s="2277"/>
      <c r="IBM2" s="2277"/>
      <c r="IBN2" s="2277"/>
      <c r="IBO2" s="2277"/>
      <c r="IBP2" s="2277"/>
      <c r="IBQ2" s="2277"/>
      <c r="IBR2" s="2277"/>
      <c r="IBS2" s="2277"/>
      <c r="IBT2" s="2277"/>
      <c r="IBU2" s="2277"/>
      <c r="IBV2" s="2277"/>
      <c r="IBW2" s="2277"/>
      <c r="IBX2" s="2277"/>
      <c r="IBY2" s="2277"/>
      <c r="IBZ2" s="2277"/>
      <c r="ICA2" s="2277"/>
      <c r="ICB2" s="2277"/>
      <c r="ICC2" s="2277"/>
      <c r="ICD2" s="2277"/>
      <c r="ICE2" s="2277"/>
      <c r="ICF2" s="2277"/>
      <c r="ICG2" s="2277"/>
      <c r="ICH2" s="2277"/>
      <c r="ICI2" s="2277"/>
      <c r="ICJ2" s="2277"/>
      <c r="ICK2" s="2277"/>
      <c r="ICL2" s="2277"/>
      <c r="ICM2" s="2277"/>
      <c r="ICN2" s="2277"/>
      <c r="ICO2" s="2277"/>
      <c r="ICP2" s="2277"/>
      <c r="ICQ2" s="2277"/>
      <c r="ICR2" s="2277"/>
      <c r="ICS2" s="2277"/>
      <c r="ICT2" s="2277"/>
      <c r="ICU2" s="2277"/>
      <c r="ICV2" s="2277"/>
      <c r="ICW2" s="2277"/>
      <c r="ICX2" s="2277"/>
      <c r="ICY2" s="2277"/>
      <c r="ICZ2" s="2277"/>
      <c r="IDA2" s="2277"/>
      <c r="IDB2" s="2277"/>
      <c r="IDC2" s="2277"/>
      <c r="IDD2" s="2277"/>
      <c r="IDE2" s="2277"/>
      <c r="IDF2" s="2277"/>
      <c r="IDG2" s="2277"/>
      <c r="IDH2" s="2277"/>
      <c r="IDI2" s="2277"/>
      <c r="IDJ2" s="2277"/>
      <c r="IDK2" s="2277"/>
      <c r="IDL2" s="2277"/>
      <c r="IDM2" s="2277"/>
      <c r="IDN2" s="2277"/>
      <c r="IDO2" s="2277"/>
      <c r="IDP2" s="2277"/>
      <c r="IDQ2" s="2277"/>
      <c r="IDR2" s="2277"/>
      <c r="IDS2" s="2277"/>
      <c r="IDT2" s="2277"/>
      <c r="IDU2" s="2277"/>
      <c r="IDV2" s="2277"/>
      <c r="IDW2" s="2277"/>
      <c r="IDX2" s="2277"/>
      <c r="IDY2" s="2277"/>
      <c r="IDZ2" s="2277"/>
      <c r="IEA2" s="2277"/>
      <c r="IEB2" s="2277"/>
      <c r="IEC2" s="2277"/>
      <c r="IED2" s="2277"/>
      <c r="IEE2" s="2277"/>
      <c r="IEF2" s="2277"/>
      <c r="IEG2" s="2277"/>
      <c r="IEH2" s="2277"/>
      <c r="IEI2" s="2277"/>
      <c r="IEJ2" s="2277"/>
      <c r="IEK2" s="2277"/>
      <c r="IEL2" s="2277"/>
      <c r="IEM2" s="2277"/>
      <c r="IEN2" s="2277"/>
      <c r="IEO2" s="2277"/>
      <c r="IEP2" s="2277"/>
      <c r="IEQ2" s="2277"/>
      <c r="IER2" s="2277"/>
      <c r="IES2" s="2277"/>
      <c r="IET2" s="2277"/>
      <c r="IEU2" s="2277"/>
      <c r="IEV2" s="2277"/>
      <c r="IEW2" s="2277"/>
      <c r="IEX2" s="2277"/>
      <c r="IEY2" s="2277"/>
      <c r="IEZ2" s="2277"/>
      <c r="IFA2" s="2277"/>
      <c r="IFB2" s="2277"/>
      <c r="IFC2" s="2277"/>
      <c r="IFD2" s="2277"/>
      <c r="IFE2" s="2277"/>
      <c r="IFF2" s="2277"/>
      <c r="IFG2" s="2277"/>
      <c r="IFH2" s="2277"/>
      <c r="IFI2" s="2277"/>
      <c r="IFJ2" s="2277"/>
      <c r="IFK2" s="2277"/>
      <c r="IFL2" s="2277"/>
      <c r="IFM2" s="2277"/>
      <c r="IFN2" s="2277"/>
      <c r="IFO2" s="2277"/>
      <c r="IFP2" s="2277"/>
      <c r="IFQ2" s="2277"/>
      <c r="IFR2" s="2277"/>
      <c r="IFS2" s="2277"/>
      <c r="IFT2" s="2277"/>
      <c r="IFU2" s="2277"/>
      <c r="IFV2" s="2277"/>
      <c r="IFW2" s="2277"/>
      <c r="IFX2" s="2277"/>
      <c r="IFY2" s="2277"/>
      <c r="IFZ2" s="2277"/>
      <c r="IGA2" s="2277"/>
      <c r="IGB2" s="2277"/>
      <c r="IGC2" s="2277"/>
      <c r="IGD2" s="2277"/>
      <c r="IGE2" s="2277"/>
      <c r="IGF2" s="2277"/>
      <c r="IGG2" s="2277"/>
      <c r="IGH2" s="2277"/>
      <c r="IGI2" s="2277"/>
      <c r="IGJ2" s="2277"/>
      <c r="IGK2" s="2277"/>
      <c r="IGL2" s="2277"/>
      <c r="IGM2" s="2277"/>
      <c r="IGN2" s="2277"/>
      <c r="IGO2" s="2277"/>
      <c r="IGP2" s="2277"/>
      <c r="IGQ2" s="2277"/>
      <c r="IGR2" s="2277"/>
      <c r="IGS2" s="2277"/>
      <c r="IGT2" s="2277"/>
      <c r="IGU2" s="2277"/>
      <c r="IGV2" s="2277"/>
      <c r="IGW2" s="2277"/>
      <c r="IGX2" s="2277"/>
      <c r="IGY2" s="2277"/>
      <c r="IGZ2" s="2277"/>
      <c r="IHA2" s="2277"/>
      <c r="IHB2" s="2277"/>
      <c r="IHC2" s="2277"/>
      <c r="IHD2" s="2277"/>
      <c r="IHE2" s="2277"/>
      <c r="IHF2" s="2277"/>
      <c r="IHG2" s="2277"/>
      <c r="IHH2" s="2277"/>
      <c r="IHI2" s="2277"/>
      <c r="IHJ2" s="2277"/>
      <c r="IHK2" s="2277"/>
      <c r="IHL2" s="2277"/>
      <c r="IHM2" s="2277"/>
      <c r="IHN2" s="2277"/>
      <c r="IHO2" s="2277"/>
      <c r="IHP2" s="2277"/>
      <c r="IHQ2" s="2277"/>
      <c r="IHR2" s="2277"/>
      <c r="IHS2" s="2277"/>
      <c r="IHT2" s="2277"/>
      <c r="IHU2" s="2277"/>
      <c r="IHV2" s="2277"/>
      <c r="IHW2" s="2277"/>
      <c r="IHX2" s="2277"/>
      <c r="IHY2" s="2277"/>
      <c r="IHZ2" s="2277"/>
      <c r="IIA2" s="2277"/>
      <c r="IIB2" s="2277"/>
      <c r="IIC2" s="2277"/>
      <c r="IID2" s="2277"/>
      <c r="IIE2" s="2277"/>
      <c r="IIF2" s="2277"/>
      <c r="IIG2" s="2277"/>
      <c r="IIH2" s="2277"/>
      <c r="III2" s="2277"/>
      <c r="IIJ2" s="2277"/>
      <c r="IIK2" s="2277"/>
      <c r="IIL2" s="2277"/>
      <c r="IIM2" s="2277"/>
      <c r="IIN2" s="2277"/>
      <c r="IIO2" s="2277"/>
      <c r="IIP2" s="2277"/>
      <c r="IIQ2" s="2277"/>
      <c r="IIR2" s="2277"/>
      <c r="IIS2" s="2277"/>
      <c r="IIT2" s="2277"/>
      <c r="IIU2" s="2277"/>
      <c r="IIV2" s="2277"/>
      <c r="IIW2" s="2277"/>
      <c r="IIX2" s="2277"/>
      <c r="IIY2" s="2277"/>
      <c r="IIZ2" s="2277"/>
      <c r="IJA2" s="2277"/>
      <c r="IJB2" s="2277"/>
      <c r="IJC2" s="2277"/>
      <c r="IJD2" s="2277"/>
      <c r="IJE2" s="2277"/>
      <c r="IJF2" s="2277"/>
      <c r="IJG2" s="2277"/>
      <c r="IJH2" s="2277"/>
      <c r="IJI2" s="2277"/>
      <c r="IJJ2" s="2277"/>
      <c r="IJK2" s="2277"/>
      <c r="IJL2" s="2277"/>
      <c r="IJM2" s="2277"/>
      <c r="IJN2" s="2277"/>
      <c r="IJO2" s="2277"/>
      <c r="IJP2" s="2277"/>
      <c r="IJQ2" s="2277"/>
      <c r="IJR2" s="2277"/>
      <c r="IJS2" s="2277"/>
      <c r="IJT2" s="2277"/>
      <c r="IJU2" s="2277"/>
      <c r="IJV2" s="2277"/>
      <c r="IJW2" s="2277"/>
      <c r="IJX2" s="2277"/>
      <c r="IJY2" s="2277"/>
      <c r="IJZ2" s="2277"/>
      <c r="IKA2" s="2277"/>
      <c r="IKB2" s="2277"/>
      <c r="IKC2" s="2277"/>
      <c r="IKD2" s="2277"/>
      <c r="IKE2" s="2277"/>
      <c r="IKF2" s="2277"/>
      <c r="IKG2" s="2277"/>
      <c r="IKH2" s="2277"/>
      <c r="IKI2" s="2277"/>
      <c r="IKJ2" s="2277"/>
      <c r="IKK2" s="2277"/>
      <c r="IKL2" s="2277"/>
      <c r="IKM2" s="2277"/>
      <c r="IKN2" s="2277"/>
      <c r="IKO2" s="2277"/>
      <c r="IKP2" s="2277"/>
      <c r="IKQ2" s="2277"/>
      <c r="IKR2" s="2277"/>
      <c r="IKS2" s="2277"/>
      <c r="IKT2" s="2277"/>
      <c r="IKU2" s="2277"/>
      <c r="IKV2" s="2277"/>
      <c r="IKW2" s="2277"/>
      <c r="IKX2" s="2277"/>
      <c r="IKY2" s="2277"/>
      <c r="IKZ2" s="2277"/>
      <c r="ILA2" s="2277"/>
      <c r="ILB2" s="2277"/>
      <c r="ILC2" s="2277"/>
      <c r="ILD2" s="2277"/>
      <c r="ILE2" s="2277"/>
      <c r="ILF2" s="2277"/>
      <c r="ILG2" s="2277"/>
      <c r="ILH2" s="2277"/>
      <c r="ILI2" s="2277"/>
      <c r="ILJ2" s="2277"/>
      <c r="ILK2" s="2277"/>
      <c r="ILL2" s="2277"/>
      <c r="ILM2" s="2277"/>
      <c r="ILN2" s="2277"/>
      <c r="ILO2" s="2277"/>
      <c r="ILP2" s="2277"/>
      <c r="ILQ2" s="2277"/>
      <c r="ILR2" s="2277"/>
      <c r="ILS2" s="2277"/>
      <c r="ILT2" s="2277"/>
      <c r="ILU2" s="2277"/>
      <c r="ILV2" s="2277"/>
      <c r="ILW2" s="2277"/>
      <c r="ILX2" s="2277"/>
      <c r="ILY2" s="2277"/>
      <c r="ILZ2" s="2277"/>
      <c r="IMA2" s="2277"/>
      <c r="IMB2" s="2277"/>
      <c r="IMC2" s="2277"/>
      <c r="IMD2" s="2277"/>
      <c r="IME2" s="2277"/>
      <c r="IMF2" s="2277"/>
      <c r="IMG2" s="2277"/>
      <c r="IMH2" s="2277"/>
      <c r="IMI2" s="2277"/>
      <c r="IMJ2" s="2277"/>
      <c r="IMK2" s="2277"/>
      <c r="IML2" s="2277"/>
      <c r="IMM2" s="2277"/>
      <c r="IMN2" s="2277"/>
      <c r="IMO2" s="2277"/>
      <c r="IMP2" s="2277"/>
      <c r="IMQ2" s="2277"/>
      <c r="IMR2" s="2277"/>
      <c r="IMS2" s="2277"/>
      <c r="IMT2" s="2277"/>
      <c r="IMU2" s="2277"/>
      <c r="IMV2" s="2277"/>
      <c r="IMW2" s="2277"/>
      <c r="IMX2" s="2277"/>
      <c r="IMY2" s="2277"/>
      <c r="IMZ2" s="2277"/>
      <c r="INA2" s="2277"/>
      <c r="INB2" s="2277"/>
      <c r="INC2" s="2277"/>
      <c r="IND2" s="2277"/>
      <c r="INE2" s="2277"/>
      <c r="INF2" s="2277"/>
      <c r="ING2" s="2277"/>
      <c r="INH2" s="2277"/>
      <c r="INI2" s="2277"/>
      <c r="INJ2" s="2277"/>
      <c r="INK2" s="2277"/>
      <c r="INL2" s="2277"/>
      <c r="INM2" s="2277"/>
      <c r="INN2" s="2277"/>
      <c r="INO2" s="2277"/>
      <c r="INP2" s="2277"/>
      <c r="INQ2" s="2277"/>
      <c r="INR2" s="2277"/>
      <c r="INS2" s="2277"/>
      <c r="INT2" s="2277"/>
      <c r="INU2" s="2277"/>
      <c r="INV2" s="2277"/>
      <c r="INW2" s="2277"/>
      <c r="INX2" s="2277"/>
      <c r="INY2" s="2277"/>
      <c r="INZ2" s="2277"/>
      <c r="IOA2" s="2277"/>
      <c r="IOB2" s="2277"/>
      <c r="IOC2" s="2277"/>
      <c r="IOD2" s="2277"/>
      <c r="IOE2" s="2277"/>
      <c r="IOF2" s="2277"/>
      <c r="IOG2" s="2277"/>
      <c r="IOH2" s="2277"/>
      <c r="IOI2" s="2277"/>
      <c r="IOJ2" s="2277"/>
      <c r="IOK2" s="2277"/>
      <c r="IOL2" s="2277"/>
      <c r="IOM2" s="2277"/>
      <c r="ION2" s="2277"/>
      <c r="IOO2" s="2277"/>
      <c r="IOP2" s="2277"/>
      <c r="IOQ2" s="2277"/>
      <c r="IOR2" s="2277"/>
      <c r="IOS2" s="2277"/>
      <c r="IOT2" s="2277"/>
      <c r="IOU2" s="2277"/>
      <c r="IOV2" s="2277"/>
      <c r="IOW2" s="2277"/>
      <c r="IOX2" s="2277"/>
      <c r="IOY2" s="2277"/>
      <c r="IOZ2" s="2277"/>
      <c r="IPA2" s="2277"/>
      <c r="IPB2" s="2277"/>
      <c r="IPC2" s="2277"/>
      <c r="IPD2" s="2277"/>
      <c r="IPE2" s="2277"/>
      <c r="IPF2" s="2277"/>
      <c r="IPG2" s="2277"/>
      <c r="IPH2" s="2277"/>
      <c r="IPI2" s="2277"/>
      <c r="IPJ2" s="2277"/>
      <c r="IPK2" s="2277"/>
      <c r="IPL2" s="2277"/>
      <c r="IPM2" s="2277"/>
      <c r="IPN2" s="2277"/>
      <c r="IPO2" s="2277"/>
      <c r="IPP2" s="2277"/>
      <c r="IPQ2" s="2277"/>
      <c r="IPR2" s="2277"/>
      <c r="IPS2" s="2277"/>
      <c r="IPT2" s="2277"/>
      <c r="IPU2" s="2277"/>
      <c r="IPV2" s="2277"/>
      <c r="IPW2" s="2277"/>
      <c r="IPX2" s="2277"/>
      <c r="IPY2" s="2277"/>
      <c r="IPZ2" s="2277"/>
      <c r="IQA2" s="2277"/>
      <c r="IQB2" s="2277"/>
      <c r="IQC2" s="2277"/>
      <c r="IQD2" s="2277"/>
      <c r="IQE2" s="2277"/>
      <c r="IQF2" s="2277"/>
      <c r="IQG2" s="2277"/>
      <c r="IQH2" s="2277"/>
      <c r="IQI2" s="2277"/>
      <c r="IQJ2" s="2277"/>
      <c r="IQK2" s="2277"/>
      <c r="IQL2" s="2277"/>
      <c r="IQM2" s="2277"/>
      <c r="IQN2" s="2277"/>
      <c r="IQO2" s="2277"/>
      <c r="IQP2" s="2277"/>
      <c r="IQQ2" s="2277"/>
      <c r="IQR2" s="2277"/>
      <c r="IQS2" s="2277"/>
      <c r="IQT2" s="2277"/>
      <c r="IQU2" s="2277"/>
      <c r="IQV2" s="2277"/>
      <c r="IQW2" s="2277"/>
      <c r="IQX2" s="2277"/>
      <c r="IQY2" s="2277"/>
      <c r="IQZ2" s="2277"/>
      <c r="IRA2" s="2277"/>
      <c r="IRB2" s="2277"/>
      <c r="IRC2" s="2277"/>
      <c r="IRD2" s="2277"/>
      <c r="IRE2" s="2277"/>
      <c r="IRF2" s="2277"/>
      <c r="IRG2" s="2277"/>
      <c r="IRH2" s="2277"/>
      <c r="IRI2" s="2277"/>
      <c r="IRJ2" s="2277"/>
      <c r="IRK2" s="2277"/>
      <c r="IRL2" s="2277"/>
      <c r="IRM2" s="2277"/>
      <c r="IRN2" s="2277"/>
      <c r="IRO2" s="2277"/>
      <c r="IRP2" s="2277"/>
      <c r="IRQ2" s="2277"/>
      <c r="IRR2" s="2277"/>
      <c r="IRS2" s="2277"/>
      <c r="IRT2" s="2277"/>
      <c r="IRU2" s="2277"/>
      <c r="IRV2" s="2277"/>
      <c r="IRW2" s="2277"/>
      <c r="IRX2" s="2277"/>
      <c r="IRY2" s="2277"/>
      <c r="IRZ2" s="2277"/>
      <c r="ISA2" s="2277"/>
      <c r="ISB2" s="2277"/>
      <c r="ISC2" s="2277"/>
      <c r="ISD2" s="2277"/>
      <c r="ISE2" s="2277"/>
      <c r="ISF2" s="2277"/>
      <c r="ISG2" s="2277"/>
      <c r="ISH2" s="2277"/>
      <c r="ISI2" s="2277"/>
      <c r="ISJ2" s="2277"/>
      <c r="ISK2" s="2277"/>
      <c r="ISL2" s="2277"/>
      <c r="ISM2" s="2277"/>
      <c r="ISN2" s="2277"/>
      <c r="ISO2" s="2277"/>
      <c r="ISP2" s="2277"/>
      <c r="ISQ2" s="2277"/>
      <c r="ISR2" s="2277"/>
      <c r="ISS2" s="2277"/>
      <c r="IST2" s="2277"/>
      <c r="ISU2" s="2277"/>
      <c r="ISV2" s="2277"/>
      <c r="ISW2" s="2277"/>
      <c r="ISX2" s="2277"/>
      <c r="ISY2" s="2277"/>
      <c r="ISZ2" s="2277"/>
      <c r="ITA2" s="2277"/>
      <c r="ITB2" s="2277"/>
      <c r="ITC2" s="2277"/>
      <c r="ITD2" s="2277"/>
      <c r="ITE2" s="2277"/>
      <c r="ITF2" s="2277"/>
      <c r="ITG2" s="2277"/>
      <c r="ITH2" s="2277"/>
      <c r="ITI2" s="2277"/>
      <c r="ITJ2" s="2277"/>
      <c r="ITK2" s="2277"/>
      <c r="ITL2" s="2277"/>
      <c r="ITM2" s="2277"/>
      <c r="ITN2" s="2277"/>
      <c r="ITO2" s="2277"/>
      <c r="ITP2" s="2277"/>
      <c r="ITQ2" s="2277"/>
      <c r="ITR2" s="2277"/>
      <c r="ITS2" s="2277"/>
      <c r="ITT2" s="2277"/>
      <c r="ITU2" s="2277"/>
      <c r="ITV2" s="2277"/>
      <c r="ITW2" s="2277"/>
      <c r="ITX2" s="2277"/>
      <c r="ITY2" s="2277"/>
      <c r="ITZ2" s="2277"/>
      <c r="IUA2" s="2277"/>
      <c r="IUB2" s="2277"/>
      <c r="IUC2" s="2277"/>
      <c r="IUD2" s="2277"/>
      <c r="IUE2" s="2277"/>
      <c r="IUF2" s="2277"/>
      <c r="IUG2" s="2277"/>
      <c r="IUH2" s="2277"/>
      <c r="IUI2" s="2277"/>
      <c r="IUJ2" s="2277"/>
      <c r="IUK2" s="2277"/>
      <c r="IUL2" s="2277"/>
      <c r="IUM2" s="2277"/>
      <c r="IUN2" s="2277"/>
      <c r="IUO2" s="2277"/>
      <c r="IUP2" s="2277"/>
      <c r="IUQ2" s="2277"/>
      <c r="IUR2" s="2277"/>
      <c r="IUS2" s="2277"/>
      <c r="IUT2" s="2277"/>
      <c r="IUU2" s="2277"/>
      <c r="IUV2" s="2277"/>
      <c r="IUW2" s="2277"/>
      <c r="IUX2" s="2277"/>
      <c r="IUY2" s="2277"/>
      <c r="IUZ2" s="2277"/>
      <c r="IVA2" s="2277"/>
      <c r="IVB2" s="2277"/>
      <c r="IVC2" s="2277"/>
      <c r="IVD2" s="2277"/>
      <c r="IVE2" s="2277"/>
      <c r="IVF2" s="2277"/>
      <c r="IVG2" s="2277"/>
      <c r="IVH2" s="2277"/>
      <c r="IVI2" s="2277"/>
      <c r="IVJ2" s="2277"/>
      <c r="IVK2" s="2277"/>
      <c r="IVL2" s="2277"/>
      <c r="IVM2" s="2277"/>
      <c r="IVN2" s="2277"/>
      <c r="IVO2" s="2277"/>
      <c r="IVP2" s="2277"/>
      <c r="IVQ2" s="2277"/>
      <c r="IVR2" s="2277"/>
      <c r="IVS2" s="2277"/>
      <c r="IVT2" s="2277"/>
      <c r="IVU2" s="2277"/>
      <c r="IVV2" s="2277"/>
      <c r="IVW2" s="2277"/>
      <c r="IVX2" s="2277"/>
      <c r="IVY2" s="2277"/>
      <c r="IVZ2" s="2277"/>
      <c r="IWA2" s="2277"/>
      <c r="IWB2" s="2277"/>
      <c r="IWC2" s="2277"/>
      <c r="IWD2" s="2277"/>
      <c r="IWE2" s="2277"/>
      <c r="IWF2" s="2277"/>
      <c r="IWG2" s="2277"/>
      <c r="IWH2" s="2277"/>
      <c r="IWI2" s="2277"/>
      <c r="IWJ2" s="2277"/>
      <c r="IWK2" s="2277"/>
      <c r="IWL2" s="2277"/>
      <c r="IWM2" s="2277"/>
      <c r="IWN2" s="2277"/>
      <c r="IWO2" s="2277"/>
      <c r="IWP2" s="2277"/>
      <c r="IWQ2" s="2277"/>
      <c r="IWR2" s="2277"/>
      <c r="IWS2" s="2277"/>
      <c r="IWT2" s="2277"/>
      <c r="IWU2" s="2277"/>
      <c r="IWV2" s="2277"/>
      <c r="IWW2" s="2277"/>
      <c r="IWX2" s="2277"/>
      <c r="IWY2" s="2277"/>
      <c r="IWZ2" s="2277"/>
      <c r="IXA2" s="2277"/>
      <c r="IXB2" s="2277"/>
      <c r="IXC2" s="2277"/>
      <c r="IXD2" s="2277"/>
      <c r="IXE2" s="2277"/>
      <c r="IXF2" s="2277"/>
      <c r="IXG2" s="2277"/>
      <c r="IXH2" s="2277"/>
      <c r="IXI2" s="2277"/>
      <c r="IXJ2" s="2277"/>
      <c r="IXK2" s="2277"/>
      <c r="IXL2" s="2277"/>
      <c r="IXM2" s="2277"/>
      <c r="IXN2" s="2277"/>
      <c r="IXO2" s="2277"/>
      <c r="IXP2" s="2277"/>
      <c r="IXQ2" s="2277"/>
      <c r="IXR2" s="2277"/>
      <c r="IXS2" s="2277"/>
      <c r="IXT2" s="2277"/>
      <c r="IXU2" s="2277"/>
      <c r="IXV2" s="2277"/>
      <c r="IXW2" s="2277"/>
      <c r="IXX2" s="2277"/>
      <c r="IXY2" s="2277"/>
      <c r="IXZ2" s="2277"/>
      <c r="IYA2" s="2277"/>
      <c r="IYB2" s="2277"/>
      <c r="IYC2" s="2277"/>
      <c r="IYD2" s="2277"/>
      <c r="IYE2" s="2277"/>
      <c r="IYF2" s="2277"/>
      <c r="IYG2" s="2277"/>
      <c r="IYH2" s="2277"/>
      <c r="IYI2" s="2277"/>
      <c r="IYJ2" s="2277"/>
      <c r="IYK2" s="2277"/>
      <c r="IYL2" s="2277"/>
      <c r="IYM2" s="2277"/>
      <c r="IYN2" s="2277"/>
      <c r="IYO2" s="2277"/>
      <c r="IYP2" s="2277"/>
      <c r="IYQ2" s="2277"/>
      <c r="IYR2" s="2277"/>
      <c r="IYS2" s="2277"/>
      <c r="IYT2" s="2277"/>
      <c r="IYU2" s="2277"/>
      <c r="IYV2" s="2277"/>
      <c r="IYW2" s="2277"/>
      <c r="IYX2" s="2277"/>
      <c r="IYY2" s="2277"/>
      <c r="IYZ2" s="2277"/>
      <c r="IZA2" s="2277"/>
      <c r="IZB2" s="2277"/>
      <c r="IZC2" s="2277"/>
      <c r="IZD2" s="2277"/>
      <c r="IZE2" s="2277"/>
      <c r="IZF2" s="2277"/>
      <c r="IZG2" s="2277"/>
      <c r="IZH2" s="2277"/>
      <c r="IZI2" s="2277"/>
      <c r="IZJ2" s="2277"/>
      <c r="IZK2" s="2277"/>
      <c r="IZL2" s="2277"/>
      <c r="IZM2" s="2277"/>
      <c r="IZN2" s="2277"/>
      <c r="IZO2" s="2277"/>
      <c r="IZP2" s="2277"/>
      <c r="IZQ2" s="2277"/>
      <c r="IZR2" s="2277"/>
      <c r="IZS2" s="2277"/>
      <c r="IZT2" s="2277"/>
      <c r="IZU2" s="2277"/>
      <c r="IZV2" s="2277"/>
      <c r="IZW2" s="2277"/>
      <c r="IZX2" s="2277"/>
      <c r="IZY2" s="2277"/>
      <c r="IZZ2" s="2277"/>
      <c r="JAA2" s="2277"/>
      <c r="JAB2" s="2277"/>
      <c r="JAC2" s="2277"/>
      <c r="JAD2" s="2277"/>
      <c r="JAE2" s="2277"/>
      <c r="JAF2" s="2277"/>
      <c r="JAG2" s="2277"/>
      <c r="JAH2" s="2277"/>
      <c r="JAI2" s="2277"/>
      <c r="JAJ2" s="2277"/>
      <c r="JAK2" s="2277"/>
      <c r="JAL2" s="2277"/>
      <c r="JAM2" s="2277"/>
      <c r="JAN2" s="2277"/>
      <c r="JAO2" s="2277"/>
      <c r="JAP2" s="2277"/>
      <c r="JAQ2" s="2277"/>
      <c r="JAR2" s="2277"/>
      <c r="JAS2" s="2277"/>
      <c r="JAT2" s="2277"/>
      <c r="JAU2" s="2277"/>
      <c r="JAV2" s="2277"/>
      <c r="JAW2" s="2277"/>
      <c r="JAX2" s="2277"/>
      <c r="JAY2" s="2277"/>
      <c r="JAZ2" s="2277"/>
      <c r="JBA2" s="2277"/>
      <c r="JBB2" s="2277"/>
      <c r="JBC2" s="2277"/>
      <c r="JBD2" s="2277"/>
      <c r="JBE2" s="2277"/>
      <c r="JBF2" s="2277"/>
      <c r="JBG2" s="2277"/>
      <c r="JBH2" s="2277"/>
      <c r="JBI2" s="2277"/>
      <c r="JBJ2" s="2277"/>
      <c r="JBK2" s="2277"/>
      <c r="JBL2" s="2277"/>
      <c r="JBM2" s="2277"/>
      <c r="JBN2" s="2277"/>
      <c r="JBO2" s="2277"/>
      <c r="JBP2" s="2277"/>
      <c r="JBQ2" s="2277"/>
      <c r="JBR2" s="2277"/>
      <c r="JBS2" s="2277"/>
      <c r="JBT2" s="2277"/>
      <c r="JBU2" s="2277"/>
      <c r="JBV2" s="2277"/>
      <c r="JBW2" s="2277"/>
      <c r="JBX2" s="2277"/>
      <c r="JBY2" s="2277"/>
      <c r="JBZ2" s="2277"/>
      <c r="JCA2" s="2277"/>
      <c r="JCB2" s="2277"/>
      <c r="JCC2" s="2277"/>
      <c r="JCD2" s="2277"/>
      <c r="JCE2" s="2277"/>
      <c r="JCF2" s="2277"/>
      <c r="JCG2" s="2277"/>
      <c r="JCH2" s="2277"/>
      <c r="JCI2" s="2277"/>
      <c r="JCJ2" s="2277"/>
      <c r="JCK2" s="2277"/>
      <c r="JCL2" s="2277"/>
      <c r="JCM2" s="2277"/>
      <c r="JCN2" s="2277"/>
      <c r="JCO2" s="2277"/>
      <c r="JCP2" s="2277"/>
      <c r="JCQ2" s="2277"/>
      <c r="JCR2" s="2277"/>
      <c r="JCS2" s="2277"/>
      <c r="JCT2" s="2277"/>
      <c r="JCU2" s="2277"/>
      <c r="JCV2" s="2277"/>
      <c r="JCW2" s="2277"/>
      <c r="JCX2" s="2277"/>
      <c r="JCY2" s="2277"/>
      <c r="JCZ2" s="2277"/>
      <c r="JDA2" s="2277"/>
      <c r="JDB2" s="2277"/>
      <c r="JDC2" s="2277"/>
      <c r="JDD2" s="2277"/>
      <c r="JDE2" s="2277"/>
      <c r="JDF2" s="2277"/>
      <c r="JDG2" s="2277"/>
      <c r="JDH2" s="2277"/>
      <c r="JDI2" s="2277"/>
      <c r="JDJ2" s="2277"/>
      <c r="JDK2" s="2277"/>
      <c r="JDL2" s="2277"/>
      <c r="JDM2" s="2277"/>
      <c r="JDN2" s="2277"/>
      <c r="JDO2" s="2277"/>
      <c r="JDP2" s="2277"/>
      <c r="JDQ2" s="2277"/>
      <c r="JDR2" s="2277"/>
      <c r="JDS2" s="2277"/>
      <c r="JDT2" s="2277"/>
      <c r="JDU2" s="2277"/>
      <c r="JDV2" s="2277"/>
      <c r="JDW2" s="2277"/>
      <c r="JDX2" s="2277"/>
      <c r="JDY2" s="2277"/>
      <c r="JDZ2" s="2277"/>
      <c r="JEA2" s="2277"/>
      <c r="JEB2" s="2277"/>
      <c r="JEC2" s="2277"/>
      <c r="JED2" s="2277"/>
      <c r="JEE2" s="2277"/>
      <c r="JEF2" s="2277"/>
      <c r="JEG2" s="2277"/>
      <c r="JEH2" s="2277"/>
      <c r="JEI2" s="2277"/>
      <c r="JEJ2" s="2277"/>
      <c r="JEK2" s="2277"/>
      <c r="JEL2" s="2277"/>
      <c r="JEM2" s="2277"/>
      <c r="JEN2" s="2277"/>
      <c r="JEO2" s="2277"/>
      <c r="JEP2" s="2277"/>
      <c r="JEQ2" s="2277"/>
      <c r="JER2" s="2277"/>
      <c r="JES2" s="2277"/>
      <c r="JET2" s="2277"/>
      <c r="JEU2" s="2277"/>
      <c r="JEV2" s="2277"/>
      <c r="JEW2" s="2277"/>
      <c r="JEX2" s="2277"/>
      <c r="JEY2" s="2277"/>
      <c r="JEZ2" s="2277"/>
      <c r="JFA2" s="2277"/>
      <c r="JFB2" s="2277"/>
      <c r="JFC2" s="2277"/>
      <c r="JFD2" s="2277"/>
      <c r="JFE2" s="2277"/>
      <c r="JFF2" s="2277"/>
      <c r="JFG2" s="2277"/>
      <c r="JFH2" s="2277"/>
      <c r="JFI2" s="2277"/>
      <c r="JFJ2" s="2277"/>
      <c r="JFK2" s="2277"/>
      <c r="JFL2" s="2277"/>
      <c r="JFM2" s="2277"/>
      <c r="JFN2" s="2277"/>
      <c r="JFO2" s="2277"/>
      <c r="JFP2" s="2277"/>
      <c r="JFQ2" s="2277"/>
      <c r="JFR2" s="2277"/>
      <c r="JFS2" s="2277"/>
      <c r="JFT2" s="2277"/>
      <c r="JFU2" s="2277"/>
      <c r="JFV2" s="2277"/>
      <c r="JFW2" s="2277"/>
      <c r="JFX2" s="2277"/>
      <c r="JFY2" s="2277"/>
      <c r="JFZ2" s="2277"/>
      <c r="JGA2" s="2277"/>
      <c r="JGB2" s="2277"/>
      <c r="JGC2" s="2277"/>
      <c r="JGD2" s="2277"/>
      <c r="JGE2" s="2277"/>
      <c r="JGF2" s="2277"/>
      <c r="JGG2" s="2277"/>
      <c r="JGH2" s="2277"/>
      <c r="JGI2" s="2277"/>
      <c r="JGJ2" s="2277"/>
      <c r="JGK2" s="2277"/>
      <c r="JGL2" s="2277"/>
      <c r="JGM2" s="2277"/>
      <c r="JGN2" s="2277"/>
      <c r="JGO2" s="2277"/>
      <c r="JGP2" s="2277"/>
      <c r="JGQ2" s="2277"/>
      <c r="JGR2" s="2277"/>
      <c r="JGS2" s="2277"/>
      <c r="JGT2" s="2277"/>
      <c r="JGU2" s="2277"/>
      <c r="JGV2" s="2277"/>
      <c r="JGW2" s="2277"/>
      <c r="JGX2" s="2277"/>
      <c r="JGY2" s="2277"/>
      <c r="JGZ2" s="2277"/>
      <c r="JHA2" s="2277"/>
      <c r="JHB2" s="2277"/>
      <c r="JHC2" s="2277"/>
      <c r="JHD2" s="2277"/>
      <c r="JHE2" s="2277"/>
      <c r="JHF2" s="2277"/>
      <c r="JHG2" s="2277"/>
      <c r="JHH2" s="2277"/>
      <c r="JHI2" s="2277"/>
      <c r="JHJ2" s="2277"/>
      <c r="JHK2" s="2277"/>
      <c r="JHL2" s="2277"/>
      <c r="JHM2" s="2277"/>
      <c r="JHN2" s="2277"/>
      <c r="JHO2" s="2277"/>
      <c r="JHP2" s="2277"/>
      <c r="JHQ2" s="2277"/>
      <c r="JHR2" s="2277"/>
      <c r="JHS2" s="2277"/>
      <c r="JHT2" s="2277"/>
      <c r="JHU2" s="2277"/>
      <c r="JHV2" s="2277"/>
      <c r="JHW2" s="2277"/>
      <c r="JHX2" s="2277"/>
      <c r="JHY2" s="2277"/>
      <c r="JHZ2" s="2277"/>
      <c r="JIA2" s="2277"/>
      <c r="JIB2" s="2277"/>
      <c r="JIC2" s="2277"/>
      <c r="JID2" s="2277"/>
      <c r="JIE2" s="2277"/>
      <c r="JIF2" s="2277"/>
      <c r="JIG2" s="2277"/>
      <c r="JIH2" s="2277"/>
      <c r="JII2" s="2277"/>
      <c r="JIJ2" s="2277"/>
      <c r="JIK2" s="2277"/>
      <c r="JIL2" s="2277"/>
      <c r="JIM2" s="2277"/>
      <c r="JIN2" s="2277"/>
      <c r="JIO2" s="2277"/>
      <c r="JIP2" s="2277"/>
      <c r="JIQ2" s="2277"/>
      <c r="JIR2" s="2277"/>
      <c r="JIS2" s="2277"/>
      <c r="JIT2" s="2277"/>
      <c r="JIU2" s="2277"/>
      <c r="JIV2" s="2277"/>
      <c r="JIW2" s="2277"/>
      <c r="JIX2" s="2277"/>
      <c r="JIY2" s="2277"/>
      <c r="JIZ2" s="2277"/>
      <c r="JJA2" s="2277"/>
      <c r="JJB2" s="2277"/>
      <c r="JJC2" s="2277"/>
      <c r="JJD2" s="2277"/>
      <c r="JJE2" s="2277"/>
      <c r="JJF2" s="2277"/>
      <c r="JJG2" s="2277"/>
      <c r="JJH2" s="2277"/>
      <c r="JJI2" s="2277"/>
      <c r="JJJ2" s="2277"/>
      <c r="JJK2" s="2277"/>
      <c r="JJL2" s="2277"/>
      <c r="JJM2" s="2277"/>
      <c r="JJN2" s="2277"/>
      <c r="JJO2" s="2277"/>
      <c r="JJP2" s="2277"/>
      <c r="JJQ2" s="2277"/>
      <c r="JJR2" s="2277"/>
      <c r="JJS2" s="2277"/>
      <c r="JJT2" s="2277"/>
      <c r="JJU2" s="2277"/>
      <c r="JJV2" s="2277"/>
      <c r="JJW2" s="2277"/>
      <c r="JJX2" s="2277"/>
      <c r="JJY2" s="2277"/>
      <c r="JJZ2" s="2277"/>
      <c r="JKA2" s="2277"/>
      <c r="JKB2" s="2277"/>
      <c r="JKC2" s="2277"/>
      <c r="JKD2" s="2277"/>
      <c r="JKE2" s="2277"/>
      <c r="JKF2" s="2277"/>
      <c r="JKG2" s="2277"/>
      <c r="JKH2" s="2277"/>
      <c r="JKI2" s="2277"/>
      <c r="JKJ2" s="2277"/>
      <c r="JKK2" s="2277"/>
      <c r="JKL2" s="2277"/>
      <c r="JKM2" s="2277"/>
      <c r="JKN2" s="2277"/>
      <c r="JKO2" s="2277"/>
      <c r="JKP2" s="2277"/>
      <c r="JKQ2" s="2277"/>
      <c r="JKR2" s="2277"/>
      <c r="JKS2" s="2277"/>
      <c r="JKT2" s="2277"/>
      <c r="JKU2" s="2277"/>
      <c r="JKV2" s="2277"/>
      <c r="JKW2" s="2277"/>
      <c r="JKX2" s="2277"/>
      <c r="JKY2" s="2277"/>
      <c r="JKZ2" s="2277"/>
      <c r="JLA2" s="2277"/>
      <c r="JLB2" s="2277"/>
      <c r="JLC2" s="2277"/>
      <c r="JLD2" s="2277"/>
      <c r="JLE2" s="2277"/>
      <c r="JLF2" s="2277"/>
      <c r="JLG2" s="2277"/>
      <c r="JLH2" s="2277"/>
      <c r="JLI2" s="2277"/>
      <c r="JLJ2" s="2277"/>
      <c r="JLK2" s="2277"/>
      <c r="JLL2" s="2277"/>
      <c r="JLM2" s="2277"/>
      <c r="JLN2" s="2277"/>
      <c r="JLO2" s="2277"/>
      <c r="JLP2" s="2277"/>
      <c r="JLQ2" s="2277"/>
      <c r="JLR2" s="2277"/>
      <c r="JLS2" s="2277"/>
      <c r="JLT2" s="2277"/>
      <c r="JLU2" s="2277"/>
      <c r="JLV2" s="2277"/>
      <c r="JLW2" s="2277"/>
      <c r="JLX2" s="2277"/>
      <c r="JLY2" s="2277"/>
      <c r="JLZ2" s="2277"/>
      <c r="JMA2" s="2277"/>
      <c r="JMB2" s="2277"/>
      <c r="JMC2" s="2277"/>
      <c r="JMD2" s="2277"/>
      <c r="JME2" s="2277"/>
      <c r="JMF2" s="2277"/>
      <c r="JMG2" s="2277"/>
      <c r="JMH2" s="2277"/>
      <c r="JMI2" s="2277"/>
      <c r="JMJ2" s="2277"/>
      <c r="JMK2" s="2277"/>
      <c r="JML2" s="2277"/>
      <c r="JMM2" s="2277"/>
      <c r="JMN2" s="2277"/>
      <c r="JMO2" s="2277"/>
      <c r="JMP2" s="2277"/>
      <c r="JMQ2" s="2277"/>
      <c r="JMR2" s="2277"/>
      <c r="JMS2" s="2277"/>
      <c r="JMT2" s="2277"/>
      <c r="JMU2" s="2277"/>
      <c r="JMV2" s="2277"/>
      <c r="JMW2" s="2277"/>
      <c r="JMX2" s="2277"/>
      <c r="JMY2" s="2277"/>
      <c r="JMZ2" s="2277"/>
      <c r="JNA2" s="2277"/>
      <c r="JNB2" s="2277"/>
      <c r="JNC2" s="2277"/>
      <c r="JND2" s="2277"/>
      <c r="JNE2" s="2277"/>
      <c r="JNF2" s="2277"/>
      <c r="JNG2" s="2277"/>
      <c r="JNH2" s="2277"/>
      <c r="JNI2" s="2277"/>
      <c r="JNJ2" s="2277"/>
      <c r="JNK2" s="2277"/>
      <c r="JNL2" s="2277"/>
      <c r="JNM2" s="2277"/>
      <c r="JNN2" s="2277"/>
      <c r="JNO2" s="2277"/>
      <c r="JNP2" s="2277"/>
      <c r="JNQ2" s="2277"/>
      <c r="JNR2" s="2277"/>
      <c r="JNS2" s="2277"/>
      <c r="JNT2" s="2277"/>
      <c r="JNU2" s="2277"/>
      <c r="JNV2" s="2277"/>
      <c r="JNW2" s="2277"/>
      <c r="JNX2" s="2277"/>
      <c r="JNY2" s="2277"/>
      <c r="JNZ2" s="2277"/>
      <c r="JOA2" s="2277"/>
      <c r="JOB2" s="2277"/>
      <c r="JOC2" s="2277"/>
      <c r="JOD2" s="2277"/>
      <c r="JOE2" s="2277"/>
      <c r="JOF2" s="2277"/>
      <c r="JOG2" s="2277"/>
      <c r="JOH2" s="2277"/>
      <c r="JOI2" s="2277"/>
      <c r="JOJ2" s="2277"/>
      <c r="JOK2" s="2277"/>
      <c r="JOL2" s="2277"/>
      <c r="JOM2" s="2277"/>
      <c r="JON2" s="2277"/>
      <c r="JOO2" s="2277"/>
      <c r="JOP2" s="2277"/>
      <c r="JOQ2" s="2277"/>
      <c r="JOR2" s="2277"/>
      <c r="JOS2" s="2277"/>
      <c r="JOT2" s="2277"/>
      <c r="JOU2" s="2277"/>
      <c r="JOV2" s="2277"/>
      <c r="JOW2" s="2277"/>
      <c r="JOX2" s="2277"/>
      <c r="JOY2" s="2277"/>
      <c r="JOZ2" s="2277"/>
      <c r="JPA2" s="2277"/>
      <c r="JPB2" s="2277"/>
      <c r="JPC2" s="2277"/>
      <c r="JPD2" s="2277"/>
      <c r="JPE2" s="2277"/>
      <c r="JPF2" s="2277"/>
      <c r="JPG2" s="2277"/>
      <c r="JPH2" s="2277"/>
      <c r="JPI2" s="2277"/>
      <c r="JPJ2" s="2277"/>
      <c r="JPK2" s="2277"/>
      <c r="JPL2" s="2277"/>
      <c r="JPM2" s="2277"/>
      <c r="JPN2" s="2277"/>
      <c r="JPO2" s="2277"/>
      <c r="JPP2" s="2277"/>
      <c r="JPQ2" s="2277"/>
      <c r="JPR2" s="2277"/>
      <c r="JPS2" s="2277"/>
      <c r="JPT2" s="2277"/>
      <c r="JPU2" s="2277"/>
      <c r="JPV2" s="2277"/>
      <c r="JPW2" s="2277"/>
      <c r="JPX2" s="2277"/>
      <c r="JPY2" s="2277"/>
      <c r="JPZ2" s="2277"/>
      <c r="JQA2" s="2277"/>
      <c r="JQB2" s="2277"/>
      <c r="JQC2" s="2277"/>
      <c r="JQD2" s="2277"/>
      <c r="JQE2" s="2277"/>
      <c r="JQF2" s="2277"/>
      <c r="JQG2" s="2277"/>
      <c r="JQH2" s="2277"/>
      <c r="JQI2" s="2277"/>
      <c r="JQJ2" s="2277"/>
      <c r="JQK2" s="2277"/>
      <c r="JQL2" s="2277"/>
      <c r="JQM2" s="2277"/>
      <c r="JQN2" s="2277"/>
      <c r="JQO2" s="2277"/>
      <c r="JQP2" s="2277"/>
      <c r="JQQ2" s="2277"/>
      <c r="JQR2" s="2277"/>
      <c r="JQS2" s="2277"/>
      <c r="JQT2" s="2277"/>
      <c r="JQU2" s="2277"/>
      <c r="JQV2" s="2277"/>
      <c r="JQW2" s="2277"/>
      <c r="JQX2" s="2277"/>
      <c r="JQY2" s="2277"/>
      <c r="JQZ2" s="2277"/>
      <c r="JRA2" s="2277"/>
      <c r="JRB2" s="2277"/>
      <c r="JRC2" s="2277"/>
      <c r="JRD2" s="2277"/>
      <c r="JRE2" s="2277"/>
      <c r="JRF2" s="2277"/>
      <c r="JRG2" s="2277"/>
      <c r="JRH2" s="2277"/>
      <c r="JRI2" s="2277"/>
      <c r="JRJ2" s="2277"/>
      <c r="JRK2" s="2277"/>
      <c r="JRL2" s="2277"/>
      <c r="JRM2" s="2277"/>
      <c r="JRN2" s="2277"/>
      <c r="JRO2" s="2277"/>
      <c r="JRP2" s="2277"/>
      <c r="JRQ2" s="2277"/>
      <c r="JRR2" s="2277"/>
      <c r="JRS2" s="2277"/>
      <c r="JRT2" s="2277"/>
      <c r="JRU2" s="2277"/>
      <c r="JRV2" s="2277"/>
      <c r="JRW2" s="2277"/>
      <c r="JRX2" s="2277"/>
      <c r="JRY2" s="2277"/>
      <c r="JRZ2" s="2277"/>
      <c r="JSA2" s="2277"/>
      <c r="JSB2" s="2277"/>
      <c r="JSC2" s="2277"/>
      <c r="JSD2" s="2277"/>
      <c r="JSE2" s="2277"/>
      <c r="JSF2" s="2277"/>
      <c r="JSG2" s="2277"/>
      <c r="JSH2" s="2277"/>
      <c r="JSI2" s="2277"/>
      <c r="JSJ2" s="2277"/>
      <c r="JSK2" s="2277"/>
      <c r="JSL2" s="2277"/>
      <c r="JSM2" s="2277"/>
      <c r="JSN2" s="2277"/>
      <c r="JSO2" s="2277"/>
      <c r="JSP2" s="2277"/>
      <c r="JSQ2" s="2277"/>
      <c r="JSR2" s="2277"/>
      <c r="JSS2" s="2277"/>
      <c r="JST2" s="2277"/>
      <c r="JSU2" s="2277"/>
      <c r="JSV2" s="2277"/>
      <c r="JSW2" s="2277"/>
      <c r="JSX2" s="2277"/>
      <c r="JSY2" s="2277"/>
      <c r="JSZ2" s="2277"/>
      <c r="JTA2" s="2277"/>
      <c r="JTB2" s="2277"/>
      <c r="JTC2" s="2277"/>
      <c r="JTD2" s="2277"/>
      <c r="JTE2" s="2277"/>
      <c r="JTF2" s="2277"/>
      <c r="JTG2" s="2277"/>
      <c r="JTH2" s="2277"/>
      <c r="JTI2" s="2277"/>
      <c r="JTJ2" s="2277"/>
      <c r="JTK2" s="2277"/>
      <c r="JTL2" s="2277"/>
      <c r="JTM2" s="2277"/>
      <c r="JTN2" s="2277"/>
      <c r="JTO2" s="2277"/>
      <c r="JTP2" s="2277"/>
      <c r="JTQ2" s="2277"/>
      <c r="JTR2" s="2277"/>
      <c r="JTS2" s="2277"/>
      <c r="JTT2" s="2277"/>
      <c r="JTU2" s="2277"/>
      <c r="JTV2" s="2277"/>
      <c r="JTW2" s="2277"/>
      <c r="JTX2" s="2277"/>
      <c r="JTY2" s="2277"/>
      <c r="JTZ2" s="2277"/>
      <c r="JUA2" s="2277"/>
      <c r="JUB2" s="2277"/>
      <c r="JUC2" s="2277"/>
      <c r="JUD2" s="2277"/>
      <c r="JUE2" s="2277"/>
      <c r="JUF2" s="2277"/>
      <c r="JUG2" s="2277"/>
      <c r="JUH2" s="2277"/>
      <c r="JUI2" s="2277"/>
      <c r="JUJ2" s="2277"/>
      <c r="JUK2" s="2277"/>
      <c r="JUL2" s="2277"/>
      <c r="JUM2" s="2277"/>
      <c r="JUN2" s="2277"/>
      <c r="JUO2" s="2277"/>
      <c r="JUP2" s="2277"/>
      <c r="JUQ2" s="2277"/>
      <c r="JUR2" s="2277"/>
      <c r="JUS2" s="2277"/>
      <c r="JUT2" s="2277"/>
      <c r="JUU2" s="2277"/>
      <c r="JUV2" s="2277"/>
      <c r="JUW2" s="2277"/>
      <c r="JUX2" s="2277"/>
      <c r="JUY2" s="2277"/>
      <c r="JUZ2" s="2277"/>
      <c r="JVA2" s="2277"/>
      <c r="JVB2" s="2277"/>
      <c r="JVC2" s="2277"/>
      <c r="JVD2" s="2277"/>
      <c r="JVE2" s="2277"/>
      <c r="JVF2" s="2277"/>
      <c r="JVG2" s="2277"/>
      <c r="JVH2" s="2277"/>
      <c r="JVI2" s="2277"/>
      <c r="JVJ2" s="2277"/>
      <c r="JVK2" s="2277"/>
      <c r="JVL2" s="2277"/>
      <c r="JVM2" s="2277"/>
      <c r="JVN2" s="2277"/>
      <c r="JVO2" s="2277"/>
      <c r="JVP2" s="2277"/>
      <c r="JVQ2" s="2277"/>
      <c r="JVR2" s="2277"/>
      <c r="JVS2" s="2277"/>
      <c r="JVT2" s="2277"/>
      <c r="JVU2" s="2277"/>
      <c r="JVV2" s="2277"/>
      <c r="JVW2" s="2277"/>
      <c r="JVX2" s="2277"/>
      <c r="JVY2" s="2277"/>
      <c r="JVZ2" s="2277"/>
      <c r="JWA2" s="2277"/>
      <c r="JWB2" s="2277"/>
      <c r="JWC2" s="2277"/>
      <c r="JWD2" s="2277"/>
      <c r="JWE2" s="2277"/>
      <c r="JWF2" s="2277"/>
      <c r="JWG2" s="2277"/>
      <c r="JWH2" s="2277"/>
      <c r="JWI2" s="2277"/>
      <c r="JWJ2" s="2277"/>
      <c r="JWK2" s="2277"/>
      <c r="JWL2" s="2277"/>
      <c r="JWM2" s="2277"/>
      <c r="JWN2" s="2277"/>
      <c r="JWO2" s="2277"/>
      <c r="JWP2" s="2277"/>
      <c r="JWQ2" s="2277"/>
      <c r="JWR2" s="2277"/>
      <c r="JWS2" s="2277"/>
      <c r="JWT2" s="2277"/>
      <c r="JWU2" s="2277"/>
      <c r="JWV2" s="2277"/>
      <c r="JWW2" s="2277"/>
      <c r="JWX2" s="2277"/>
      <c r="JWY2" s="2277"/>
      <c r="JWZ2" s="2277"/>
      <c r="JXA2" s="2277"/>
      <c r="JXB2" s="2277"/>
      <c r="JXC2" s="2277"/>
      <c r="JXD2" s="2277"/>
      <c r="JXE2" s="2277"/>
      <c r="JXF2" s="2277"/>
      <c r="JXG2" s="2277"/>
      <c r="JXH2" s="2277"/>
      <c r="JXI2" s="2277"/>
      <c r="JXJ2" s="2277"/>
      <c r="JXK2" s="2277"/>
      <c r="JXL2" s="2277"/>
      <c r="JXM2" s="2277"/>
      <c r="JXN2" s="2277"/>
      <c r="JXO2" s="2277"/>
      <c r="JXP2" s="2277"/>
      <c r="JXQ2" s="2277"/>
      <c r="JXR2" s="2277"/>
      <c r="JXS2" s="2277"/>
      <c r="JXT2" s="2277"/>
      <c r="JXU2" s="2277"/>
      <c r="JXV2" s="2277"/>
      <c r="JXW2" s="2277"/>
      <c r="JXX2" s="2277"/>
      <c r="JXY2" s="2277"/>
      <c r="JXZ2" s="2277"/>
      <c r="JYA2" s="2277"/>
      <c r="JYB2" s="2277"/>
      <c r="JYC2" s="2277"/>
      <c r="JYD2" s="2277"/>
      <c r="JYE2" s="2277"/>
      <c r="JYF2" s="2277"/>
      <c r="JYG2" s="2277"/>
      <c r="JYH2" s="2277"/>
      <c r="JYI2" s="2277"/>
      <c r="JYJ2" s="2277"/>
      <c r="JYK2" s="2277"/>
      <c r="JYL2" s="2277"/>
      <c r="JYM2" s="2277"/>
      <c r="JYN2" s="2277"/>
      <c r="JYO2" s="2277"/>
      <c r="JYP2" s="2277"/>
      <c r="JYQ2" s="2277"/>
      <c r="JYR2" s="2277"/>
      <c r="JYS2" s="2277"/>
      <c r="JYT2" s="2277"/>
      <c r="JYU2" s="2277"/>
      <c r="JYV2" s="2277"/>
      <c r="JYW2" s="2277"/>
      <c r="JYX2" s="2277"/>
      <c r="JYY2" s="2277"/>
      <c r="JYZ2" s="2277"/>
      <c r="JZA2" s="2277"/>
      <c r="JZB2" s="2277"/>
      <c r="JZC2" s="2277"/>
      <c r="JZD2" s="2277"/>
      <c r="JZE2" s="2277"/>
      <c r="JZF2" s="2277"/>
      <c r="JZG2" s="2277"/>
      <c r="JZH2" s="2277"/>
      <c r="JZI2" s="2277"/>
      <c r="JZJ2" s="2277"/>
      <c r="JZK2" s="2277"/>
      <c r="JZL2" s="2277"/>
      <c r="JZM2" s="2277"/>
      <c r="JZN2" s="2277"/>
      <c r="JZO2" s="2277"/>
      <c r="JZP2" s="2277"/>
      <c r="JZQ2" s="2277"/>
      <c r="JZR2" s="2277"/>
      <c r="JZS2" s="2277"/>
      <c r="JZT2" s="2277"/>
      <c r="JZU2" s="2277"/>
      <c r="JZV2" s="2277"/>
      <c r="JZW2" s="2277"/>
      <c r="JZX2" s="2277"/>
      <c r="JZY2" s="2277"/>
      <c r="JZZ2" s="2277"/>
      <c r="KAA2" s="2277"/>
      <c r="KAB2" s="2277"/>
      <c r="KAC2" s="2277"/>
      <c r="KAD2" s="2277"/>
      <c r="KAE2" s="2277"/>
      <c r="KAF2" s="2277"/>
      <c r="KAG2" s="2277"/>
      <c r="KAH2" s="2277"/>
      <c r="KAI2" s="2277"/>
      <c r="KAJ2" s="2277"/>
      <c r="KAK2" s="2277"/>
      <c r="KAL2" s="2277"/>
      <c r="KAM2" s="2277"/>
      <c r="KAN2" s="2277"/>
      <c r="KAO2" s="2277"/>
      <c r="KAP2" s="2277"/>
      <c r="KAQ2" s="2277"/>
      <c r="KAR2" s="2277"/>
      <c r="KAS2" s="2277"/>
      <c r="KAT2" s="2277"/>
      <c r="KAU2" s="2277"/>
      <c r="KAV2" s="2277"/>
      <c r="KAW2" s="2277"/>
      <c r="KAX2" s="2277"/>
      <c r="KAY2" s="2277"/>
      <c r="KAZ2" s="2277"/>
      <c r="KBA2" s="2277"/>
      <c r="KBB2" s="2277"/>
      <c r="KBC2" s="2277"/>
      <c r="KBD2" s="2277"/>
      <c r="KBE2" s="2277"/>
      <c r="KBF2" s="2277"/>
      <c r="KBG2" s="2277"/>
      <c r="KBH2" s="2277"/>
      <c r="KBI2" s="2277"/>
      <c r="KBJ2" s="2277"/>
      <c r="KBK2" s="2277"/>
      <c r="KBL2" s="2277"/>
      <c r="KBM2" s="2277"/>
      <c r="KBN2" s="2277"/>
      <c r="KBO2" s="2277"/>
      <c r="KBP2" s="2277"/>
      <c r="KBQ2" s="2277"/>
      <c r="KBR2" s="2277"/>
      <c r="KBS2" s="2277"/>
      <c r="KBT2" s="2277"/>
      <c r="KBU2" s="2277"/>
      <c r="KBV2" s="2277"/>
      <c r="KBW2" s="2277"/>
      <c r="KBX2" s="2277"/>
      <c r="KBY2" s="2277"/>
      <c r="KBZ2" s="2277"/>
      <c r="KCA2" s="2277"/>
      <c r="KCB2" s="2277"/>
      <c r="KCC2" s="2277"/>
      <c r="KCD2" s="2277"/>
      <c r="KCE2" s="2277"/>
      <c r="KCF2" s="2277"/>
      <c r="KCG2" s="2277"/>
      <c r="KCH2" s="2277"/>
      <c r="KCI2" s="2277"/>
      <c r="KCJ2" s="2277"/>
      <c r="KCK2" s="2277"/>
      <c r="KCL2" s="2277"/>
      <c r="KCM2" s="2277"/>
      <c r="KCN2" s="2277"/>
      <c r="KCO2" s="2277"/>
      <c r="KCP2" s="2277"/>
      <c r="KCQ2" s="2277"/>
      <c r="KCR2" s="2277"/>
      <c r="KCS2" s="2277"/>
      <c r="KCT2" s="2277"/>
      <c r="KCU2" s="2277"/>
      <c r="KCV2" s="2277"/>
      <c r="KCW2" s="2277"/>
      <c r="KCX2" s="2277"/>
      <c r="KCY2" s="2277"/>
      <c r="KCZ2" s="2277"/>
      <c r="KDA2" s="2277"/>
      <c r="KDB2" s="2277"/>
      <c r="KDC2" s="2277"/>
      <c r="KDD2" s="2277"/>
      <c r="KDE2" s="2277"/>
      <c r="KDF2" s="2277"/>
      <c r="KDG2" s="2277"/>
      <c r="KDH2" s="2277"/>
      <c r="KDI2" s="2277"/>
      <c r="KDJ2" s="2277"/>
      <c r="KDK2" s="2277"/>
      <c r="KDL2" s="2277"/>
      <c r="KDM2" s="2277"/>
      <c r="KDN2" s="2277"/>
      <c r="KDO2" s="2277"/>
      <c r="KDP2" s="2277"/>
      <c r="KDQ2" s="2277"/>
      <c r="KDR2" s="2277"/>
      <c r="KDS2" s="2277"/>
      <c r="KDT2" s="2277"/>
      <c r="KDU2" s="2277"/>
      <c r="KDV2" s="2277"/>
      <c r="KDW2" s="2277"/>
      <c r="KDX2" s="2277"/>
      <c r="KDY2" s="2277"/>
      <c r="KDZ2" s="2277"/>
      <c r="KEA2" s="2277"/>
      <c r="KEB2" s="2277"/>
      <c r="KEC2" s="2277"/>
      <c r="KED2" s="2277"/>
      <c r="KEE2" s="2277"/>
      <c r="KEF2" s="2277"/>
      <c r="KEG2" s="2277"/>
      <c r="KEH2" s="2277"/>
      <c r="KEI2" s="2277"/>
      <c r="KEJ2" s="2277"/>
      <c r="KEK2" s="2277"/>
      <c r="KEL2" s="2277"/>
      <c r="KEM2" s="2277"/>
      <c r="KEN2" s="2277"/>
      <c r="KEO2" s="2277"/>
      <c r="KEP2" s="2277"/>
      <c r="KEQ2" s="2277"/>
      <c r="KER2" s="2277"/>
      <c r="KES2" s="2277"/>
      <c r="KET2" s="2277"/>
      <c r="KEU2" s="2277"/>
      <c r="KEV2" s="2277"/>
      <c r="KEW2" s="2277"/>
      <c r="KEX2" s="2277"/>
      <c r="KEY2" s="2277"/>
      <c r="KEZ2" s="2277"/>
      <c r="KFA2" s="2277"/>
      <c r="KFB2" s="2277"/>
      <c r="KFC2" s="2277"/>
      <c r="KFD2" s="2277"/>
      <c r="KFE2" s="2277"/>
      <c r="KFF2" s="2277"/>
      <c r="KFG2" s="2277"/>
      <c r="KFH2" s="2277"/>
      <c r="KFI2" s="2277"/>
      <c r="KFJ2" s="2277"/>
      <c r="KFK2" s="2277"/>
      <c r="KFL2" s="2277"/>
      <c r="KFM2" s="2277"/>
      <c r="KFN2" s="2277"/>
      <c r="KFO2" s="2277"/>
      <c r="KFP2" s="2277"/>
      <c r="KFQ2" s="2277"/>
      <c r="KFR2" s="2277"/>
      <c r="KFS2" s="2277"/>
      <c r="KFT2" s="2277"/>
      <c r="KFU2" s="2277"/>
      <c r="KFV2" s="2277"/>
      <c r="KFW2" s="2277"/>
      <c r="KFX2" s="2277"/>
      <c r="KFY2" s="2277"/>
      <c r="KFZ2" s="2277"/>
      <c r="KGA2" s="2277"/>
      <c r="KGB2" s="2277"/>
      <c r="KGC2" s="2277"/>
      <c r="KGD2" s="2277"/>
      <c r="KGE2" s="2277"/>
      <c r="KGF2" s="2277"/>
      <c r="KGG2" s="2277"/>
      <c r="KGH2" s="2277"/>
      <c r="KGI2" s="2277"/>
      <c r="KGJ2" s="2277"/>
      <c r="KGK2" s="2277"/>
      <c r="KGL2" s="2277"/>
      <c r="KGM2" s="2277"/>
      <c r="KGN2" s="2277"/>
      <c r="KGO2" s="2277"/>
      <c r="KGP2" s="2277"/>
      <c r="KGQ2" s="2277"/>
      <c r="KGR2" s="2277"/>
      <c r="KGS2" s="2277"/>
      <c r="KGT2" s="2277"/>
      <c r="KGU2" s="2277"/>
      <c r="KGV2" s="2277"/>
      <c r="KGW2" s="2277"/>
      <c r="KGX2" s="2277"/>
      <c r="KGY2" s="2277"/>
      <c r="KGZ2" s="2277"/>
      <c r="KHA2" s="2277"/>
      <c r="KHB2" s="2277"/>
      <c r="KHC2" s="2277"/>
      <c r="KHD2" s="2277"/>
      <c r="KHE2" s="2277"/>
      <c r="KHF2" s="2277"/>
      <c r="KHG2" s="2277"/>
      <c r="KHH2" s="2277"/>
      <c r="KHI2" s="2277"/>
      <c r="KHJ2" s="2277"/>
      <c r="KHK2" s="2277"/>
      <c r="KHL2" s="2277"/>
      <c r="KHM2" s="2277"/>
      <c r="KHN2" s="2277"/>
      <c r="KHO2" s="2277"/>
      <c r="KHP2" s="2277"/>
      <c r="KHQ2" s="2277"/>
      <c r="KHR2" s="2277"/>
      <c r="KHS2" s="2277"/>
      <c r="KHT2" s="2277"/>
      <c r="KHU2" s="2277"/>
      <c r="KHV2" s="2277"/>
      <c r="KHW2" s="2277"/>
      <c r="KHX2" s="2277"/>
      <c r="KHY2" s="2277"/>
      <c r="KHZ2" s="2277"/>
      <c r="KIA2" s="2277"/>
      <c r="KIB2" s="2277"/>
      <c r="KIC2" s="2277"/>
      <c r="KID2" s="2277"/>
      <c r="KIE2" s="2277"/>
      <c r="KIF2" s="2277"/>
      <c r="KIG2" s="2277"/>
      <c r="KIH2" s="2277"/>
      <c r="KII2" s="2277"/>
      <c r="KIJ2" s="2277"/>
      <c r="KIK2" s="2277"/>
      <c r="KIL2" s="2277"/>
      <c r="KIM2" s="2277"/>
      <c r="KIN2" s="2277"/>
      <c r="KIO2" s="2277"/>
      <c r="KIP2" s="2277"/>
      <c r="KIQ2" s="2277"/>
      <c r="KIR2" s="2277"/>
      <c r="KIS2" s="2277"/>
      <c r="KIT2" s="2277"/>
      <c r="KIU2" s="2277"/>
      <c r="KIV2" s="2277"/>
      <c r="KIW2" s="2277"/>
      <c r="KIX2" s="2277"/>
      <c r="KIY2" s="2277"/>
      <c r="KIZ2" s="2277"/>
      <c r="KJA2" s="2277"/>
      <c r="KJB2" s="2277"/>
      <c r="KJC2" s="2277"/>
      <c r="KJD2" s="2277"/>
      <c r="KJE2" s="2277"/>
      <c r="KJF2" s="2277"/>
      <c r="KJG2" s="2277"/>
      <c r="KJH2" s="2277"/>
      <c r="KJI2" s="2277"/>
      <c r="KJJ2" s="2277"/>
      <c r="KJK2" s="2277"/>
      <c r="KJL2" s="2277"/>
      <c r="KJM2" s="2277"/>
      <c r="KJN2" s="2277"/>
      <c r="KJO2" s="2277"/>
      <c r="KJP2" s="2277"/>
      <c r="KJQ2" s="2277"/>
      <c r="KJR2" s="2277"/>
      <c r="KJS2" s="2277"/>
      <c r="KJT2" s="2277"/>
      <c r="KJU2" s="2277"/>
      <c r="KJV2" s="2277"/>
      <c r="KJW2" s="2277"/>
      <c r="KJX2" s="2277"/>
      <c r="KJY2" s="2277"/>
      <c r="KJZ2" s="2277"/>
      <c r="KKA2" s="2277"/>
      <c r="KKB2" s="2277"/>
      <c r="KKC2" s="2277"/>
      <c r="KKD2" s="2277"/>
      <c r="KKE2" s="2277"/>
      <c r="KKF2" s="2277"/>
      <c r="KKG2" s="2277"/>
      <c r="KKH2" s="2277"/>
      <c r="KKI2" s="2277"/>
      <c r="KKJ2" s="2277"/>
      <c r="KKK2" s="2277"/>
      <c r="KKL2" s="2277"/>
      <c r="KKM2" s="2277"/>
      <c r="KKN2" s="2277"/>
      <c r="KKO2" s="2277"/>
      <c r="KKP2" s="2277"/>
      <c r="KKQ2" s="2277"/>
      <c r="KKR2" s="2277"/>
      <c r="KKS2" s="2277"/>
      <c r="KKT2" s="2277"/>
      <c r="KKU2" s="2277"/>
      <c r="KKV2" s="2277"/>
      <c r="KKW2" s="2277"/>
      <c r="KKX2" s="2277"/>
      <c r="KKY2" s="2277"/>
      <c r="KKZ2" s="2277"/>
      <c r="KLA2" s="2277"/>
      <c r="KLB2" s="2277"/>
      <c r="KLC2" s="2277"/>
      <c r="KLD2" s="2277"/>
      <c r="KLE2" s="2277"/>
      <c r="KLF2" s="2277"/>
      <c r="KLG2" s="2277"/>
      <c r="KLH2" s="2277"/>
      <c r="KLI2" s="2277"/>
      <c r="KLJ2" s="2277"/>
      <c r="KLK2" s="2277"/>
      <c r="KLL2" s="2277"/>
      <c r="KLM2" s="2277"/>
      <c r="KLN2" s="2277"/>
      <c r="KLO2" s="2277"/>
      <c r="KLP2" s="2277"/>
      <c r="KLQ2" s="2277"/>
      <c r="KLR2" s="2277"/>
      <c r="KLS2" s="2277"/>
      <c r="KLT2" s="2277"/>
      <c r="KLU2" s="2277"/>
      <c r="KLV2" s="2277"/>
      <c r="KLW2" s="2277"/>
      <c r="KLX2" s="2277"/>
      <c r="KLY2" s="2277"/>
      <c r="KLZ2" s="2277"/>
      <c r="KMA2" s="2277"/>
      <c r="KMB2" s="2277"/>
      <c r="KMC2" s="2277"/>
      <c r="KMD2" s="2277"/>
      <c r="KME2" s="2277"/>
      <c r="KMF2" s="2277"/>
      <c r="KMG2" s="2277"/>
      <c r="KMH2" s="2277"/>
      <c r="KMI2" s="2277"/>
      <c r="KMJ2" s="2277"/>
      <c r="KMK2" s="2277"/>
      <c r="KML2" s="2277"/>
      <c r="KMM2" s="2277"/>
      <c r="KMN2" s="2277"/>
      <c r="KMO2" s="2277"/>
      <c r="KMP2" s="2277"/>
      <c r="KMQ2" s="2277"/>
      <c r="KMR2" s="2277"/>
      <c r="KMS2" s="2277"/>
      <c r="KMT2" s="2277"/>
      <c r="KMU2" s="2277"/>
      <c r="KMV2" s="2277"/>
      <c r="KMW2" s="2277"/>
      <c r="KMX2" s="2277"/>
      <c r="KMY2" s="2277"/>
      <c r="KMZ2" s="2277"/>
      <c r="KNA2" s="2277"/>
      <c r="KNB2" s="2277"/>
      <c r="KNC2" s="2277"/>
      <c r="KND2" s="2277"/>
      <c r="KNE2" s="2277"/>
      <c r="KNF2" s="2277"/>
      <c r="KNG2" s="2277"/>
      <c r="KNH2" s="2277"/>
      <c r="KNI2" s="2277"/>
      <c r="KNJ2" s="2277"/>
      <c r="KNK2" s="2277"/>
      <c r="KNL2" s="2277"/>
      <c r="KNM2" s="2277"/>
      <c r="KNN2" s="2277"/>
      <c r="KNO2" s="2277"/>
      <c r="KNP2" s="2277"/>
      <c r="KNQ2" s="2277"/>
      <c r="KNR2" s="2277"/>
      <c r="KNS2" s="2277"/>
      <c r="KNT2" s="2277"/>
      <c r="KNU2" s="2277"/>
      <c r="KNV2" s="2277"/>
      <c r="KNW2" s="2277"/>
      <c r="KNX2" s="2277"/>
      <c r="KNY2" s="2277"/>
      <c r="KNZ2" s="2277"/>
      <c r="KOA2" s="2277"/>
      <c r="KOB2" s="2277"/>
      <c r="KOC2" s="2277"/>
      <c r="KOD2" s="2277"/>
      <c r="KOE2" s="2277"/>
      <c r="KOF2" s="2277"/>
      <c r="KOG2" s="2277"/>
      <c r="KOH2" s="2277"/>
      <c r="KOI2" s="2277"/>
      <c r="KOJ2" s="2277"/>
      <c r="KOK2" s="2277"/>
      <c r="KOL2" s="2277"/>
      <c r="KOM2" s="2277"/>
      <c r="KON2" s="2277"/>
      <c r="KOO2" s="2277"/>
      <c r="KOP2" s="2277"/>
      <c r="KOQ2" s="2277"/>
      <c r="KOR2" s="2277"/>
      <c r="KOS2" s="2277"/>
      <c r="KOT2" s="2277"/>
      <c r="KOU2" s="2277"/>
      <c r="KOV2" s="2277"/>
      <c r="KOW2" s="2277"/>
      <c r="KOX2" s="2277"/>
      <c r="KOY2" s="2277"/>
      <c r="KOZ2" s="2277"/>
      <c r="KPA2" s="2277"/>
      <c r="KPB2" s="2277"/>
      <c r="KPC2" s="2277"/>
      <c r="KPD2" s="2277"/>
      <c r="KPE2" s="2277"/>
      <c r="KPF2" s="2277"/>
      <c r="KPG2" s="2277"/>
      <c r="KPH2" s="2277"/>
      <c r="KPI2" s="2277"/>
      <c r="KPJ2" s="2277"/>
      <c r="KPK2" s="2277"/>
      <c r="KPL2" s="2277"/>
      <c r="KPM2" s="2277"/>
      <c r="KPN2" s="2277"/>
      <c r="KPO2" s="2277"/>
      <c r="KPP2" s="2277"/>
      <c r="KPQ2" s="2277"/>
      <c r="KPR2" s="2277"/>
      <c r="KPS2" s="2277"/>
      <c r="KPT2" s="2277"/>
      <c r="KPU2" s="2277"/>
      <c r="KPV2" s="2277"/>
      <c r="KPW2" s="2277"/>
      <c r="KPX2" s="2277"/>
      <c r="KPY2" s="2277"/>
      <c r="KPZ2" s="2277"/>
      <c r="KQA2" s="2277"/>
      <c r="KQB2" s="2277"/>
      <c r="KQC2" s="2277"/>
      <c r="KQD2" s="2277"/>
      <c r="KQE2" s="2277"/>
      <c r="KQF2" s="2277"/>
      <c r="KQG2" s="2277"/>
      <c r="KQH2" s="2277"/>
      <c r="KQI2" s="2277"/>
      <c r="KQJ2" s="2277"/>
      <c r="KQK2" s="2277"/>
      <c r="KQL2" s="2277"/>
      <c r="KQM2" s="2277"/>
      <c r="KQN2" s="2277"/>
      <c r="KQO2" s="2277"/>
      <c r="KQP2" s="2277"/>
      <c r="KQQ2" s="2277"/>
      <c r="KQR2" s="2277"/>
      <c r="KQS2" s="2277"/>
      <c r="KQT2" s="2277"/>
      <c r="KQU2" s="2277"/>
      <c r="KQV2" s="2277"/>
      <c r="KQW2" s="2277"/>
      <c r="KQX2" s="2277"/>
      <c r="KQY2" s="2277"/>
      <c r="KQZ2" s="2277"/>
      <c r="KRA2" s="2277"/>
      <c r="KRB2" s="2277"/>
      <c r="KRC2" s="2277"/>
      <c r="KRD2" s="2277"/>
      <c r="KRE2" s="2277"/>
      <c r="KRF2" s="2277"/>
      <c r="KRG2" s="2277"/>
      <c r="KRH2" s="2277"/>
      <c r="KRI2" s="2277"/>
      <c r="KRJ2" s="2277"/>
      <c r="KRK2" s="2277"/>
      <c r="KRL2" s="2277"/>
      <c r="KRM2" s="2277"/>
      <c r="KRN2" s="2277"/>
      <c r="KRO2" s="2277"/>
      <c r="KRP2" s="2277"/>
      <c r="KRQ2" s="2277"/>
      <c r="KRR2" s="2277"/>
      <c r="KRS2" s="2277"/>
      <c r="KRT2" s="2277"/>
      <c r="KRU2" s="2277"/>
      <c r="KRV2" s="2277"/>
      <c r="KRW2" s="2277"/>
      <c r="KRX2" s="2277"/>
      <c r="KRY2" s="2277"/>
      <c r="KRZ2" s="2277"/>
      <c r="KSA2" s="2277"/>
      <c r="KSB2" s="2277"/>
      <c r="KSC2" s="2277"/>
      <c r="KSD2" s="2277"/>
      <c r="KSE2" s="2277"/>
      <c r="KSF2" s="2277"/>
      <c r="KSG2" s="2277"/>
      <c r="KSH2" s="2277"/>
      <c r="KSI2" s="2277"/>
      <c r="KSJ2" s="2277"/>
      <c r="KSK2" s="2277"/>
      <c r="KSL2" s="2277"/>
      <c r="KSM2" s="2277"/>
      <c r="KSN2" s="2277"/>
      <c r="KSO2" s="2277"/>
      <c r="KSP2" s="2277"/>
      <c r="KSQ2" s="2277"/>
      <c r="KSR2" s="2277"/>
      <c r="KSS2" s="2277"/>
      <c r="KST2" s="2277"/>
      <c r="KSU2" s="2277"/>
      <c r="KSV2" s="2277"/>
      <c r="KSW2" s="2277"/>
      <c r="KSX2" s="2277"/>
      <c r="KSY2" s="2277"/>
      <c r="KSZ2" s="2277"/>
      <c r="KTA2" s="2277"/>
      <c r="KTB2" s="2277"/>
      <c r="KTC2" s="2277"/>
      <c r="KTD2" s="2277"/>
      <c r="KTE2" s="2277"/>
      <c r="KTF2" s="2277"/>
      <c r="KTG2" s="2277"/>
      <c r="KTH2" s="2277"/>
      <c r="KTI2" s="2277"/>
      <c r="KTJ2" s="2277"/>
      <c r="KTK2" s="2277"/>
      <c r="KTL2" s="2277"/>
      <c r="KTM2" s="2277"/>
      <c r="KTN2" s="2277"/>
      <c r="KTO2" s="2277"/>
      <c r="KTP2" s="2277"/>
      <c r="KTQ2" s="2277"/>
      <c r="KTR2" s="2277"/>
      <c r="KTS2" s="2277"/>
      <c r="KTT2" s="2277"/>
      <c r="KTU2" s="2277"/>
      <c r="KTV2" s="2277"/>
      <c r="KTW2" s="2277"/>
      <c r="KTX2" s="2277"/>
      <c r="KTY2" s="2277"/>
      <c r="KTZ2" s="2277"/>
      <c r="KUA2" s="2277"/>
      <c r="KUB2" s="2277"/>
      <c r="KUC2" s="2277"/>
      <c r="KUD2" s="2277"/>
      <c r="KUE2" s="2277"/>
      <c r="KUF2" s="2277"/>
      <c r="KUG2" s="2277"/>
      <c r="KUH2" s="2277"/>
      <c r="KUI2" s="2277"/>
      <c r="KUJ2" s="2277"/>
      <c r="KUK2" s="2277"/>
      <c r="KUL2" s="2277"/>
      <c r="KUM2" s="2277"/>
      <c r="KUN2" s="2277"/>
      <c r="KUO2" s="2277"/>
      <c r="KUP2" s="2277"/>
      <c r="KUQ2" s="2277"/>
      <c r="KUR2" s="2277"/>
      <c r="KUS2" s="2277"/>
      <c r="KUT2" s="2277"/>
      <c r="KUU2" s="2277"/>
      <c r="KUV2" s="2277"/>
      <c r="KUW2" s="2277"/>
      <c r="KUX2" s="2277"/>
      <c r="KUY2" s="2277"/>
      <c r="KUZ2" s="2277"/>
      <c r="KVA2" s="2277"/>
      <c r="KVB2" s="2277"/>
      <c r="KVC2" s="2277"/>
      <c r="KVD2" s="2277"/>
      <c r="KVE2" s="2277"/>
      <c r="KVF2" s="2277"/>
      <c r="KVG2" s="2277"/>
      <c r="KVH2" s="2277"/>
      <c r="KVI2" s="2277"/>
      <c r="KVJ2" s="2277"/>
      <c r="KVK2" s="2277"/>
      <c r="KVL2" s="2277"/>
      <c r="KVM2" s="2277"/>
      <c r="KVN2" s="2277"/>
      <c r="KVO2" s="2277"/>
      <c r="KVP2" s="2277"/>
      <c r="KVQ2" s="2277"/>
      <c r="KVR2" s="2277"/>
      <c r="KVS2" s="2277"/>
      <c r="KVT2" s="2277"/>
      <c r="KVU2" s="2277"/>
      <c r="KVV2" s="2277"/>
      <c r="KVW2" s="2277"/>
      <c r="KVX2" s="2277"/>
      <c r="KVY2" s="2277"/>
      <c r="KVZ2" s="2277"/>
      <c r="KWA2" s="2277"/>
      <c r="KWB2" s="2277"/>
      <c r="KWC2" s="2277"/>
      <c r="KWD2" s="2277"/>
      <c r="KWE2" s="2277"/>
      <c r="KWF2" s="2277"/>
      <c r="KWG2" s="2277"/>
      <c r="KWH2" s="2277"/>
      <c r="KWI2" s="2277"/>
      <c r="KWJ2" s="2277"/>
      <c r="KWK2" s="2277"/>
      <c r="KWL2" s="2277"/>
      <c r="KWM2" s="2277"/>
      <c r="KWN2" s="2277"/>
      <c r="KWO2" s="2277"/>
      <c r="KWP2" s="2277"/>
      <c r="KWQ2" s="2277"/>
      <c r="KWR2" s="2277"/>
      <c r="KWS2" s="2277"/>
      <c r="KWT2" s="2277"/>
      <c r="KWU2" s="2277"/>
      <c r="KWV2" s="2277"/>
      <c r="KWW2" s="2277"/>
      <c r="KWX2" s="2277"/>
      <c r="KWY2" s="2277"/>
      <c r="KWZ2" s="2277"/>
      <c r="KXA2" s="2277"/>
      <c r="KXB2" s="2277"/>
      <c r="KXC2" s="2277"/>
      <c r="KXD2" s="2277"/>
      <c r="KXE2" s="2277"/>
      <c r="KXF2" s="2277"/>
      <c r="KXG2" s="2277"/>
      <c r="KXH2" s="2277"/>
      <c r="KXI2" s="2277"/>
      <c r="KXJ2" s="2277"/>
      <c r="KXK2" s="2277"/>
      <c r="KXL2" s="2277"/>
      <c r="KXM2" s="2277"/>
      <c r="KXN2" s="2277"/>
      <c r="KXO2" s="2277"/>
      <c r="KXP2" s="2277"/>
      <c r="KXQ2" s="2277"/>
      <c r="KXR2" s="2277"/>
      <c r="KXS2" s="2277"/>
      <c r="KXT2" s="2277"/>
      <c r="KXU2" s="2277"/>
      <c r="KXV2" s="2277"/>
      <c r="KXW2" s="2277"/>
      <c r="KXX2" s="2277"/>
      <c r="KXY2" s="2277"/>
      <c r="KXZ2" s="2277"/>
      <c r="KYA2" s="2277"/>
      <c r="KYB2" s="2277"/>
      <c r="KYC2" s="2277"/>
      <c r="KYD2" s="2277"/>
      <c r="KYE2" s="2277"/>
      <c r="KYF2" s="2277"/>
      <c r="KYG2" s="2277"/>
      <c r="KYH2" s="2277"/>
      <c r="KYI2" s="2277"/>
      <c r="KYJ2" s="2277"/>
      <c r="KYK2" s="2277"/>
      <c r="KYL2" s="2277"/>
      <c r="KYM2" s="2277"/>
      <c r="KYN2" s="2277"/>
      <c r="KYO2" s="2277"/>
      <c r="KYP2" s="2277"/>
      <c r="KYQ2" s="2277"/>
      <c r="KYR2" s="2277"/>
      <c r="KYS2" s="2277"/>
      <c r="KYT2" s="2277"/>
      <c r="KYU2" s="2277"/>
      <c r="KYV2" s="2277"/>
      <c r="KYW2" s="2277"/>
      <c r="KYX2" s="2277"/>
      <c r="KYY2" s="2277"/>
      <c r="KYZ2" s="2277"/>
      <c r="KZA2" s="2277"/>
      <c r="KZB2" s="2277"/>
      <c r="KZC2" s="2277"/>
      <c r="KZD2" s="2277"/>
      <c r="KZE2" s="2277"/>
      <c r="KZF2" s="2277"/>
      <c r="KZG2" s="2277"/>
      <c r="KZH2" s="2277"/>
      <c r="KZI2" s="2277"/>
      <c r="KZJ2" s="2277"/>
      <c r="KZK2" s="2277"/>
      <c r="KZL2" s="2277"/>
      <c r="KZM2" s="2277"/>
      <c r="KZN2" s="2277"/>
      <c r="KZO2" s="2277"/>
      <c r="KZP2" s="2277"/>
      <c r="KZQ2" s="2277"/>
      <c r="KZR2" s="2277"/>
      <c r="KZS2" s="2277"/>
      <c r="KZT2" s="2277"/>
      <c r="KZU2" s="2277"/>
      <c r="KZV2" s="2277"/>
      <c r="KZW2" s="2277"/>
      <c r="KZX2" s="2277"/>
      <c r="KZY2" s="2277"/>
      <c r="KZZ2" s="2277"/>
      <c r="LAA2" s="2277"/>
      <c r="LAB2" s="2277"/>
      <c r="LAC2" s="2277"/>
      <c r="LAD2" s="2277"/>
      <c r="LAE2" s="2277"/>
      <c r="LAF2" s="2277"/>
      <c r="LAG2" s="2277"/>
      <c r="LAH2" s="2277"/>
      <c r="LAI2" s="2277"/>
      <c r="LAJ2" s="2277"/>
      <c r="LAK2" s="2277"/>
      <c r="LAL2" s="2277"/>
      <c r="LAM2" s="2277"/>
      <c r="LAN2" s="2277"/>
      <c r="LAO2" s="2277"/>
      <c r="LAP2" s="2277"/>
      <c r="LAQ2" s="2277"/>
      <c r="LAR2" s="2277"/>
      <c r="LAS2" s="2277"/>
      <c r="LAT2" s="2277"/>
      <c r="LAU2" s="2277"/>
      <c r="LAV2" s="2277"/>
      <c r="LAW2" s="2277"/>
      <c r="LAX2" s="2277"/>
      <c r="LAY2" s="2277"/>
      <c r="LAZ2" s="2277"/>
      <c r="LBA2" s="2277"/>
      <c r="LBB2" s="2277"/>
      <c r="LBC2" s="2277"/>
      <c r="LBD2" s="2277"/>
      <c r="LBE2" s="2277"/>
      <c r="LBF2" s="2277"/>
      <c r="LBG2" s="2277"/>
      <c r="LBH2" s="2277"/>
      <c r="LBI2" s="2277"/>
      <c r="LBJ2" s="2277"/>
      <c r="LBK2" s="2277"/>
      <c r="LBL2" s="2277"/>
      <c r="LBM2" s="2277"/>
      <c r="LBN2" s="2277"/>
      <c r="LBO2" s="2277"/>
      <c r="LBP2" s="2277"/>
      <c r="LBQ2" s="2277"/>
      <c r="LBR2" s="2277"/>
      <c r="LBS2" s="2277"/>
      <c r="LBT2" s="2277"/>
      <c r="LBU2" s="2277"/>
      <c r="LBV2" s="2277"/>
      <c r="LBW2" s="2277"/>
      <c r="LBX2" s="2277"/>
      <c r="LBY2" s="2277"/>
      <c r="LBZ2" s="2277"/>
      <c r="LCA2" s="2277"/>
      <c r="LCB2" s="2277"/>
      <c r="LCC2" s="2277"/>
      <c r="LCD2" s="2277"/>
      <c r="LCE2" s="2277"/>
      <c r="LCF2" s="2277"/>
      <c r="LCG2" s="2277"/>
      <c r="LCH2" s="2277"/>
      <c r="LCI2" s="2277"/>
      <c r="LCJ2" s="2277"/>
      <c r="LCK2" s="2277"/>
      <c r="LCL2" s="2277"/>
      <c r="LCM2" s="2277"/>
      <c r="LCN2" s="2277"/>
      <c r="LCO2" s="2277"/>
      <c r="LCP2" s="2277"/>
      <c r="LCQ2" s="2277"/>
      <c r="LCR2" s="2277"/>
      <c r="LCS2" s="2277"/>
      <c r="LCT2" s="2277"/>
      <c r="LCU2" s="2277"/>
      <c r="LCV2" s="2277"/>
      <c r="LCW2" s="2277"/>
      <c r="LCX2" s="2277"/>
      <c r="LCY2" s="2277"/>
      <c r="LCZ2" s="2277"/>
      <c r="LDA2" s="2277"/>
      <c r="LDB2" s="2277"/>
      <c r="LDC2" s="2277"/>
      <c r="LDD2" s="2277"/>
      <c r="LDE2" s="2277"/>
      <c r="LDF2" s="2277"/>
      <c r="LDG2" s="2277"/>
      <c r="LDH2" s="2277"/>
      <c r="LDI2" s="2277"/>
      <c r="LDJ2" s="2277"/>
      <c r="LDK2" s="2277"/>
      <c r="LDL2" s="2277"/>
      <c r="LDM2" s="2277"/>
      <c r="LDN2" s="2277"/>
      <c r="LDO2" s="2277"/>
      <c r="LDP2" s="2277"/>
      <c r="LDQ2" s="2277"/>
      <c r="LDR2" s="2277"/>
      <c r="LDS2" s="2277"/>
      <c r="LDT2" s="2277"/>
      <c r="LDU2" s="2277"/>
      <c r="LDV2" s="2277"/>
      <c r="LDW2" s="2277"/>
      <c r="LDX2" s="2277"/>
      <c r="LDY2" s="2277"/>
      <c r="LDZ2" s="2277"/>
      <c r="LEA2" s="2277"/>
      <c r="LEB2" s="2277"/>
      <c r="LEC2" s="2277"/>
      <c r="LED2" s="2277"/>
      <c r="LEE2" s="2277"/>
      <c r="LEF2" s="2277"/>
      <c r="LEG2" s="2277"/>
      <c r="LEH2" s="2277"/>
      <c r="LEI2" s="2277"/>
      <c r="LEJ2" s="2277"/>
      <c r="LEK2" s="2277"/>
      <c r="LEL2" s="2277"/>
      <c r="LEM2" s="2277"/>
      <c r="LEN2" s="2277"/>
      <c r="LEO2" s="2277"/>
      <c r="LEP2" s="2277"/>
      <c r="LEQ2" s="2277"/>
      <c r="LER2" s="2277"/>
      <c r="LES2" s="2277"/>
      <c r="LET2" s="2277"/>
      <c r="LEU2" s="2277"/>
      <c r="LEV2" s="2277"/>
      <c r="LEW2" s="2277"/>
      <c r="LEX2" s="2277"/>
      <c r="LEY2" s="2277"/>
      <c r="LEZ2" s="2277"/>
      <c r="LFA2" s="2277"/>
      <c r="LFB2" s="2277"/>
      <c r="LFC2" s="2277"/>
      <c r="LFD2" s="2277"/>
      <c r="LFE2" s="2277"/>
      <c r="LFF2" s="2277"/>
      <c r="LFG2" s="2277"/>
      <c r="LFH2" s="2277"/>
      <c r="LFI2" s="2277"/>
      <c r="LFJ2" s="2277"/>
      <c r="LFK2" s="2277"/>
      <c r="LFL2" s="2277"/>
      <c r="LFM2" s="2277"/>
      <c r="LFN2" s="2277"/>
      <c r="LFO2" s="2277"/>
      <c r="LFP2" s="2277"/>
      <c r="LFQ2" s="2277"/>
      <c r="LFR2" s="2277"/>
      <c r="LFS2" s="2277"/>
      <c r="LFT2" s="2277"/>
      <c r="LFU2" s="2277"/>
      <c r="LFV2" s="2277"/>
      <c r="LFW2" s="2277"/>
      <c r="LFX2" s="2277"/>
      <c r="LFY2" s="2277"/>
      <c r="LFZ2" s="2277"/>
      <c r="LGA2" s="2277"/>
      <c r="LGB2" s="2277"/>
      <c r="LGC2" s="2277"/>
      <c r="LGD2" s="2277"/>
      <c r="LGE2" s="2277"/>
      <c r="LGF2" s="2277"/>
      <c r="LGG2" s="2277"/>
      <c r="LGH2" s="2277"/>
      <c r="LGI2" s="2277"/>
      <c r="LGJ2" s="2277"/>
      <c r="LGK2" s="2277"/>
      <c r="LGL2" s="2277"/>
      <c r="LGM2" s="2277"/>
      <c r="LGN2" s="2277"/>
      <c r="LGO2" s="2277"/>
      <c r="LGP2" s="2277"/>
      <c r="LGQ2" s="2277"/>
      <c r="LGR2" s="2277"/>
      <c r="LGS2" s="2277"/>
      <c r="LGT2" s="2277"/>
      <c r="LGU2" s="2277"/>
      <c r="LGV2" s="2277"/>
      <c r="LGW2" s="2277"/>
      <c r="LGX2" s="2277"/>
      <c r="LGY2" s="2277"/>
      <c r="LGZ2" s="2277"/>
      <c r="LHA2" s="2277"/>
      <c r="LHB2" s="2277"/>
      <c r="LHC2" s="2277"/>
      <c r="LHD2" s="2277"/>
      <c r="LHE2" s="2277"/>
      <c r="LHF2" s="2277"/>
      <c r="LHG2" s="2277"/>
      <c r="LHH2" s="2277"/>
      <c r="LHI2" s="2277"/>
      <c r="LHJ2" s="2277"/>
      <c r="LHK2" s="2277"/>
      <c r="LHL2" s="2277"/>
      <c r="LHM2" s="2277"/>
      <c r="LHN2" s="2277"/>
      <c r="LHO2" s="2277"/>
      <c r="LHP2" s="2277"/>
      <c r="LHQ2" s="2277"/>
      <c r="LHR2" s="2277"/>
      <c r="LHS2" s="2277"/>
      <c r="LHT2" s="2277"/>
      <c r="LHU2" s="2277"/>
      <c r="LHV2" s="2277"/>
      <c r="LHW2" s="2277"/>
      <c r="LHX2" s="2277"/>
      <c r="LHY2" s="2277"/>
      <c r="LHZ2" s="2277"/>
      <c r="LIA2" s="2277"/>
      <c r="LIB2" s="2277"/>
      <c r="LIC2" s="2277"/>
      <c r="LID2" s="2277"/>
      <c r="LIE2" s="2277"/>
      <c r="LIF2" s="2277"/>
      <c r="LIG2" s="2277"/>
      <c r="LIH2" s="2277"/>
      <c r="LII2" s="2277"/>
      <c r="LIJ2" s="2277"/>
      <c r="LIK2" s="2277"/>
      <c r="LIL2" s="2277"/>
      <c r="LIM2" s="2277"/>
      <c r="LIN2" s="2277"/>
      <c r="LIO2" s="2277"/>
      <c r="LIP2" s="2277"/>
      <c r="LIQ2" s="2277"/>
      <c r="LIR2" s="2277"/>
      <c r="LIS2" s="2277"/>
      <c r="LIT2" s="2277"/>
      <c r="LIU2" s="2277"/>
      <c r="LIV2" s="2277"/>
      <c r="LIW2" s="2277"/>
      <c r="LIX2" s="2277"/>
      <c r="LIY2" s="2277"/>
      <c r="LIZ2" s="2277"/>
      <c r="LJA2" s="2277"/>
      <c r="LJB2" s="2277"/>
      <c r="LJC2" s="2277"/>
      <c r="LJD2" s="2277"/>
      <c r="LJE2" s="2277"/>
      <c r="LJF2" s="2277"/>
      <c r="LJG2" s="2277"/>
      <c r="LJH2" s="2277"/>
      <c r="LJI2" s="2277"/>
      <c r="LJJ2" s="2277"/>
      <c r="LJK2" s="2277"/>
      <c r="LJL2" s="2277"/>
      <c r="LJM2" s="2277"/>
      <c r="LJN2" s="2277"/>
      <c r="LJO2" s="2277"/>
      <c r="LJP2" s="2277"/>
      <c r="LJQ2" s="2277"/>
      <c r="LJR2" s="2277"/>
      <c r="LJS2" s="2277"/>
      <c r="LJT2" s="2277"/>
      <c r="LJU2" s="2277"/>
      <c r="LJV2" s="2277"/>
      <c r="LJW2" s="2277"/>
      <c r="LJX2" s="2277"/>
      <c r="LJY2" s="2277"/>
      <c r="LJZ2" s="2277"/>
      <c r="LKA2" s="2277"/>
      <c r="LKB2" s="2277"/>
      <c r="LKC2" s="2277"/>
      <c r="LKD2" s="2277"/>
      <c r="LKE2" s="2277"/>
      <c r="LKF2" s="2277"/>
      <c r="LKG2" s="2277"/>
      <c r="LKH2" s="2277"/>
      <c r="LKI2" s="2277"/>
      <c r="LKJ2" s="2277"/>
      <c r="LKK2" s="2277"/>
      <c r="LKL2" s="2277"/>
      <c r="LKM2" s="2277"/>
      <c r="LKN2" s="2277"/>
      <c r="LKO2" s="2277"/>
      <c r="LKP2" s="2277"/>
      <c r="LKQ2" s="2277"/>
      <c r="LKR2" s="2277"/>
      <c r="LKS2" s="2277"/>
      <c r="LKT2" s="2277"/>
      <c r="LKU2" s="2277"/>
      <c r="LKV2" s="2277"/>
      <c r="LKW2" s="2277"/>
      <c r="LKX2" s="2277"/>
      <c r="LKY2" s="2277"/>
      <c r="LKZ2" s="2277"/>
      <c r="LLA2" s="2277"/>
      <c r="LLB2" s="2277"/>
      <c r="LLC2" s="2277"/>
      <c r="LLD2" s="2277"/>
      <c r="LLE2" s="2277"/>
      <c r="LLF2" s="2277"/>
      <c r="LLG2" s="2277"/>
      <c r="LLH2" s="2277"/>
      <c r="LLI2" s="2277"/>
      <c r="LLJ2" s="2277"/>
      <c r="LLK2" s="2277"/>
      <c r="LLL2" s="2277"/>
      <c r="LLM2" s="2277"/>
      <c r="LLN2" s="2277"/>
      <c r="LLO2" s="2277"/>
      <c r="LLP2" s="2277"/>
      <c r="LLQ2" s="2277"/>
      <c r="LLR2" s="2277"/>
      <c r="LLS2" s="2277"/>
      <c r="LLT2" s="2277"/>
      <c r="LLU2" s="2277"/>
      <c r="LLV2" s="2277"/>
      <c r="LLW2" s="2277"/>
      <c r="LLX2" s="2277"/>
      <c r="LLY2" s="2277"/>
      <c r="LLZ2" s="2277"/>
      <c r="LMA2" s="2277"/>
      <c r="LMB2" s="2277"/>
      <c r="LMC2" s="2277"/>
      <c r="LMD2" s="2277"/>
      <c r="LME2" s="2277"/>
      <c r="LMF2" s="2277"/>
      <c r="LMG2" s="2277"/>
      <c r="LMH2" s="2277"/>
      <c r="LMI2" s="2277"/>
      <c r="LMJ2" s="2277"/>
      <c r="LMK2" s="2277"/>
      <c r="LML2" s="2277"/>
      <c r="LMM2" s="2277"/>
      <c r="LMN2" s="2277"/>
      <c r="LMO2" s="2277"/>
      <c r="LMP2" s="2277"/>
      <c r="LMQ2" s="2277"/>
      <c r="LMR2" s="2277"/>
      <c r="LMS2" s="2277"/>
      <c r="LMT2" s="2277"/>
      <c r="LMU2" s="2277"/>
      <c r="LMV2" s="2277"/>
      <c r="LMW2" s="2277"/>
      <c r="LMX2" s="2277"/>
      <c r="LMY2" s="2277"/>
      <c r="LMZ2" s="2277"/>
      <c r="LNA2" s="2277"/>
      <c r="LNB2" s="2277"/>
      <c r="LNC2" s="2277"/>
      <c r="LND2" s="2277"/>
      <c r="LNE2" s="2277"/>
      <c r="LNF2" s="2277"/>
      <c r="LNG2" s="2277"/>
      <c r="LNH2" s="2277"/>
      <c r="LNI2" s="2277"/>
      <c r="LNJ2" s="2277"/>
      <c r="LNK2" s="2277"/>
      <c r="LNL2" s="2277"/>
      <c r="LNM2" s="2277"/>
      <c r="LNN2" s="2277"/>
      <c r="LNO2" s="2277"/>
      <c r="LNP2" s="2277"/>
      <c r="LNQ2" s="2277"/>
      <c r="LNR2" s="2277"/>
      <c r="LNS2" s="2277"/>
      <c r="LNT2" s="2277"/>
      <c r="LNU2" s="2277"/>
      <c r="LNV2" s="2277"/>
      <c r="LNW2" s="2277"/>
      <c r="LNX2" s="2277"/>
      <c r="LNY2" s="2277"/>
      <c r="LNZ2" s="2277"/>
      <c r="LOA2" s="2277"/>
      <c r="LOB2" s="2277"/>
      <c r="LOC2" s="2277"/>
      <c r="LOD2" s="2277"/>
      <c r="LOE2" s="2277"/>
      <c r="LOF2" s="2277"/>
      <c r="LOG2" s="2277"/>
      <c r="LOH2" s="2277"/>
      <c r="LOI2" s="2277"/>
      <c r="LOJ2" s="2277"/>
      <c r="LOK2" s="2277"/>
      <c r="LOL2" s="2277"/>
      <c r="LOM2" s="2277"/>
      <c r="LON2" s="2277"/>
      <c r="LOO2" s="2277"/>
      <c r="LOP2" s="2277"/>
      <c r="LOQ2" s="2277"/>
      <c r="LOR2" s="2277"/>
      <c r="LOS2" s="2277"/>
      <c r="LOT2" s="2277"/>
      <c r="LOU2" s="2277"/>
      <c r="LOV2" s="2277"/>
      <c r="LOW2" s="2277"/>
      <c r="LOX2" s="2277"/>
      <c r="LOY2" s="2277"/>
      <c r="LOZ2" s="2277"/>
      <c r="LPA2" s="2277"/>
      <c r="LPB2" s="2277"/>
      <c r="LPC2" s="2277"/>
      <c r="LPD2" s="2277"/>
      <c r="LPE2" s="2277"/>
      <c r="LPF2" s="2277"/>
      <c r="LPG2" s="2277"/>
      <c r="LPH2" s="2277"/>
      <c r="LPI2" s="2277"/>
      <c r="LPJ2" s="2277"/>
      <c r="LPK2" s="2277"/>
      <c r="LPL2" s="2277"/>
      <c r="LPM2" s="2277"/>
      <c r="LPN2" s="2277"/>
      <c r="LPO2" s="2277"/>
      <c r="LPP2" s="2277"/>
      <c r="LPQ2" s="2277"/>
      <c r="LPR2" s="2277"/>
      <c r="LPS2" s="2277"/>
      <c r="LPT2" s="2277"/>
      <c r="LPU2" s="2277"/>
      <c r="LPV2" s="2277"/>
      <c r="LPW2" s="2277"/>
      <c r="LPX2" s="2277"/>
      <c r="LPY2" s="2277"/>
      <c r="LPZ2" s="2277"/>
      <c r="LQA2" s="2277"/>
      <c r="LQB2" s="2277"/>
      <c r="LQC2" s="2277"/>
      <c r="LQD2" s="2277"/>
      <c r="LQE2" s="2277"/>
      <c r="LQF2" s="2277"/>
      <c r="LQG2" s="2277"/>
      <c r="LQH2" s="2277"/>
      <c r="LQI2" s="2277"/>
      <c r="LQJ2" s="2277"/>
      <c r="LQK2" s="2277"/>
      <c r="LQL2" s="2277"/>
      <c r="LQM2" s="2277"/>
      <c r="LQN2" s="2277"/>
      <c r="LQO2" s="2277"/>
      <c r="LQP2" s="2277"/>
      <c r="LQQ2" s="2277"/>
      <c r="LQR2" s="2277"/>
      <c r="LQS2" s="2277"/>
      <c r="LQT2" s="2277"/>
      <c r="LQU2" s="2277"/>
      <c r="LQV2" s="2277"/>
      <c r="LQW2" s="2277"/>
      <c r="LQX2" s="2277"/>
      <c r="LQY2" s="2277"/>
      <c r="LQZ2" s="2277"/>
      <c r="LRA2" s="2277"/>
      <c r="LRB2" s="2277"/>
      <c r="LRC2" s="2277"/>
      <c r="LRD2" s="2277"/>
      <c r="LRE2" s="2277"/>
      <c r="LRF2" s="2277"/>
      <c r="LRG2" s="2277"/>
      <c r="LRH2" s="2277"/>
      <c r="LRI2" s="2277"/>
      <c r="LRJ2" s="2277"/>
      <c r="LRK2" s="2277"/>
      <c r="LRL2" s="2277"/>
      <c r="LRM2" s="2277"/>
      <c r="LRN2" s="2277"/>
      <c r="LRO2" s="2277"/>
      <c r="LRP2" s="2277"/>
      <c r="LRQ2" s="2277"/>
      <c r="LRR2" s="2277"/>
      <c r="LRS2" s="2277"/>
      <c r="LRT2" s="2277"/>
      <c r="LRU2" s="2277"/>
      <c r="LRV2" s="2277"/>
      <c r="LRW2" s="2277"/>
      <c r="LRX2" s="2277"/>
      <c r="LRY2" s="2277"/>
      <c r="LRZ2" s="2277"/>
      <c r="LSA2" s="2277"/>
      <c r="LSB2" s="2277"/>
      <c r="LSC2" s="2277"/>
      <c r="LSD2" s="2277"/>
      <c r="LSE2" s="2277"/>
      <c r="LSF2" s="2277"/>
      <c r="LSG2" s="2277"/>
      <c r="LSH2" s="2277"/>
      <c r="LSI2" s="2277"/>
      <c r="LSJ2" s="2277"/>
      <c r="LSK2" s="2277"/>
      <c r="LSL2" s="2277"/>
      <c r="LSM2" s="2277"/>
      <c r="LSN2" s="2277"/>
      <c r="LSO2" s="2277"/>
      <c r="LSP2" s="2277"/>
      <c r="LSQ2" s="2277"/>
      <c r="LSR2" s="2277"/>
      <c r="LSS2" s="2277"/>
      <c r="LST2" s="2277"/>
      <c r="LSU2" s="2277"/>
      <c r="LSV2" s="2277"/>
      <c r="LSW2" s="2277"/>
      <c r="LSX2" s="2277"/>
      <c r="LSY2" s="2277"/>
      <c r="LSZ2" s="2277"/>
      <c r="LTA2" s="2277"/>
      <c r="LTB2" s="2277"/>
      <c r="LTC2" s="2277"/>
      <c r="LTD2" s="2277"/>
      <c r="LTE2" s="2277"/>
      <c r="LTF2" s="2277"/>
      <c r="LTG2" s="2277"/>
      <c r="LTH2" s="2277"/>
      <c r="LTI2" s="2277"/>
      <c r="LTJ2" s="2277"/>
      <c r="LTK2" s="2277"/>
      <c r="LTL2" s="2277"/>
      <c r="LTM2" s="2277"/>
      <c r="LTN2" s="2277"/>
      <c r="LTO2" s="2277"/>
      <c r="LTP2" s="2277"/>
      <c r="LTQ2" s="2277"/>
      <c r="LTR2" s="2277"/>
      <c r="LTS2" s="2277"/>
      <c r="LTT2" s="2277"/>
      <c r="LTU2" s="2277"/>
      <c r="LTV2" s="2277"/>
      <c r="LTW2" s="2277"/>
      <c r="LTX2" s="2277"/>
      <c r="LTY2" s="2277"/>
      <c r="LTZ2" s="2277"/>
      <c r="LUA2" s="2277"/>
      <c r="LUB2" s="2277"/>
      <c r="LUC2" s="2277"/>
      <c r="LUD2" s="2277"/>
      <c r="LUE2" s="2277"/>
      <c r="LUF2" s="2277"/>
      <c r="LUG2" s="2277"/>
      <c r="LUH2" s="2277"/>
      <c r="LUI2" s="2277"/>
      <c r="LUJ2" s="2277"/>
      <c r="LUK2" s="2277"/>
      <c r="LUL2" s="2277"/>
      <c r="LUM2" s="2277"/>
      <c r="LUN2" s="2277"/>
      <c r="LUO2" s="2277"/>
      <c r="LUP2" s="2277"/>
      <c r="LUQ2" s="2277"/>
      <c r="LUR2" s="2277"/>
      <c r="LUS2" s="2277"/>
      <c r="LUT2" s="2277"/>
      <c r="LUU2" s="2277"/>
      <c r="LUV2" s="2277"/>
      <c r="LUW2" s="2277"/>
      <c r="LUX2" s="2277"/>
      <c r="LUY2" s="2277"/>
      <c r="LUZ2" s="2277"/>
      <c r="LVA2" s="2277"/>
      <c r="LVB2" s="2277"/>
      <c r="LVC2" s="2277"/>
      <c r="LVD2" s="2277"/>
      <c r="LVE2" s="2277"/>
      <c r="LVF2" s="2277"/>
      <c r="LVG2" s="2277"/>
      <c r="LVH2" s="2277"/>
      <c r="LVI2" s="2277"/>
      <c r="LVJ2" s="2277"/>
      <c r="LVK2" s="2277"/>
      <c r="LVL2" s="2277"/>
      <c r="LVM2" s="2277"/>
      <c r="LVN2" s="2277"/>
      <c r="LVO2" s="2277"/>
      <c r="LVP2" s="2277"/>
      <c r="LVQ2" s="2277"/>
      <c r="LVR2" s="2277"/>
      <c r="LVS2" s="2277"/>
      <c r="LVT2" s="2277"/>
      <c r="LVU2" s="2277"/>
      <c r="LVV2" s="2277"/>
      <c r="LVW2" s="2277"/>
      <c r="LVX2" s="2277"/>
      <c r="LVY2" s="2277"/>
      <c r="LVZ2" s="2277"/>
      <c r="LWA2" s="2277"/>
      <c r="LWB2" s="2277"/>
      <c r="LWC2" s="2277"/>
      <c r="LWD2" s="2277"/>
      <c r="LWE2" s="2277"/>
      <c r="LWF2" s="2277"/>
      <c r="LWG2" s="2277"/>
      <c r="LWH2" s="2277"/>
      <c r="LWI2" s="2277"/>
      <c r="LWJ2" s="2277"/>
      <c r="LWK2" s="2277"/>
      <c r="LWL2" s="2277"/>
      <c r="LWM2" s="2277"/>
      <c r="LWN2" s="2277"/>
      <c r="LWO2" s="2277"/>
      <c r="LWP2" s="2277"/>
      <c r="LWQ2" s="2277"/>
      <c r="LWR2" s="2277"/>
      <c r="LWS2" s="2277"/>
      <c r="LWT2" s="2277"/>
      <c r="LWU2" s="2277"/>
      <c r="LWV2" s="2277"/>
      <c r="LWW2" s="2277"/>
      <c r="LWX2" s="2277"/>
      <c r="LWY2" s="2277"/>
      <c r="LWZ2" s="2277"/>
      <c r="LXA2" s="2277"/>
      <c r="LXB2" s="2277"/>
      <c r="LXC2" s="2277"/>
      <c r="LXD2" s="2277"/>
      <c r="LXE2" s="2277"/>
      <c r="LXF2" s="2277"/>
      <c r="LXG2" s="2277"/>
      <c r="LXH2" s="2277"/>
      <c r="LXI2" s="2277"/>
      <c r="LXJ2" s="2277"/>
      <c r="LXK2" s="2277"/>
      <c r="LXL2" s="2277"/>
      <c r="LXM2" s="2277"/>
      <c r="LXN2" s="2277"/>
      <c r="LXO2" s="2277"/>
      <c r="LXP2" s="2277"/>
      <c r="LXQ2" s="2277"/>
      <c r="LXR2" s="2277"/>
      <c r="LXS2" s="2277"/>
      <c r="LXT2" s="2277"/>
      <c r="LXU2" s="2277"/>
      <c r="LXV2" s="2277"/>
      <c r="LXW2" s="2277"/>
      <c r="LXX2" s="2277"/>
      <c r="LXY2" s="2277"/>
      <c r="LXZ2" s="2277"/>
      <c r="LYA2" s="2277"/>
      <c r="LYB2" s="2277"/>
      <c r="LYC2" s="2277"/>
      <c r="LYD2" s="2277"/>
      <c r="LYE2" s="2277"/>
      <c r="LYF2" s="2277"/>
      <c r="LYG2" s="2277"/>
      <c r="LYH2" s="2277"/>
      <c r="LYI2" s="2277"/>
      <c r="LYJ2" s="2277"/>
      <c r="LYK2" s="2277"/>
      <c r="LYL2" s="2277"/>
      <c r="LYM2" s="2277"/>
      <c r="LYN2" s="2277"/>
      <c r="LYO2" s="2277"/>
      <c r="LYP2" s="2277"/>
      <c r="LYQ2" s="2277"/>
      <c r="LYR2" s="2277"/>
      <c r="LYS2" s="2277"/>
      <c r="LYT2" s="2277"/>
      <c r="LYU2" s="2277"/>
      <c r="LYV2" s="2277"/>
      <c r="LYW2" s="2277"/>
      <c r="LYX2" s="2277"/>
      <c r="LYY2" s="2277"/>
      <c r="LYZ2" s="2277"/>
      <c r="LZA2" s="2277"/>
      <c r="LZB2" s="2277"/>
      <c r="LZC2" s="2277"/>
      <c r="LZD2" s="2277"/>
      <c r="LZE2" s="2277"/>
      <c r="LZF2" s="2277"/>
      <c r="LZG2" s="2277"/>
      <c r="LZH2" s="2277"/>
      <c r="LZI2" s="2277"/>
      <c r="LZJ2" s="2277"/>
      <c r="LZK2" s="2277"/>
      <c r="LZL2" s="2277"/>
      <c r="LZM2" s="2277"/>
      <c r="LZN2" s="2277"/>
      <c r="LZO2" s="2277"/>
      <c r="LZP2" s="2277"/>
      <c r="LZQ2" s="2277"/>
      <c r="LZR2" s="2277"/>
      <c r="LZS2" s="2277"/>
      <c r="LZT2" s="2277"/>
      <c r="LZU2" s="2277"/>
      <c r="LZV2" s="2277"/>
      <c r="LZW2" s="2277"/>
      <c r="LZX2" s="2277"/>
      <c r="LZY2" s="2277"/>
      <c r="LZZ2" s="2277"/>
      <c r="MAA2" s="2277"/>
      <c r="MAB2" s="2277"/>
      <c r="MAC2" s="2277"/>
      <c r="MAD2" s="2277"/>
      <c r="MAE2" s="2277"/>
      <c r="MAF2" s="2277"/>
      <c r="MAG2" s="2277"/>
      <c r="MAH2" s="2277"/>
      <c r="MAI2" s="2277"/>
      <c r="MAJ2" s="2277"/>
      <c r="MAK2" s="2277"/>
      <c r="MAL2" s="2277"/>
      <c r="MAM2" s="2277"/>
      <c r="MAN2" s="2277"/>
      <c r="MAO2" s="2277"/>
      <c r="MAP2" s="2277"/>
      <c r="MAQ2" s="2277"/>
      <c r="MAR2" s="2277"/>
      <c r="MAS2" s="2277"/>
      <c r="MAT2" s="2277"/>
      <c r="MAU2" s="2277"/>
      <c r="MAV2" s="2277"/>
      <c r="MAW2" s="2277"/>
      <c r="MAX2" s="2277"/>
      <c r="MAY2" s="2277"/>
      <c r="MAZ2" s="2277"/>
      <c r="MBA2" s="2277"/>
      <c r="MBB2" s="2277"/>
      <c r="MBC2" s="2277"/>
      <c r="MBD2" s="2277"/>
      <c r="MBE2" s="2277"/>
      <c r="MBF2" s="2277"/>
      <c r="MBG2" s="2277"/>
      <c r="MBH2" s="2277"/>
      <c r="MBI2" s="2277"/>
      <c r="MBJ2" s="2277"/>
      <c r="MBK2" s="2277"/>
      <c r="MBL2" s="2277"/>
      <c r="MBM2" s="2277"/>
      <c r="MBN2" s="2277"/>
      <c r="MBO2" s="2277"/>
      <c r="MBP2" s="2277"/>
      <c r="MBQ2" s="2277"/>
      <c r="MBR2" s="2277"/>
      <c r="MBS2" s="2277"/>
      <c r="MBT2" s="2277"/>
      <c r="MBU2" s="2277"/>
      <c r="MBV2" s="2277"/>
      <c r="MBW2" s="2277"/>
      <c r="MBX2" s="2277"/>
      <c r="MBY2" s="2277"/>
      <c r="MBZ2" s="2277"/>
      <c r="MCA2" s="2277"/>
      <c r="MCB2" s="2277"/>
      <c r="MCC2" s="2277"/>
      <c r="MCD2" s="2277"/>
      <c r="MCE2" s="2277"/>
      <c r="MCF2" s="2277"/>
      <c r="MCG2" s="2277"/>
      <c r="MCH2" s="2277"/>
      <c r="MCI2" s="2277"/>
      <c r="MCJ2" s="2277"/>
      <c r="MCK2" s="2277"/>
      <c r="MCL2" s="2277"/>
      <c r="MCM2" s="2277"/>
      <c r="MCN2" s="2277"/>
      <c r="MCO2" s="2277"/>
      <c r="MCP2" s="2277"/>
      <c r="MCQ2" s="2277"/>
      <c r="MCR2" s="2277"/>
      <c r="MCS2" s="2277"/>
      <c r="MCT2" s="2277"/>
      <c r="MCU2" s="2277"/>
      <c r="MCV2" s="2277"/>
      <c r="MCW2" s="2277"/>
      <c r="MCX2" s="2277"/>
      <c r="MCY2" s="2277"/>
      <c r="MCZ2" s="2277"/>
      <c r="MDA2" s="2277"/>
      <c r="MDB2" s="2277"/>
      <c r="MDC2" s="2277"/>
      <c r="MDD2" s="2277"/>
      <c r="MDE2" s="2277"/>
      <c r="MDF2" s="2277"/>
      <c r="MDG2" s="2277"/>
      <c r="MDH2" s="2277"/>
      <c r="MDI2" s="2277"/>
      <c r="MDJ2" s="2277"/>
      <c r="MDK2" s="2277"/>
      <c r="MDL2" s="2277"/>
      <c r="MDM2" s="2277"/>
      <c r="MDN2" s="2277"/>
      <c r="MDO2" s="2277"/>
      <c r="MDP2" s="2277"/>
      <c r="MDQ2" s="2277"/>
      <c r="MDR2" s="2277"/>
      <c r="MDS2" s="2277"/>
      <c r="MDT2" s="2277"/>
      <c r="MDU2" s="2277"/>
      <c r="MDV2" s="2277"/>
      <c r="MDW2" s="2277"/>
      <c r="MDX2" s="2277"/>
      <c r="MDY2" s="2277"/>
      <c r="MDZ2" s="2277"/>
      <c r="MEA2" s="2277"/>
      <c r="MEB2" s="2277"/>
      <c r="MEC2" s="2277"/>
      <c r="MED2" s="2277"/>
      <c r="MEE2" s="2277"/>
      <c r="MEF2" s="2277"/>
      <c r="MEG2" s="2277"/>
      <c r="MEH2" s="2277"/>
      <c r="MEI2" s="2277"/>
      <c r="MEJ2" s="2277"/>
      <c r="MEK2" s="2277"/>
      <c r="MEL2" s="2277"/>
      <c r="MEM2" s="2277"/>
      <c r="MEN2" s="2277"/>
      <c r="MEO2" s="2277"/>
      <c r="MEP2" s="2277"/>
      <c r="MEQ2" s="2277"/>
      <c r="MER2" s="2277"/>
      <c r="MES2" s="2277"/>
      <c r="MET2" s="2277"/>
      <c r="MEU2" s="2277"/>
      <c r="MEV2" s="2277"/>
      <c r="MEW2" s="2277"/>
      <c r="MEX2" s="2277"/>
      <c r="MEY2" s="2277"/>
      <c r="MEZ2" s="2277"/>
      <c r="MFA2" s="2277"/>
      <c r="MFB2" s="2277"/>
      <c r="MFC2" s="2277"/>
      <c r="MFD2" s="2277"/>
      <c r="MFE2" s="2277"/>
      <c r="MFF2" s="2277"/>
      <c r="MFG2" s="2277"/>
      <c r="MFH2" s="2277"/>
      <c r="MFI2" s="2277"/>
      <c r="MFJ2" s="2277"/>
      <c r="MFK2" s="2277"/>
      <c r="MFL2" s="2277"/>
      <c r="MFM2" s="2277"/>
      <c r="MFN2" s="2277"/>
      <c r="MFO2" s="2277"/>
      <c r="MFP2" s="2277"/>
      <c r="MFQ2" s="2277"/>
      <c r="MFR2" s="2277"/>
      <c r="MFS2" s="2277"/>
      <c r="MFT2" s="2277"/>
      <c r="MFU2" s="2277"/>
      <c r="MFV2" s="2277"/>
      <c r="MFW2" s="2277"/>
      <c r="MFX2" s="2277"/>
      <c r="MFY2" s="2277"/>
      <c r="MFZ2" s="2277"/>
      <c r="MGA2" s="2277"/>
      <c r="MGB2" s="2277"/>
      <c r="MGC2" s="2277"/>
      <c r="MGD2" s="2277"/>
      <c r="MGE2" s="2277"/>
      <c r="MGF2" s="2277"/>
      <c r="MGG2" s="2277"/>
      <c r="MGH2" s="2277"/>
      <c r="MGI2" s="2277"/>
      <c r="MGJ2" s="2277"/>
      <c r="MGK2" s="2277"/>
      <c r="MGL2" s="2277"/>
      <c r="MGM2" s="2277"/>
      <c r="MGN2" s="2277"/>
      <c r="MGO2" s="2277"/>
      <c r="MGP2" s="2277"/>
      <c r="MGQ2" s="2277"/>
      <c r="MGR2" s="2277"/>
      <c r="MGS2" s="2277"/>
      <c r="MGT2" s="2277"/>
      <c r="MGU2" s="2277"/>
      <c r="MGV2" s="2277"/>
      <c r="MGW2" s="2277"/>
      <c r="MGX2" s="2277"/>
      <c r="MGY2" s="2277"/>
      <c r="MGZ2" s="2277"/>
      <c r="MHA2" s="2277"/>
      <c r="MHB2" s="2277"/>
      <c r="MHC2" s="2277"/>
      <c r="MHD2" s="2277"/>
      <c r="MHE2" s="2277"/>
      <c r="MHF2" s="2277"/>
      <c r="MHG2" s="2277"/>
      <c r="MHH2" s="2277"/>
      <c r="MHI2" s="2277"/>
      <c r="MHJ2" s="2277"/>
      <c r="MHK2" s="2277"/>
      <c r="MHL2" s="2277"/>
      <c r="MHM2" s="2277"/>
      <c r="MHN2" s="2277"/>
      <c r="MHO2" s="2277"/>
      <c r="MHP2" s="2277"/>
      <c r="MHQ2" s="2277"/>
      <c r="MHR2" s="2277"/>
      <c r="MHS2" s="2277"/>
      <c r="MHT2" s="2277"/>
      <c r="MHU2" s="2277"/>
      <c r="MHV2" s="2277"/>
      <c r="MHW2" s="2277"/>
      <c r="MHX2" s="2277"/>
      <c r="MHY2" s="2277"/>
      <c r="MHZ2" s="2277"/>
      <c r="MIA2" s="2277"/>
      <c r="MIB2" s="2277"/>
      <c r="MIC2" s="2277"/>
      <c r="MID2" s="2277"/>
      <c r="MIE2" s="2277"/>
      <c r="MIF2" s="2277"/>
      <c r="MIG2" s="2277"/>
      <c r="MIH2" s="2277"/>
      <c r="MII2" s="2277"/>
      <c r="MIJ2" s="2277"/>
      <c r="MIK2" s="2277"/>
      <c r="MIL2" s="2277"/>
      <c r="MIM2" s="2277"/>
      <c r="MIN2" s="2277"/>
      <c r="MIO2" s="2277"/>
      <c r="MIP2" s="2277"/>
      <c r="MIQ2" s="2277"/>
      <c r="MIR2" s="2277"/>
      <c r="MIS2" s="2277"/>
      <c r="MIT2" s="2277"/>
      <c r="MIU2" s="2277"/>
      <c r="MIV2" s="2277"/>
      <c r="MIW2" s="2277"/>
      <c r="MIX2" s="2277"/>
      <c r="MIY2" s="2277"/>
      <c r="MIZ2" s="2277"/>
      <c r="MJA2" s="2277"/>
      <c r="MJB2" s="2277"/>
      <c r="MJC2" s="2277"/>
      <c r="MJD2" s="2277"/>
      <c r="MJE2" s="2277"/>
      <c r="MJF2" s="2277"/>
      <c r="MJG2" s="2277"/>
      <c r="MJH2" s="2277"/>
      <c r="MJI2" s="2277"/>
      <c r="MJJ2" s="2277"/>
      <c r="MJK2" s="2277"/>
      <c r="MJL2" s="2277"/>
      <c r="MJM2" s="2277"/>
      <c r="MJN2" s="2277"/>
      <c r="MJO2" s="2277"/>
      <c r="MJP2" s="2277"/>
      <c r="MJQ2" s="2277"/>
      <c r="MJR2" s="2277"/>
      <c r="MJS2" s="2277"/>
      <c r="MJT2" s="2277"/>
      <c r="MJU2" s="2277"/>
      <c r="MJV2" s="2277"/>
      <c r="MJW2" s="2277"/>
      <c r="MJX2" s="2277"/>
      <c r="MJY2" s="2277"/>
      <c r="MJZ2" s="2277"/>
      <c r="MKA2" s="2277"/>
      <c r="MKB2" s="2277"/>
      <c r="MKC2" s="2277"/>
      <c r="MKD2" s="2277"/>
      <c r="MKE2" s="2277"/>
      <c r="MKF2" s="2277"/>
      <c r="MKG2" s="2277"/>
      <c r="MKH2" s="2277"/>
      <c r="MKI2" s="2277"/>
      <c r="MKJ2" s="2277"/>
      <c r="MKK2" s="2277"/>
      <c r="MKL2" s="2277"/>
      <c r="MKM2" s="2277"/>
      <c r="MKN2" s="2277"/>
      <c r="MKO2" s="2277"/>
      <c r="MKP2" s="2277"/>
      <c r="MKQ2" s="2277"/>
      <c r="MKR2" s="2277"/>
      <c r="MKS2" s="2277"/>
      <c r="MKT2" s="2277"/>
      <c r="MKU2" s="2277"/>
      <c r="MKV2" s="2277"/>
      <c r="MKW2" s="2277"/>
      <c r="MKX2" s="2277"/>
      <c r="MKY2" s="2277"/>
      <c r="MKZ2" s="2277"/>
      <c r="MLA2" s="2277"/>
      <c r="MLB2" s="2277"/>
      <c r="MLC2" s="2277"/>
      <c r="MLD2" s="2277"/>
      <c r="MLE2" s="2277"/>
      <c r="MLF2" s="2277"/>
      <c r="MLG2" s="2277"/>
      <c r="MLH2" s="2277"/>
      <c r="MLI2" s="2277"/>
      <c r="MLJ2" s="2277"/>
      <c r="MLK2" s="2277"/>
      <c r="MLL2" s="2277"/>
      <c r="MLM2" s="2277"/>
      <c r="MLN2" s="2277"/>
      <c r="MLO2" s="2277"/>
      <c r="MLP2" s="2277"/>
      <c r="MLQ2" s="2277"/>
      <c r="MLR2" s="2277"/>
      <c r="MLS2" s="2277"/>
      <c r="MLT2" s="2277"/>
      <c r="MLU2" s="2277"/>
      <c r="MLV2" s="2277"/>
      <c r="MLW2" s="2277"/>
      <c r="MLX2" s="2277"/>
      <c r="MLY2" s="2277"/>
      <c r="MLZ2" s="2277"/>
      <c r="MMA2" s="2277"/>
      <c r="MMB2" s="2277"/>
      <c r="MMC2" s="2277"/>
      <c r="MMD2" s="2277"/>
      <c r="MME2" s="2277"/>
      <c r="MMF2" s="2277"/>
      <c r="MMG2" s="2277"/>
      <c r="MMH2" s="2277"/>
      <c r="MMI2" s="2277"/>
      <c r="MMJ2" s="2277"/>
      <c r="MMK2" s="2277"/>
      <c r="MML2" s="2277"/>
      <c r="MMM2" s="2277"/>
      <c r="MMN2" s="2277"/>
      <c r="MMO2" s="2277"/>
      <c r="MMP2" s="2277"/>
      <c r="MMQ2" s="2277"/>
      <c r="MMR2" s="2277"/>
      <c r="MMS2" s="2277"/>
      <c r="MMT2" s="2277"/>
      <c r="MMU2" s="2277"/>
      <c r="MMV2" s="2277"/>
      <c r="MMW2" s="2277"/>
      <c r="MMX2" s="2277"/>
      <c r="MMY2" s="2277"/>
      <c r="MMZ2" s="2277"/>
      <c r="MNA2" s="2277"/>
      <c r="MNB2" s="2277"/>
      <c r="MNC2" s="2277"/>
      <c r="MND2" s="2277"/>
      <c r="MNE2" s="2277"/>
      <c r="MNF2" s="2277"/>
      <c r="MNG2" s="2277"/>
      <c r="MNH2" s="2277"/>
      <c r="MNI2" s="2277"/>
      <c r="MNJ2" s="2277"/>
      <c r="MNK2" s="2277"/>
      <c r="MNL2" s="2277"/>
      <c r="MNM2" s="2277"/>
      <c r="MNN2" s="2277"/>
      <c r="MNO2" s="2277"/>
      <c r="MNP2" s="2277"/>
      <c r="MNQ2" s="2277"/>
      <c r="MNR2" s="2277"/>
      <c r="MNS2" s="2277"/>
      <c r="MNT2" s="2277"/>
      <c r="MNU2" s="2277"/>
      <c r="MNV2" s="2277"/>
      <c r="MNW2" s="2277"/>
      <c r="MNX2" s="2277"/>
      <c r="MNY2" s="2277"/>
      <c r="MNZ2" s="2277"/>
      <c r="MOA2" s="2277"/>
      <c r="MOB2" s="2277"/>
      <c r="MOC2" s="2277"/>
      <c r="MOD2" s="2277"/>
      <c r="MOE2" s="2277"/>
      <c r="MOF2" s="2277"/>
      <c r="MOG2" s="2277"/>
      <c r="MOH2" s="2277"/>
      <c r="MOI2" s="2277"/>
      <c r="MOJ2" s="2277"/>
      <c r="MOK2" s="2277"/>
      <c r="MOL2" s="2277"/>
      <c r="MOM2" s="2277"/>
      <c r="MON2" s="2277"/>
      <c r="MOO2" s="2277"/>
      <c r="MOP2" s="2277"/>
      <c r="MOQ2" s="2277"/>
      <c r="MOR2" s="2277"/>
      <c r="MOS2" s="2277"/>
      <c r="MOT2" s="2277"/>
      <c r="MOU2" s="2277"/>
      <c r="MOV2" s="2277"/>
      <c r="MOW2" s="2277"/>
      <c r="MOX2" s="2277"/>
      <c r="MOY2" s="2277"/>
      <c r="MOZ2" s="2277"/>
      <c r="MPA2" s="2277"/>
      <c r="MPB2" s="2277"/>
      <c r="MPC2" s="2277"/>
      <c r="MPD2" s="2277"/>
      <c r="MPE2" s="2277"/>
      <c r="MPF2" s="2277"/>
      <c r="MPG2" s="2277"/>
      <c r="MPH2" s="2277"/>
      <c r="MPI2" s="2277"/>
      <c r="MPJ2" s="2277"/>
      <c r="MPK2" s="2277"/>
      <c r="MPL2" s="2277"/>
      <c r="MPM2" s="2277"/>
      <c r="MPN2" s="2277"/>
      <c r="MPO2" s="2277"/>
      <c r="MPP2" s="2277"/>
      <c r="MPQ2" s="2277"/>
      <c r="MPR2" s="2277"/>
      <c r="MPS2" s="2277"/>
      <c r="MPT2" s="2277"/>
      <c r="MPU2" s="2277"/>
      <c r="MPV2" s="2277"/>
      <c r="MPW2" s="2277"/>
      <c r="MPX2" s="2277"/>
      <c r="MPY2" s="2277"/>
      <c r="MPZ2" s="2277"/>
      <c r="MQA2" s="2277"/>
      <c r="MQB2" s="2277"/>
      <c r="MQC2" s="2277"/>
      <c r="MQD2" s="2277"/>
      <c r="MQE2" s="2277"/>
      <c r="MQF2" s="2277"/>
      <c r="MQG2" s="2277"/>
      <c r="MQH2" s="2277"/>
      <c r="MQI2" s="2277"/>
      <c r="MQJ2" s="2277"/>
      <c r="MQK2" s="2277"/>
      <c r="MQL2" s="2277"/>
      <c r="MQM2" s="2277"/>
      <c r="MQN2" s="2277"/>
      <c r="MQO2" s="2277"/>
      <c r="MQP2" s="2277"/>
      <c r="MQQ2" s="2277"/>
      <c r="MQR2" s="2277"/>
      <c r="MQS2" s="2277"/>
      <c r="MQT2" s="2277"/>
      <c r="MQU2" s="2277"/>
      <c r="MQV2" s="2277"/>
      <c r="MQW2" s="2277"/>
      <c r="MQX2" s="2277"/>
      <c r="MQY2" s="2277"/>
      <c r="MQZ2" s="2277"/>
      <c r="MRA2" s="2277"/>
      <c r="MRB2" s="2277"/>
      <c r="MRC2" s="2277"/>
      <c r="MRD2" s="2277"/>
      <c r="MRE2" s="2277"/>
      <c r="MRF2" s="2277"/>
      <c r="MRG2" s="2277"/>
      <c r="MRH2" s="2277"/>
      <c r="MRI2" s="2277"/>
      <c r="MRJ2" s="2277"/>
      <c r="MRK2" s="2277"/>
      <c r="MRL2" s="2277"/>
      <c r="MRM2" s="2277"/>
      <c r="MRN2" s="2277"/>
      <c r="MRO2" s="2277"/>
      <c r="MRP2" s="2277"/>
      <c r="MRQ2" s="2277"/>
      <c r="MRR2" s="2277"/>
      <c r="MRS2" s="2277"/>
      <c r="MRT2" s="2277"/>
      <c r="MRU2" s="2277"/>
      <c r="MRV2" s="2277"/>
      <c r="MRW2" s="2277"/>
      <c r="MRX2" s="2277"/>
      <c r="MRY2" s="2277"/>
      <c r="MRZ2" s="2277"/>
      <c r="MSA2" s="2277"/>
      <c r="MSB2" s="2277"/>
      <c r="MSC2" s="2277"/>
      <c r="MSD2" s="2277"/>
      <c r="MSE2" s="2277"/>
      <c r="MSF2" s="2277"/>
      <c r="MSG2" s="2277"/>
      <c r="MSH2" s="2277"/>
      <c r="MSI2" s="2277"/>
      <c r="MSJ2" s="2277"/>
      <c r="MSK2" s="2277"/>
      <c r="MSL2" s="2277"/>
      <c r="MSM2" s="2277"/>
      <c r="MSN2" s="2277"/>
      <c r="MSO2" s="2277"/>
      <c r="MSP2" s="2277"/>
      <c r="MSQ2" s="2277"/>
      <c r="MSR2" s="2277"/>
      <c r="MSS2" s="2277"/>
      <c r="MST2" s="2277"/>
      <c r="MSU2" s="2277"/>
      <c r="MSV2" s="2277"/>
      <c r="MSW2" s="2277"/>
      <c r="MSX2" s="2277"/>
      <c r="MSY2" s="2277"/>
      <c r="MSZ2" s="2277"/>
      <c r="MTA2" s="2277"/>
      <c r="MTB2" s="2277"/>
      <c r="MTC2" s="2277"/>
      <c r="MTD2" s="2277"/>
      <c r="MTE2" s="2277"/>
      <c r="MTF2" s="2277"/>
      <c r="MTG2" s="2277"/>
      <c r="MTH2" s="2277"/>
      <c r="MTI2" s="2277"/>
      <c r="MTJ2" s="2277"/>
      <c r="MTK2" s="2277"/>
      <c r="MTL2" s="2277"/>
      <c r="MTM2" s="2277"/>
      <c r="MTN2" s="2277"/>
      <c r="MTO2" s="2277"/>
      <c r="MTP2" s="2277"/>
      <c r="MTQ2" s="2277"/>
      <c r="MTR2" s="2277"/>
      <c r="MTS2" s="2277"/>
      <c r="MTT2" s="2277"/>
      <c r="MTU2" s="2277"/>
      <c r="MTV2" s="2277"/>
      <c r="MTW2" s="2277"/>
      <c r="MTX2" s="2277"/>
      <c r="MTY2" s="2277"/>
      <c r="MTZ2" s="2277"/>
      <c r="MUA2" s="2277"/>
      <c r="MUB2" s="2277"/>
      <c r="MUC2" s="2277"/>
      <c r="MUD2" s="2277"/>
      <c r="MUE2" s="2277"/>
      <c r="MUF2" s="2277"/>
      <c r="MUG2" s="2277"/>
      <c r="MUH2" s="2277"/>
      <c r="MUI2" s="2277"/>
      <c r="MUJ2" s="2277"/>
      <c r="MUK2" s="2277"/>
      <c r="MUL2" s="2277"/>
      <c r="MUM2" s="2277"/>
      <c r="MUN2" s="2277"/>
      <c r="MUO2" s="2277"/>
      <c r="MUP2" s="2277"/>
      <c r="MUQ2" s="2277"/>
      <c r="MUR2" s="2277"/>
      <c r="MUS2" s="2277"/>
      <c r="MUT2" s="2277"/>
      <c r="MUU2" s="2277"/>
      <c r="MUV2" s="2277"/>
      <c r="MUW2" s="2277"/>
      <c r="MUX2" s="2277"/>
      <c r="MUY2" s="2277"/>
      <c r="MUZ2" s="2277"/>
      <c r="MVA2" s="2277"/>
      <c r="MVB2" s="2277"/>
      <c r="MVC2" s="2277"/>
      <c r="MVD2" s="2277"/>
      <c r="MVE2" s="2277"/>
      <c r="MVF2" s="2277"/>
      <c r="MVG2" s="2277"/>
      <c r="MVH2" s="2277"/>
      <c r="MVI2" s="2277"/>
      <c r="MVJ2" s="2277"/>
      <c r="MVK2" s="2277"/>
      <c r="MVL2" s="2277"/>
      <c r="MVM2" s="2277"/>
      <c r="MVN2" s="2277"/>
      <c r="MVO2" s="2277"/>
      <c r="MVP2" s="2277"/>
      <c r="MVQ2" s="2277"/>
      <c r="MVR2" s="2277"/>
      <c r="MVS2" s="2277"/>
      <c r="MVT2" s="2277"/>
      <c r="MVU2" s="2277"/>
      <c r="MVV2" s="2277"/>
      <c r="MVW2" s="2277"/>
      <c r="MVX2" s="2277"/>
      <c r="MVY2" s="2277"/>
      <c r="MVZ2" s="2277"/>
      <c r="MWA2" s="2277"/>
      <c r="MWB2" s="2277"/>
      <c r="MWC2" s="2277"/>
      <c r="MWD2" s="2277"/>
      <c r="MWE2" s="2277"/>
      <c r="MWF2" s="2277"/>
      <c r="MWG2" s="2277"/>
      <c r="MWH2" s="2277"/>
      <c r="MWI2" s="2277"/>
      <c r="MWJ2" s="2277"/>
      <c r="MWK2" s="2277"/>
      <c r="MWL2" s="2277"/>
      <c r="MWM2" s="2277"/>
      <c r="MWN2" s="2277"/>
      <c r="MWO2" s="2277"/>
      <c r="MWP2" s="2277"/>
      <c r="MWQ2" s="2277"/>
      <c r="MWR2" s="2277"/>
      <c r="MWS2" s="2277"/>
      <c r="MWT2" s="2277"/>
      <c r="MWU2" s="2277"/>
      <c r="MWV2" s="2277"/>
      <c r="MWW2" s="2277"/>
      <c r="MWX2" s="2277"/>
      <c r="MWY2" s="2277"/>
      <c r="MWZ2" s="2277"/>
      <c r="MXA2" s="2277"/>
      <c r="MXB2" s="2277"/>
      <c r="MXC2" s="2277"/>
      <c r="MXD2" s="2277"/>
      <c r="MXE2" s="2277"/>
      <c r="MXF2" s="2277"/>
      <c r="MXG2" s="2277"/>
      <c r="MXH2" s="2277"/>
      <c r="MXI2" s="2277"/>
      <c r="MXJ2" s="2277"/>
      <c r="MXK2" s="2277"/>
      <c r="MXL2" s="2277"/>
      <c r="MXM2" s="2277"/>
      <c r="MXN2" s="2277"/>
      <c r="MXO2" s="2277"/>
      <c r="MXP2" s="2277"/>
      <c r="MXQ2" s="2277"/>
      <c r="MXR2" s="2277"/>
      <c r="MXS2" s="2277"/>
      <c r="MXT2" s="2277"/>
      <c r="MXU2" s="2277"/>
      <c r="MXV2" s="2277"/>
      <c r="MXW2" s="2277"/>
      <c r="MXX2" s="2277"/>
      <c r="MXY2" s="2277"/>
      <c r="MXZ2" s="2277"/>
      <c r="MYA2" s="2277"/>
      <c r="MYB2" s="2277"/>
      <c r="MYC2" s="2277"/>
      <c r="MYD2" s="2277"/>
      <c r="MYE2" s="2277"/>
      <c r="MYF2" s="2277"/>
      <c r="MYG2" s="2277"/>
      <c r="MYH2" s="2277"/>
      <c r="MYI2" s="2277"/>
      <c r="MYJ2" s="2277"/>
      <c r="MYK2" s="2277"/>
      <c r="MYL2" s="2277"/>
      <c r="MYM2" s="2277"/>
      <c r="MYN2" s="2277"/>
      <c r="MYO2" s="2277"/>
      <c r="MYP2" s="2277"/>
      <c r="MYQ2" s="2277"/>
      <c r="MYR2" s="2277"/>
      <c r="MYS2" s="2277"/>
      <c r="MYT2" s="2277"/>
      <c r="MYU2" s="2277"/>
      <c r="MYV2" s="2277"/>
      <c r="MYW2" s="2277"/>
      <c r="MYX2" s="2277"/>
      <c r="MYY2" s="2277"/>
      <c r="MYZ2" s="2277"/>
      <c r="MZA2" s="2277"/>
      <c r="MZB2" s="2277"/>
      <c r="MZC2" s="2277"/>
      <c r="MZD2" s="2277"/>
      <c r="MZE2" s="2277"/>
      <c r="MZF2" s="2277"/>
      <c r="MZG2" s="2277"/>
      <c r="MZH2" s="2277"/>
      <c r="MZI2" s="2277"/>
      <c r="MZJ2" s="2277"/>
      <c r="MZK2" s="2277"/>
      <c r="MZL2" s="2277"/>
      <c r="MZM2" s="2277"/>
      <c r="MZN2" s="2277"/>
      <c r="MZO2" s="2277"/>
      <c r="MZP2" s="2277"/>
      <c r="MZQ2" s="2277"/>
      <c r="MZR2" s="2277"/>
      <c r="MZS2" s="2277"/>
      <c r="MZT2" s="2277"/>
      <c r="MZU2" s="2277"/>
      <c r="MZV2" s="2277"/>
      <c r="MZW2" s="2277"/>
      <c r="MZX2" s="2277"/>
      <c r="MZY2" s="2277"/>
      <c r="MZZ2" s="2277"/>
      <c r="NAA2" s="2277"/>
      <c r="NAB2" s="2277"/>
      <c r="NAC2" s="2277"/>
      <c r="NAD2" s="2277"/>
      <c r="NAE2" s="2277"/>
      <c r="NAF2" s="2277"/>
      <c r="NAG2" s="2277"/>
      <c r="NAH2" s="2277"/>
      <c r="NAI2" s="2277"/>
      <c r="NAJ2" s="2277"/>
      <c r="NAK2" s="2277"/>
      <c r="NAL2" s="2277"/>
      <c r="NAM2" s="2277"/>
      <c r="NAN2" s="2277"/>
      <c r="NAO2" s="2277"/>
      <c r="NAP2" s="2277"/>
      <c r="NAQ2" s="2277"/>
      <c r="NAR2" s="2277"/>
      <c r="NAS2" s="2277"/>
      <c r="NAT2" s="2277"/>
      <c r="NAU2" s="2277"/>
      <c r="NAV2" s="2277"/>
      <c r="NAW2" s="2277"/>
      <c r="NAX2" s="2277"/>
      <c r="NAY2" s="2277"/>
      <c r="NAZ2" s="2277"/>
      <c r="NBA2" s="2277"/>
      <c r="NBB2" s="2277"/>
      <c r="NBC2" s="2277"/>
      <c r="NBD2" s="2277"/>
      <c r="NBE2" s="2277"/>
      <c r="NBF2" s="2277"/>
      <c r="NBG2" s="2277"/>
      <c r="NBH2" s="2277"/>
      <c r="NBI2" s="2277"/>
      <c r="NBJ2" s="2277"/>
      <c r="NBK2" s="2277"/>
      <c r="NBL2" s="2277"/>
      <c r="NBM2" s="2277"/>
      <c r="NBN2" s="2277"/>
      <c r="NBO2" s="2277"/>
      <c r="NBP2" s="2277"/>
      <c r="NBQ2" s="2277"/>
      <c r="NBR2" s="2277"/>
      <c r="NBS2" s="2277"/>
      <c r="NBT2" s="2277"/>
      <c r="NBU2" s="2277"/>
      <c r="NBV2" s="2277"/>
      <c r="NBW2" s="2277"/>
      <c r="NBX2" s="2277"/>
      <c r="NBY2" s="2277"/>
      <c r="NBZ2" s="2277"/>
      <c r="NCA2" s="2277"/>
      <c r="NCB2" s="2277"/>
      <c r="NCC2" s="2277"/>
      <c r="NCD2" s="2277"/>
      <c r="NCE2" s="2277"/>
      <c r="NCF2" s="2277"/>
      <c r="NCG2" s="2277"/>
      <c r="NCH2" s="2277"/>
      <c r="NCI2" s="2277"/>
      <c r="NCJ2" s="2277"/>
      <c r="NCK2" s="2277"/>
      <c r="NCL2" s="2277"/>
      <c r="NCM2" s="2277"/>
      <c r="NCN2" s="2277"/>
      <c r="NCO2" s="2277"/>
      <c r="NCP2" s="2277"/>
      <c r="NCQ2" s="2277"/>
      <c r="NCR2" s="2277"/>
      <c r="NCS2" s="2277"/>
      <c r="NCT2" s="2277"/>
      <c r="NCU2" s="2277"/>
      <c r="NCV2" s="2277"/>
      <c r="NCW2" s="2277"/>
      <c r="NCX2" s="2277"/>
      <c r="NCY2" s="2277"/>
      <c r="NCZ2" s="2277"/>
      <c r="NDA2" s="2277"/>
      <c r="NDB2" s="2277"/>
      <c r="NDC2" s="2277"/>
      <c r="NDD2" s="2277"/>
      <c r="NDE2" s="2277"/>
      <c r="NDF2" s="2277"/>
      <c r="NDG2" s="2277"/>
      <c r="NDH2" s="2277"/>
      <c r="NDI2" s="2277"/>
      <c r="NDJ2" s="2277"/>
      <c r="NDK2" s="2277"/>
      <c r="NDL2" s="2277"/>
      <c r="NDM2" s="2277"/>
      <c r="NDN2" s="2277"/>
      <c r="NDO2" s="2277"/>
      <c r="NDP2" s="2277"/>
      <c r="NDQ2" s="2277"/>
      <c r="NDR2" s="2277"/>
      <c r="NDS2" s="2277"/>
      <c r="NDT2" s="2277"/>
      <c r="NDU2" s="2277"/>
      <c r="NDV2" s="2277"/>
      <c r="NDW2" s="2277"/>
      <c r="NDX2" s="2277"/>
      <c r="NDY2" s="2277"/>
      <c r="NDZ2" s="2277"/>
      <c r="NEA2" s="2277"/>
      <c r="NEB2" s="2277"/>
      <c r="NEC2" s="2277"/>
      <c r="NED2" s="2277"/>
      <c r="NEE2" s="2277"/>
      <c r="NEF2" s="2277"/>
      <c r="NEG2" s="2277"/>
      <c r="NEH2" s="2277"/>
      <c r="NEI2" s="2277"/>
      <c r="NEJ2" s="2277"/>
      <c r="NEK2" s="2277"/>
      <c r="NEL2" s="2277"/>
      <c r="NEM2" s="2277"/>
      <c r="NEN2" s="2277"/>
      <c r="NEO2" s="2277"/>
      <c r="NEP2" s="2277"/>
      <c r="NEQ2" s="2277"/>
      <c r="NER2" s="2277"/>
      <c r="NES2" s="2277"/>
      <c r="NET2" s="2277"/>
      <c r="NEU2" s="2277"/>
      <c r="NEV2" s="2277"/>
      <c r="NEW2" s="2277"/>
      <c r="NEX2" s="2277"/>
      <c r="NEY2" s="2277"/>
      <c r="NEZ2" s="2277"/>
      <c r="NFA2" s="2277"/>
      <c r="NFB2" s="2277"/>
      <c r="NFC2" s="2277"/>
      <c r="NFD2" s="2277"/>
      <c r="NFE2" s="2277"/>
      <c r="NFF2" s="2277"/>
      <c r="NFG2" s="2277"/>
      <c r="NFH2" s="2277"/>
      <c r="NFI2" s="2277"/>
      <c r="NFJ2" s="2277"/>
      <c r="NFK2" s="2277"/>
      <c r="NFL2" s="2277"/>
      <c r="NFM2" s="2277"/>
      <c r="NFN2" s="2277"/>
      <c r="NFO2" s="2277"/>
      <c r="NFP2" s="2277"/>
      <c r="NFQ2" s="2277"/>
      <c r="NFR2" s="2277"/>
      <c r="NFS2" s="2277"/>
      <c r="NFT2" s="2277"/>
      <c r="NFU2" s="2277"/>
      <c r="NFV2" s="2277"/>
      <c r="NFW2" s="2277"/>
      <c r="NFX2" s="2277"/>
      <c r="NFY2" s="2277"/>
      <c r="NFZ2" s="2277"/>
      <c r="NGA2" s="2277"/>
      <c r="NGB2" s="2277"/>
      <c r="NGC2" s="2277"/>
      <c r="NGD2" s="2277"/>
      <c r="NGE2" s="2277"/>
      <c r="NGF2" s="2277"/>
      <c r="NGG2" s="2277"/>
      <c r="NGH2" s="2277"/>
      <c r="NGI2" s="2277"/>
      <c r="NGJ2" s="2277"/>
      <c r="NGK2" s="2277"/>
      <c r="NGL2" s="2277"/>
      <c r="NGM2" s="2277"/>
      <c r="NGN2" s="2277"/>
      <c r="NGO2" s="2277"/>
      <c r="NGP2" s="2277"/>
      <c r="NGQ2" s="2277"/>
      <c r="NGR2" s="2277"/>
      <c r="NGS2" s="2277"/>
      <c r="NGT2" s="2277"/>
      <c r="NGU2" s="2277"/>
      <c r="NGV2" s="2277"/>
      <c r="NGW2" s="2277"/>
      <c r="NGX2" s="2277"/>
      <c r="NGY2" s="2277"/>
      <c r="NGZ2" s="2277"/>
      <c r="NHA2" s="2277"/>
      <c r="NHB2" s="2277"/>
      <c r="NHC2" s="2277"/>
      <c r="NHD2" s="2277"/>
      <c r="NHE2" s="2277"/>
      <c r="NHF2" s="2277"/>
      <c r="NHG2" s="2277"/>
      <c r="NHH2" s="2277"/>
      <c r="NHI2" s="2277"/>
      <c r="NHJ2" s="2277"/>
      <c r="NHK2" s="2277"/>
      <c r="NHL2" s="2277"/>
      <c r="NHM2" s="2277"/>
      <c r="NHN2" s="2277"/>
      <c r="NHO2" s="2277"/>
      <c r="NHP2" s="2277"/>
      <c r="NHQ2" s="2277"/>
      <c r="NHR2" s="2277"/>
      <c r="NHS2" s="2277"/>
      <c r="NHT2" s="2277"/>
      <c r="NHU2" s="2277"/>
      <c r="NHV2" s="2277"/>
      <c r="NHW2" s="2277"/>
      <c r="NHX2" s="2277"/>
      <c r="NHY2" s="2277"/>
      <c r="NHZ2" s="2277"/>
      <c r="NIA2" s="2277"/>
      <c r="NIB2" s="2277"/>
      <c r="NIC2" s="2277"/>
      <c r="NID2" s="2277"/>
      <c r="NIE2" s="2277"/>
      <c r="NIF2" s="2277"/>
      <c r="NIG2" s="2277"/>
      <c r="NIH2" s="2277"/>
      <c r="NII2" s="2277"/>
      <c r="NIJ2" s="2277"/>
      <c r="NIK2" s="2277"/>
      <c r="NIL2" s="2277"/>
      <c r="NIM2" s="2277"/>
      <c r="NIN2" s="2277"/>
      <c r="NIO2" s="2277"/>
      <c r="NIP2" s="2277"/>
      <c r="NIQ2" s="2277"/>
      <c r="NIR2" s="2277"/>
      <c r="NIS2" s="2277"/>
      <c r="NIT2" s="2277"/>
      <c r="NIU2" s="2277"/>
      <c r="NIV2" s="2277"/>
      <c r="NIW2" s="2277"/>
      <c r="NIX2" s="2277"/>
      <c r="NIY2" s="2277"/>
      <c r="NIZ2" s="2277"/>
      <c r="NJA2" s="2277"/>
      <c r="NJB2" s="2277"/>
      <c r="NJC2" s="2277"/>
      <c r="NJD2" s="2277"/>
      <c r="NJE2" s="2277"/>
      <c r="NJF2" s="2277"/>
      <c r="NJG2" s="2277"/>
      <c r="NJH2" s="2277"/>
      <c r="NJI2" s="2277"/>
      <c r="NJJ2" s="2277"/>
      <c r="NJK2" s="2277"/>
      <c r="NJL2" s="2277"/>
      <c r="NJM2" s="2277"/>
      <c r="NJN2" s="2277"/>
      <c r="NJO2" s="2277"/>
      <c r="NJP2" s="2277"/>
      <c r="NJQ2" s="2277"/>
      <c r="NJR2" s="2277"/>
      <c r="NJS2" s="2277"/>
      <c r="NJT2" s="2277"/>
      <c r="NJU2" s="2277"/>
      <c r="NJV2" s="2277"/>
      <c r="NJW2" s="2277"/>
      <c r="NJX2" s="2277"/>
      <c r="NJY2" s="2277"/>
      <c r="NJZ2" s="2277"/>
      <c r="NKA2" s="2277"/>
      <c r="NKB2" s="2277"/>
      <c r="NKC2" s="2277"/>
      <c r="NKD2" s="2277"/>
      <c r="NKE2" s="2277"/>
      <c r="NKF2" s="2277"/>
      <c r="NKG2" s="2277"/>
      <c r="NKH2" s="2277"/>
      <c r="NKI2" s="2277"/>
      <c r="NKJ2" s="2277"/>
      <c r="NKK2" s="2277"/>
      <c r="NKL2" s="2277"/>
      <c r="NKM2" s="2277"/>
      <c r="NKN2" s="2277"/>
      <c r="NKO2" s="2277"/>
      <c r="NKP2" s="2277"/>
      <c r="NKQ2" s="2277"/>
      <c r="NKR2" s="2277"/>
      <c r="NKS2" s="2277"/>
      <c r="NKT2" s="2277"/>
      <c r="NKU2" s="2277"/>
      <c r="NKV2" s="2277"/>
      <c r="NKW2" s="2277"/>
      <c r="NKX2" s="2277"/>
      <c r="NKY2" s="2277"/>
      <c r="NKZ2" s="2277"/>
      <c r="NLA2" s="2277"/>
      <c r="NLB2" s="2277"/>
      <c r="NLC2" s="2277"/>
      <c r="NLD2" s="2277"/>
      <c r="NLE2" s="2277"/>
      <c r="NLF2" s="2277"/>
      <c r="NLG2" s="2277"/>
      <c r="NLH2" s="2277"/>
      <c r="NLI2" s="2277"/>
      <c r="NLJ2" s="2277"/>
      <c r="NLK2" s="2277"/>
      <c r="NLL2" s="2277"/>
      <c r="NLM2" s="2277"/>
      <c r="NLN2" s="2277"/>
      <c r="NLO2" s="2277"/>
      <c r="NLP2" s="2277"/>
      <c r="NLQ2" s="2277"/>
      <c r="NLR2" s="2277"/>
      <c r="NLS2" s="2277"/>
      <c r="NLT2" s="2277"/>
      <c r="NLU2" s="2277"/>
      <c r="NLV2" s="2277"/>
      <c r="NLW2" s="2277"/>
      <c r="NLX2" s="2277"/>
      <c r="NLY2" s="2277"/>
      <c r="NLZ2" s="2277"/>
      <c r="NMA2" s="2277"/>
      <c r="NMB2" s="2277"/>
      <c r="NMC2" s="2277"/>
      <c r="NMD2" s="2277"/>
      <c r="NME2" s="2277"/>
      <c r="NMF2" s="2277"/>
      <c r="NMG2" s="2277"/>
      <c r="NMH2" s="2277"/>
      <c r="NMI2" s="2277"/>
      <c r="NMJ2" s="2277"/>
      <c r="NMK2" s="2277"/>
      <c r="NML2" s="2277"/>
      <c r="NMM2" s="2277"/>
      <c r="NMN2" s="2277"/>
      <c r="NMO2" s="2277"/>
      <c r="NMP2" s="2277"/>
      <c r="NMQ2" s="2277"/>
      <c r="NMR2" s="2277"/>
      <c r="NMS2" s="2277"/>
      <c r="NMT2" s="2277"/>
      <c r="NMU2" s="2277"/>
      <c r="NMV2" s="2277"/>
      <c r="NMW2" s="2277"/>
      <c r="NMX2" s="2277"/>
      <c r="NMY2" s="2277"/>
      <c r="NMZ2" s="2277"/>
      <c r="NNA2" s="2277"/>
      <c r="NNB2" s="2277"/>
      <c r="NNC2" s="2277"/>
      <c r="NND2" s="2277"/>
      <c r="NNE2" s="2277"/>
      <c r="NNF2" s="2277"/>
      <c r="NNG2" s="2277"/>
      <c r="NNH2" s="2277"/>
      <c r="NNI2" s="2277"/>
      <c r="NNJ2" s="2277"/>
      <c r="NNK2" s="2277"/>
      <c r="NNL2" s="2277"/>
      <c r="NNM2" s="2277"/>
      <c r="NNN2" s="2277"/>
      <c r="NNO2" s="2277"/>
      <c r="NNP2" s="2277"/>
      <c r="NNQ2" s="2277"/>
      <c r="NNR2" s="2277"/>
      <c r="NNS2" s="2277"/>
      <c r="NNT2" s="2277"/>
      <c r="NNU2" s="2277"/>
      <c r="NNV2" s="2277"/>
      <c r="NNW2" s="2277"/>
      <c r="NNX2" s="2277"/>
      <c r="NNY2" s="2277"/>
      <c r="NNZ2" s="2277"/>
      <c r="NOA2" s="2277"/>
      <c r="NOB2" s="2277"/>
      <c r="NOC2" s="2277"/>
      <c r="NOD2" s="2277"/>
      <c r="NOE2" s="2277"/>
      <c r="NOF2" s="2277"/>
      <c r="NOG2" s="2277"/>
      <c r="NOH2" s="2277"/>
      <c r="NOI2" s="2277"/>
      <c r="NOJ2" s="2277"/>
      <c r="NOK2" s="2277"/>
      <c r="NOL2" s="2277"/>
      <c r="NOM2" s="2277"/>
      <c r="NON2" s="2277"/>
      <c r="NOO2" s="2277"/>
      <c r="NOP2" s="2277"/>
      <c r="NOQ2" s="2277"/>
      <c r="NOR2" s="2277"/>
      <c r="NOS2" s="2277"/>
      <c r="NOT2" s="2277"/>
      <c r="NOU2" s="2277"/>
      <c r="NOV2" s="2277"/>
      <c r="NOW2" s="2277"/>
      <c r="NOX2" s="2277"/>
      <c r="NOY2" s="2277"/>
      <c r="NOZ2" s="2277"/>
      <c r="NPA2" s="2277"/>
      <c r="NPB2" s="2277"/>
      <c r="NPC2" s="2277"/>
      <c r="NPD2" s="2277"/>
      <c r="NPE2" s="2277"/>
      <c r="NPF2" s="2277"/>
      <c r="NPG2" s="2277"/>
      <c r="NPH2" s="2277"/>
      <c r="NPI2" s="2277"/>
      <c r="NPJ2" s="2277"/>
      <c r="NPK2" s="2277"/>
      <c r="NPL2" s="2277"/>
      <c r="NPM2" s="2277"/>
      <c r="NPN2" s="2277"/>
      <c r="NPO2" s="2277"/>
      <c r="NPP2" s="2277"/>
      <c r="NPQ2" s="2277"/>
      <c r="NPR2" s="2277"/>
      <c r="NPS2" s="2277"/>
      <c r="NPT2" s="2277"/>
      <c r="NPU2" s="2277"/>
      <c r="NPV2" s="2277"/>
      <c r="NPW2" s="2277"/>
      <c r="NPX2" s="2277"/>
      <c r="NPY2" s="2277"/>
      <c r="NPZ2" s="2277"/>
      <c r="NQA2" s="2277"/>
      <c r="NQB2" s="2277"/>
      <c r="NQC2" s="2277"/>
      <c r="NQD2" s="2277"/>
      <c r="NQE2" s="2277"/>
      <c r="NQF2" s="2277"/>
      <c r="NQG2" s="2277"/>
      <c r="NQH2" s="2277"/>
      <c r="NQI2" s="2277"/>
      <c r="NQJ2" s="2277"/>
      <c r="NQK2" s="2277"/>
      <c r="NQL2" s="2277"/>
      <c r="NQM2" s="2277"/>
      <c r="NQN2" s="2277"/>
      <c r="NQO2" s="2277"/>
      <c r="NQP2" s="2277"/>
      <c r="NQQ2" s="2277"/>
      <c r="NQR2" s="2277"/>
      <c r="NQS2" s="2277"/>
      <c r="NQT2" s="2277"/>
      <c r="NQU2" s="2277"/>
      <c r="NQV2" s="2277"/>
      <c r="NQW2" s="2277"/>
      <c r="NQX2" s="2277"/>
      <c r="NQY2" s="2277"/>
      <c r="NQZ2" s="2277"/>
      <c r="NRA2" s="2277"/>
      <c r="NRB2" s="2277"/>
      <c r="NRC2" s="2277"/>
      <c r="NRD2" s="2277"/>
      <c r="NRE2" s="2277"/>
      <c r="NRF2" s="2277"/>
      <c r="NRG2" s="2277"/>
      <c r="NRH2" s="2277"/>
      <c r="NRI2" s="2277"/>
      <c r="NRJ2" s="2277"/>
      <c r="NRK2" s="2277"/>
      <c r="NRL2" s="2277"/>
      <c r="NRM2" s="2277"/>
      <c r="NRN2" s="2277"/>
      <c r="NRO2" s="2277"/>
      <c r="NRP2" s="2277"/>
      <c r="NRQ2" s="2277"/>
      <c r="NRR2" s="2277"/>
      <c r="NRS2" s="2277"/>
      <c r="NRT2" s="2277"/>
      <c r="NRU2" s="2277"/>
      <c r="NRV2" s="2277"/>
      <c r="NRW2" s="2277"/>
      <c r="NRX2" s="2277"/>
      <c r="NRY2" s="2277"/>
      <c r="NRZ2" s="2277"/>
      <c r="NSA2" s="2277"/>
      <c r="NSB2" s="2277"/>
      <c r="NSC2" s="2277"/>
      <c r="NSD2" s="2277"/>
      <c r="NSE2" s="2277"/>
      <c r="NSF2" s="2277"/>
      <c r="NSG2" s="2277"/>
      <c r="NSH2" s="2277"/>
      <c r="NSI2" s="2277"/>
      <c r="NSJ2" s="2277"/>
      <c r="NSK2" s="2277"/>
      <c r="NSL2" s="2277"/>
      <c r="NSM2" s="2277"/>
      <c r="NSN2" s="2277"/>
      <c r="NSO2" s="2277"/>
      <c r="NSP2" s="2277"/>
      <c r="NSQ2" s="2277"/>
      <c r="NSR2" s="2277"/>
      <c r="NSS2" s="2277"/>
      <c r="NST2" s="2277"/>
      <c r="NSU2" s="2277"/>
      <c r="NSV2" s="2277"/>
      <c r="NSW2" s="2277"/>
      <c r="NSX2" s="2277"/>
      <c r="NSY2" s="2277"/>
      <c r="NSZ2" s="2277"/>
      <c r="NTA2" s="2277"/>
      <c r="NTB2" s="2277"/>
      <c r="NTC2" s="2277"/>
      <c r="NTD2" s="2277"/>
      <c r="NTE2" s="2277"/>
      <c r="NTF2" s="2277"/>
      <c r="NTG2" s="2277"/>
      <c r="NTH2" s="2277"/>
      <c r="NTI2" s="2277"/>
      <c r="NTJ2" s="2277"/>
      <c r="NTK2" s="2277"/>
      <c r="NTL2" s="2277"/>
      <c r="NTM2" s="2277"/>
      <c r="NTN2" s="2277"/>
      <c r="NTO2" s="2277"/>
      <c r="NTP2" s="2277"/>
      <c r="NTQ2" s="2277"/>
      <c r="NTR2" s="2277"/>
      <c r="NTS2" s="2277"/>
      <c r="NTT2" s="2277"/>
      <c r="NTU2" s="2277"/>
      <c r="NTV2" s="2277"/>
      <c r="NTW2" s="2277"/>
      <c r="NTX2" s="2277"/>
      <c r="NTY2" s="2277"/>
      <c r="NTZ2" s="2277"/>
      <c r="NUA2" s="2277"/>
      <c r="NUB2" s="2277"/>
      <c r="NUC2" s="2277"/>
      <c r="NUD2" s="2277"/>
      <c r="NUE2" s="2277"/>
      <c r="NUF2" s="2277"/>
      <c r="NUG2" s="2277"/>
      <c r="NUH2" s="2277"/>
      <c r="NUI2" s="2277"/>
      <c r="NUJ2" s="2277"/>
      <c r="NUK2" s="2277"/>
      <c r="NUL2" s="2277"/>
      <c r="NUM2" s="2277"/>
      <c r="NUN2" s="2277"/>
      <c r="NUO2" s="2277"/>
      <c r="NUP2" s="2277"/>
      <c r="NUQ2" s="2277"/>
      <c r="NUR2" s="2277"/>
      <c r="NUS2" s="2277"/>
      <c r="NUT2" s="2277"/>
      <c r="NUU2" s="2277"/>
      <c r="NUV2" s="2277"/>
      <c r="NUW2" s="2277"/>
      <c r="NUX2" s="2277"/>
      <c r="NUY2" s="2277"/>
      <c r="NUZ2" s="2277"/>
      <c r="NVA2" s="2277"/>
      <c r="NVB2" s="2277"/>
      <c r="NVC2" s="2277"/>
      <c r="NVD2" s="2277"/>
      <c r="NVE2" s="2277"/>
      <c r="NVF2" s="2277"/>
      <c r="NVG2" s="2277"/>
      <c r="NVH2" s="2277"/>
      <c r="NVI2" s="2277"/>
      <c r="NVJ2" s="2277"/>
      <c r="NVK2" s="2277"/>
      <c r="NVL2" s="2277"/>
      <c r="NVM2" s="2277"/>
      <c r="NVN2" s="2277"/>
      <c r="NVO2" s="2277"/>
      <c r="NVP2" s="2277"/>
      <c r="NVQ2" s="2277"/>
      <c r="NVR2" s="2277"/>
      <c r="NVS2" s="2277"/>
      <c r="NVT2" s="2277"/>
      <c r="NVU2" s="2277"/>
      <c r="NVV2" s="2277"/>
      <c r="NVW2" s="2277"/>
      <c r="NVX2" s="2277"/>
      <c r="NVY2" s="2277"/>
      <c r="NVZ2" s="2277"/>
      <c r="NWA2" s="2277"/>
      <c r="NWB2" s="2277"/>
      <c r="NWC2" s="2277"/>
      <c r="NWD2" s="2277"/>
      <c r="NWE2" s="2277"/>
      <c r="NWF2" s="2277"/>
      <c r="NWG2" s="2277"/>
      <c r="NWH2" s="2277"/>
      <c r="NWI2" s="2277"/>
      <c r="NWJ2" s="2277"/>
      <c r="NWK2" s="2277"/>
      <c r="NWL2" s="2277"/>
      <c r="NWM2" s="2277"/>
      <c r="NWN2" s="2277"/>
      <c r="NWO2" s="2277"/>
      <c r="NWP2" s="2277"/>
      <c r="NWQ2" s="2277"/>
      <c r="NWR2" s="2277"/>
      <c r="NWS2" s="2277"/>
      <c r="NWT2" s="2277"/>
      <c r="NWU2" s="2277"/>
      <c r="NWV2" s="2277"/>
      <c r="NWW2" s="2277"/>
      <c r="NWX2" s="2277"/>
      <c r="NWY2" s="2277"/>
      <c r="NWZ2" s="2277"/>
      <c r="NXA2" s="2277"/>
      <c r="NXB2" s="2277"/>
      <c r="NXC2" s="2277"/>
      <c r="NXD2" s="2277"/>
      <c r="NXE2" s="2277"/>
      <c r="NXF2" s="2277"/>
      <c r="NXG2" s="2277"/>
      <c r="NXH2" s="2277"/>
      <c r="NXI2" s="2277"/>
      <c r="NXJ2" s="2277"/>
      <c r="NXK2" s="2277"/>
      <c r="NXL2" s="2277"/>
      <c r="NXM2" s="2277"/>
      <c r="NXN2" s="2277"/>
      <c r="NXO2" s="2277"/>
      <c r="NXP2" s="2277"/>
      <c r="NXQ2" s="2277"/>
      <c r="NXR2" s="2277"/>
      <c r="NXS2" s="2277"/>
      <c r="NXT2" s="2277"/>
      <c r="NXU2" s="2277"/>
      <c r="NXV2" s="2277"/>
      <c r="NXW2" s="2277"/>
      <c r="NXX2" s="2277"/>
      <c r="NXY2" s="2277"/>
      <c r="NXZ2" s="2277"/>
      <c r="NYA2" s="2277"/>
      <c r="NYB2" s="2277"/>
      <c r="NYC2" s="2277"/>
      <c r="NYD2" s="2277"/>
      <c r="NYE2" s="2277"/>
      <c r="NYF2" s="2277"/>
      <c r="NYG2" s="2277"/>
      <c r="NYH2" s="2277"/>
      <c r="NYI2" s="2277"/>
      <c r="NYJ2" s="2277"/>
      <c r="NYK2" s="2277"/>
      <c r="NYL2" s="2277"/>
      <c r="NYM2" s="2277"/>
      <c r="NYN2" s="2277"/>
      <c r="NYO2" s="2277"/>
      <c r="NYP2" s="2277"/>
      <c r="NYQ2" s="2277"/>
      <c r="NYR2" s="2277"/>
      <c r="NYS2" s="2277"/>
      <c r="NYT2" s="2277"/>
      <c r="NYU2" s="2277"/>
      <c r="NYV2" s="2277"/>
      <c r="NYW2" s="2277"/>
      <c r="NYX2" s="2277"/>
      <c r="NYY2" s="2277"/>
      <c r="NYZ2" s="2277"/>
      <c r="NZA2" s="2277"/>
      <c r="NZB2" s="2277"/>
      <c r="NZC2" s="2277"/>
      <c r="NZD2" s="2277"/>
      <c r="NZE2" s="2277"/>
      <c r="NZF2" s="2277"/>
      <c r="NZG2" s="2277"/>
      <c r="NZH2" s="2277"/>
      <c r="NZI2" s="2277"/>
      <c r="NZJ2" s="2277"/>
      <c r="NZK2" s="2277"/>
      <c r="NZL2" s="2277"/>
      <c r="NZM2" s="2277"/>
      <c r="NZN2" s="2277"/>
      <c r="NZO2" s="2277"/>
      <c r="NZP2" s="2277"/>
      <c r="NZQ2" s="2277"/>
      <c r="NZR2" s="2277"/>
      <c r="NZS2" s="2277"/>
      <c r="NZT2" s="2277"/>
      <c r="NZU2" s="2277"/>
      <c r="NZV2" s="2277"/>
      <c r="NZW2" s="2277"/>
      <c r="NZX2" s="2277"/>
      <c r="NZY2" s="2277"/>
      <c r="NZZ2" s="2277"/>
      <c r="OAA2" s="2277"/>
      <c r="OAB2" s="2277"/>
      <c r="OAC2" s="2277"/>
      <c r="OAD2" s="2277"/>
      <c r="OAE2" s="2277"/>
      <c r="OAF2" s="2277"/>
      <c r="OAG2" s="2277"/>
      <c r="OAH2" s="2277"/>
      <c r="OAI2" s="2277"/>
      <c r="OAJ2" s="2277"/>
      <c r="OAK2" s="2277"/>
      <c r="OAL2" s="2277"/>
      <c r="OAM2" s="2277"/>
      <c r="OAN2" s="2277"/>
      <c r="OAO2" s="2277"/>
      <c r="OAP2" s="2277"/>
      <c r="OAQ2" s="2277"/>
      <c r="OAR2" s="2277"/>
      <c r="OAS2" s="2277"/>
      <c r="OAT2" s="2277"/>
      <c r="OAU2" s="2277"/>
      <c r="OAV2" s="2277"/>
      <c r="OAW2" s="2277"/>
      <c r="OAX2" s="2277"/>
      <c r="OAY2" s="2277"/>
      <c r="OAZ2" s="2277"/>
      <c r="OBA2" s="2277"/>
      <c r="OBB2" s="2277"/>
      <c r="OBC2" s="2277"/>
      <c r="OBD2" s="2277"/>
      <c r="OBE2" s="2277"/>
      <c r="OBF2" s="2277"/>
      <c r="OBG2" s="2277"/>
      <c r="OBH2" s="2277"/>
      <c r="OBI2" s="2277"/>
      <c r="OBJ2" s="2277"/>
      <c r="OBK2" s="2277"/>
      <c r="OBL2" s="2277"/>
      <c r="OBM2" s="2277"/>
      <c r="OBN2" s="2277"/>
      <c r="OBO2" s="2277"/>
      <c r="OBP2" s="2277"/>
      <c r="OBQ2" s="2277"/>
      <c r="OBR2" s="2277"/>
      <c r="OBS2" s="2277"/>
      <c r="OBT2" s="2277"/>
      <c r="OBU2" s="2277"/>
      <c r="OBV2" s="2277"/>
      <c r="OBW2" s="2277"/>
      <c r="OBX2" s="2277"/>
      <c r="OBY2" s="2277"/>
      <c r="OBZ2" s="2277"/>
      <c r="OCA2" s="2277"/>
      <c r="OCB2" s="2277"/>
      <c r="OCC2" s="2277"/>
      <c r="OCD2" s="2277"/>
      <c r="OCE2" s="2277"/>
      <c r="OCF2" s="2277"/>
      <c r="OCG2" s="2277"/>
      <c r="OCH2" s="2277"/>
      <c r="OCI2" s="2277"/>
      <c r="OCJ2" s="2277"/>
      <c r="OCK2" s="2277"/>
      <c r="OCL2" s="2277"/>
      <c r="OCM2" s="2277"/>
      <c r="OCN2" s="2277"/>
      <c r="OCO2" s="2277"/>
      <c r="OCP2" s="2277"/>
      <c r="OCQ2" s="2277"/>
      <c r="OCR2" s="2277"/>
      <c r="OCS2" s="2277"/>
      <c r="OCT2" s="2277"/>
      <c r="OCU2" s="2277"/>
      <c r="OCV2" s="2277"/>
      <c r="OCW2" s="2277"/>
      <c r="OCX2" s="2277"/>
      <c r="OCY2" s="2277"/>
      <c r="OCZ2" s="2277"/>
      <c r="ODA2" s="2277"/>
      <c r="ODB2" s="2277"/>
      <c r="ODC2" s="2277"/>
      <c r="ODD2" s="2277"/>
      <c r="ODE2" s="2277"/>
      <c r="ODF2" s="2277"/>
      <c r="ODG2" s="2277"/>
      <c r="ODH2" s="2277"/>
      <c r="ODI2" s="2277"/>
      <c r="ODJ2" s="2277"/>
      <c r="ODK2" s="2277"/>
      <c r="ODL2" s="2277"/>
      <c r="ODM2" s="2277"/>
      <c r="ODN2" s="2277"/>
      <c r="ODO2" s="2277"/>
      <c r="ODP2" s="2277"/>
      <c r="ODQ2" s="2277"/>
      <c r="ODR2" s="2277"/>
      <c r="ODS2" s="2277"/>
      <c r="ODT2" s="2277"/>
      <c r="ODU2" s="2277"/>
      <c r="ODV2" s="2277"/>
      <c r="ODW2" s="2277"/>
      <c r="ODX2" s="2277"/>
      <c r="ODY2" s="2277"/>
      <c r="ODZ2" s="2277"/>
      <c r="OEA2" s="2277"/>
      <c r="OEB2" s="2277"/>
      <c r="OEC2" s="2277"/>
      <c r="OED2" s="2277"/>
      <c r="OEE2" s="2277"/>
      <c r="OEF2" s="2277"/>
      <c r="OEG2" s="2277"/>
      <c r="OEH2" s="2277"/>
      <c r="OEI2" s="2277"/>
      <c r="OEJ2" s="2277"/>
      <c r="OEK2" s="2277"/>
      <c r="OEL2" s="2277"/>
      <c r="OEM2" s="2277"/>
      <c r="OEN2" s="2277"/>
      <c r="OEO2" s="2277"/>
      <c r="OEP2" s="2277"/>
      <c r="OEQ2" s="2277"/>
      <c r="OER2" s="2277"/>
      <c r="OES2" s="2277"/>
      <c r="OET2" s="2277"/>
      <c r="OEU2" s="2277"/>
      <c r="OEV2" s="2277"/>
      <c r="OEW2" s="2277"/>
      <c r="OEX2" s="2277"/>
      <c r="OEY2" s="2277"/>
      <c r="OEZ2" s="2277"/>
      <c r="OFA2" s="2277"/>
      <c r="OFB2" s="2277"/>
      <c r="OFC2" s="2277"/>
      <c r="OFD2" s="2277"/>
      <c r="OFE2" s="2277"/>
      <c r="OFF2" s="2277"/>
      <c r="OFG2" s="2277"/>
      <c r="OFH2" s="2277"/>
      <c r="OFI2" s="2277"/>
      <c r="OFJ2" s="2277"/>
      <c r="OFK2" s="2277"/>
      <c r="OFL2" s="2277"/>
      <c r="OFM2" s="2277"/>
      <c r="OFN2" s="2277"/>
      <c r="OFO2" s="2277"/>
      <c r="OFP2" s="2277"/>
      <c r="OFQ2" s="2277"/>
      <c r="OFR2" s="2277"/>
      <c r="OFS2" s="2277"/>
      <c r="OFT2" s="2277"/>
      <c r="OFU2" s="2277"/>
      <c r="OFV2" s="2277"/>
      <c r="OFW2" s="2277"/>
      <c r="OFX2" s="2277"/>
      <c r="OFY2" s="2277"/>
      <c r="OFZ2" s="2277"/>
      <c r="OGA2" s="2277"/>
      <c r="OGB2" s="2277"/>
      <c r="OGC2" s="2277"/>
      <c r="OGD2" s="2277"/>
      <c r="OGE2" s="2277"/>
      <c r="OGF2" s="2277"/>
      <c r="OGG2" s="2277"/>
      <c r="OGH2" s="2277"/>
      <c r="OGI2" s="2277"/>
      <c r="OGJ2" s="2277"/>
      <c r="OGK2" s="2277"/>
      <c r="OGL2" s="2277"/>
      <c r="OGM2" s="2277"/>
      <c r="OGN2" s="2277"/>
      <c r="OGO2" s="2277"/>
      <c r="OGP2" s="2277"/>
      <c r="OGQ2" s="2277"/>
      <c r="OGR2" s="2277"/>
      <c r="OGS2" s="2277"/>
      <c r="OGT2" s="2277"/>
      <c r="OGU2" s="2277"/>
      <c r="OGV2" s="2277"/>
      <c r="OGW2" s="2277"/>
      <c r="OGX2" s="2277"/>
      <c r="OGY2" s="2277"/>
      <c r="OGZ2" s="2277"/>
      <c r="OHA2" s="2277"/>
      <c r="OHB2" s="2277"/>
      <c r="OHC2" s="2277"/>
      <c r="OHD2" s="2277"/>
      <c r="OHE2" s="2277"/>
      <c r="OHF2" s="2277"/>
      <c r="OHG2" s="2277"/>
      <c r="OHH2" s="2277"/>
      <c r="OHI2" s="2277"/>
      <c r="OHJ2" s="2277"/>
      <c r="OHK2" s="2277"/>
      <c r="OHL2" s="2277"/>
      <c r="OHM2" s="2277"/>
      <c r="OHN2" s="2277"/>
      <c r="OHO2" s="2277"/>
      <c r="OHP2" s="2277"/>
      <c r="OHQ2" s="2277"/>
      <c r="OHR2" s="2277"/>
      <c r="OHS2" s="2277"/>
      <c r="OHT2" s="2277"/>
      <c r="OHU2" s="2277"/>
      <c r="OHV2" s="2277"/>
      <c r="OHW2" s="2277"/>
      <c r="OHX2" s="2277"/>
      <c r="OHY2" s="2277"/>
      <c r="OHZ2" s="2277"/>
      <c r="OIA2" s="2277"/>
      <c r="OIB2" s="2277"/>
      <c r="OIC2" s="2277"/>
      <c r="OID2" s="2277"/>
      <c r="OIE2" s="2277"/>
      <c r="OIF2" s="2277"/>
      <c r="OIG2" s="2277"/>
      <c r="OIH2" s="2277"/>
      <c r="OII2" s="2277"/>
      <c r="OIJ2" s="2277"/>
      <c r="OIK2" s="2277"/>
      <c r="OIL2" s="2277"/>
      <c r="OIM2" s="2277"/>
      <c r="OIN2" s="2277"/>
      <c r="OIO2" s="2277"/>
      <c r="OIP2" s="2277"/>
      <c r="OIQ2" s="2277"/>
      <c r="OIR2" s="2277"/>
      <c r="OIS2" s="2277"/>
      <c r="OIT2" s="2277"/>
      <c r="OIU2" s="2277"/>
      <c r="OIV2" s="2277"/>
      <c r="OIW2" s="2277"/>
      <c r="OIX2" s="2277"/>
      <c r="OIY2" s="2277"/>
      <c r="OIZ2" s="2277"/>
      <c r="OJA2" s="2277"/>
      <c r="OJB2" s="2277"/>
      <c r="OJC2" s="2277"/>
      <c r="OJD2" s="2277"/>
      <c r="OJE2" s="2277"/>
      <c r="OJF2" s="2277"/>
      <c r="OJG2" s="2277"/>
      <c r="OJH2" s="2277"/>
      <c r="OJI2" s="2277"/>
      <c r="OJJ2" s="2277"/>
      <c r="OJK2" s="2277"/>
      <c r="OJL2" s="2277"/>
      <c r="OJM2" s="2277"/>
      <c r="OJN2" s="2277"/>
      <c r="OJO2" s="2277"/>
      <c r="OJP2" s="2277"/>
      <c r="OJQ2" s="2277"/>
      <c r="OJR2" s="2277"/>
      <c r="OJS2" s="2277"/>
      <c r="OJT2" s="2277"/>
      <c r="OJU2" s="2277"/>
      <c r="OJV2" s="2277"/>
      <c r="OJW2" s="2277"/>
      <c r="OJX2" s="2277"/>
      <c r="OJY2" s="2277"/>
      <c r="OJZ2" s="2277"/>
      <c r="OKA2" s="2277"/>
      <c r="OKB2" s="2277"/>
      <c r="OKC2" s="2277"/>
      <c r="OKD2" s="2277"/>
      <c r="OKE2" s="2277"/>
      <c r="OKF2" s="2277"/>
      <c r="OKG2" s="2277"/>
      <c r="OKH2" s="2277"/>
      <c r="OKI2" s="2277"/>
      <c r="OKJ2" s="2277"/>
      <c r="OKK2" s="2277"/>
      <c r="OKL2" s="2277"/>
      <c r="OKM2" s="2277"/>
      <c r="OKN2" s="2277"/>
      <c r="OKO2" s="2277"/>
      <c r="OKP2" s="2277"/>
      <c r="OKQ2" s="2277"/>
      <c r="OKR2" s="2277"/>
      <c r="OKS2" s="2277"/>
      <c r="OKT2" s="2277"/>
      <c r="OKU2" s="2277"/>
      <c r="OKV2" s="2277"/>
      <c r="OKW2" s="2277"/>
      <c r="OKX2" s="2277"/>
      <c r="OKY2" s="2277"/>
      <c r="OKZ2" s="2277"/>
      <c r="OLA2" s="2277"/>
      <c r="OLB2" s="2277"/>
      <c r="OLC2" s="2277"/>
      <c r="OLD2" s="2277"/>
      <c r="OLE2" s="2277"/>
      <c r="OLF2" s="2277"/>
      <c r="OLG2" s="2277"/>
      <c r="OLH2" s="2277"/>
      <c r="OLI2" s="2277"/>
      <c r="OLJ2" s="2277"/>
      <c r="OLK2" s="2277"/>
      <c r="OLL2" s="2277"/>
      <c r="OLM2" s="2277"/>
      <c r="OLN2" s="2277"/>
      <c r="OLO2" s="2277"/>
      <c r="OLP2" s="2277"/>
      <c r="OLQ2" s="2277"/>
      <c r="OLR2" s="2277"/>
      <c r="OLS2" s="2277"/>
      <c r="OLT2" s="2277"/>
      <c r="OLU2" s="2277"/>
      <c r="OLV2" s="2277"/>
      <c r="OLW2" s="2277"/>
      <c r="OLX2" s="2277"/>
      <c r="OLY2" s="2277"/>
      <c r="OLZ2" s="2277"/>
      <c r="OMA2" s="2277"/>
      <c r="OMB2" s="2277"/>
      <c r="OMC2" s="2277"/>
      <c r="OMD2" s="2277"/>
      <c r="OME2" s="2277"/>
      <c r="OMF2" s="2277"/>
      <c r="OMG2" s="2277"/>
      <c r="OMH2" s="2277"/>
      <c r="OMI2" s="2277"/>
      <c r="OMJ2" s="2277"/>
      <c r="OMK2" s="2277"/>
      <c r="OML2" s="2277"/>
      <c r="OMM2" s="2277"/>
      <c r="OMN2" s="2277"/>
      <c r="OMO2" s="2277"/>
      <c r="OMP2" s="2277"/>
      <c r="OMQ2" s="2277"/>
      <c r="OMR2" s="2277"/>
      <c r="OMS2" s="2277"/>
      <c r="OMT2" s="2277"/>
      <c r="OMU2" s="2277"/>
      <c r="OMV2" s="2277"/>
      <c r="OMW2" s="2277"/>
      <c r="OMX2" s="2277"/>
      <c r="OMY2" s="2277"/>
      <c r="OMZ2" s="2277"/>
      <c r="ONA2" s="2277"/>
      <c r="ONB2" s="2277"/>
      <c r="ONC2" s="2277"/>
      <c r="OND2" s="2277"/>
      <c r="ONE2" s="2277"/>
      <c r="ONF2" s="2277"/>
      <c r="ONG2" s="2277"/>
      <c r="ONH2" s="2277"/>
      <c r="ONI2" s="2277"/>
      <c r="ONJ2" s="2277"/>
      <c r="ONK2" s="2277"/>
      <c r="ONL2" s="2277"/>
      <c r="ONM2" s="2277"/>
      <c r="ONN2" s="2277"/>
      <c r="ONO2" s="2277"/>
      <c r="ONP2" s="2277"/>
      <c r="ONQ2" s="2277"/>
      <c r="ONR2" s="2277"/>
      <c r="ONS2" s="2277"/>
      <c r="ONT2" s="2277"/>
      <c r="ONU2" s="2277"/>
      <c r="ONV2" s="2277"/>
      <c r="ONW2" s="2277"/>
      <c r="ONX2" s="2277"/>
      <c r="ONY2" s="2277"/>
      <c r="ONZ2" s="2277"/>
      <c r="OOA2" s="2277"/>
      <c r="OOB2" s="2277"/>
      <c r="OOC2" s="2277"/>
      <c r="OOD2" s="2277"/>
      <c r="OOE2" s="2277"/>
      <c r="OOF2" s="2277"/>
      <c r="OOG2" s="2277"/>
      <c r="OOH2" s="2277"/>
      <c r="OOI2" s="2277"/>
      <c r="OOJ2" s="2277"/>
      <c r="OOK2" s="2277"/>
      <c r="OOL2" s="2277"/>
      <c r="OOM2" s="2277"/>
      <c r="OON2" s="2277"/>
      <c r="OOO2" s="2277"/>
      <c r="OOP2" s="2277"/>
      <c r="OOQ2" s="2277"/>
      <c r="OOR2" s="2277"/>
      <c r="OOS2" s="2277"/>
      <c r="OOT2" s="2277"/>
      <c r="OOU2" s="2277"/>
      <c r="OOV2" s="2277"/>
      <c r="OOW2" s="2277"/>
      <c r="OOX2" s="2277"/>
      <c r="OOY2" s="2277"/>
      <c r="OOZ2" s="2277"/>
      <c r="OPA2" s="2277"/>
      <c r="OPB2" s="2277"/>
      <c r="OPC2" s="2277"/>
      <c r="OPD2" s="2277"/>
      <c r="OPE2" s="2277"/>
      <c r="OPF2" s="2277"/>
      <c r="OPG2" s="2277"/>
      <c r="OPH2" s="2277"/>
      <c r="OPI2" s="2277"/>
      <c r="OPJ2" s="2277"/>
      <c r="OPK2" s="2277"/>
      <c r="OPL2" s="2277"/>
      <c r="OPM2" s="2277"/>
      <c r="OPN2" s="2277"/>
      <c r="OPO2" s="2277"/>
      <c r="OPP2" s="2277"/>
      <c r="OPQ2" s="2277"/>
      <c r="OPR2" s="2277"/>
      <c r="OPS2" s="2277"/>
      <c r="OPT2" s="2277"/>
      <c r="OPU2" s="2277"/>
      <c r="OPV2" s="2277"/>
      <c r="OPW2" s="2277"/>
      <c r="OPX2" s="2277"/>
      <c r="OPY2" s="2277"/>
      <c r="OPZ2" s="2277"/>
      <c r="OQA2" s="2277"/>
      <c r="OQB2" s="2277"/>
      <c r="OQC2" s="2277"/>
      <c r="OQD2" s="2277"/>
      <c r="OQE2" s="2277"/>
      <c r="OQF2" s="2277"/>
      <c r="OQG2" s="2277"/>
      <c r="OQH2" s="2277"/>
      <c r="OQI2" s="2277"/>
      <c r="OQJ2" s="2277"/>
      <c r="OQK2" s="2277"/>
      <c r="OQL2" s="2277"/>
      <c r="OQM2" s="2277"/>
      <c r="OQN2" s="2277"/>
      <c r="OQO2" s="2277"/>
      <c r="OQP2" s="2277"/>
      <c r="OQQ2" s="2277"/>
      <c r="OQR2" s="2277"/>
      <c r="OQS2" s="2277"/>
      <c r="OQT2" s="2277"/>
      <c r="OQU2" s="2277"/>
      <c r="OQV2" s="2277"/>
      <c r="OQW2" s="2277"/>
      <c r="OQX2" s="2277"/>
      <c r="OQY2" s="2277"/>
      <c r="OQZ2" s="2277"/>
      <c r="ORA2" s="2277"/>
      <c r="ORB2" s="2277"/>
      <c r="ORC2" s="2277"/>
      <c r="ORD2" s="2277"/>
      <c r="ORE2" s="2277"/>
      <c r="ORF2" s="2277"/>
      <c r="ORG2" s="2277"/>
      <c r="ORH2" s="2277"/>
      <c r="ORI2" s="2277"/>
      <c r="ORJ2" s="2277"/>
      <c r="ORK2" s="2277"/>
      <c r="ORL2" s="2277"/>
      <c r="ORM2" s="2277"/>
      <c r="ORN2" s="2277"/>
      <c r="ORO2" s="2277"/>
      <c r="ORP2" s="2277"/>
      <c r="ORQ2" s="2277"/>
      <c r="ORR2" s="2277"/>
      <c r="ORS2" s="2277"/>
      <c r="ORT2" s="2277"/>
      <c r="ORU2" s="2277"/>
      <c r="ORV2" s="2277"/>
      <c r="ORW2" s="2277"/>
      <c r="ORX2" s="2277"/>
      <c r="ORY2" s="2277"/>
      <c r="ORZ2" s="2277"/>
      <c r="OSA2" s="2277"/>
      <c r="OSB2" s="2277"/>
      <c r="OSC2" s="2277"/>
      <c r="OSD2" s="2277"/>
      <c r="OSE2" s="2277"/>
      <c r="OSF2" s="2277"/>
      <c r="OSG2" s="2277"/>
      <c r="OSH2" s="2277"/>
      <c r="OSI2" s="2277"/>
      <c r="OSJ2" s="2277"/>
      <c r="OSK2" s="2277"/>
      <c r="OSL2" s="2277"/>
      <c r="OSM2" s="2277"/>
      <c r="OSN2" s="2277"/>
      <c r="OSO2" s="2277"/>
      <c r="OSP2" s="2277"/>
      <c r="OSQ2" s="2277"/>
      <c r="OSR2" s="2277"/>
      <c r="OSS2" s="2277"/>
      <c r="OST2" s="2277"/>
      <c r="OSU2" s="2277"/>
      <c r="OSV2" s="2277"/>
      <c r="OSW2" s="2277"/>
      <c r="OSX2" s="2277"/>
      <c r="OSY2" s="2277"/>
      <c r="OSZ2" s="2277"/>
      <c r="OTA2" s="2277"/>
      <c r="OTB2" s="2277"/>
      <c r="OTC2" s="2277"/>
      <c r="OTD2" s="2277"/>
      <c r="OTE2" s="2277"/>
      <c r="OTF2" s="2277"/>
      <c r="OTG2" s="2277"/>
      <c r="OTH2" s="2277"/>
      <c r="OTI2" s="2277"/>
      <c r="OTJ2" s="2277"/>
      <c r="OTK2" s="2277"/>
      <c r="OTL2" s="2277"/>
      <c r="OTM2" s="2277"/>
      <c r="OTN2" s="2277"/>
      <c r="OTO2" s="2277"/>
      <c r="OTP2" s="2277"/>
      <c r="OTQ2" s="2277"/>
      <c r="OTR2" s="2277"/>
      <c r="OTS2" s="2277"/>
      <c r="OTT2" s="2277"/>
      <c r="OTU2" s="2277"/>
      <c r="OTV2" s="2277"/>
      <c r="OTW2" s="2277"/>
      <c r="OTX2" s="2277"/>
      <c r="OTY2" s="2277"/>
      <c r="OTZ2" s="2277"/>
      <c r="OUA2" s="2277"/>
      <c r="OUB2" s="2277"/>
      <c r="OUC2" s="2277"/>
      <c r="OUD2" s="2277"/>
      <c r="OUE2" s="2277"/>
      <c r="OUF2" s="2277"/>
      <c r="OUG2" s="2277"/>
      <c r="OUH2" s="2277"/>
      <c r="OUI2" s="2277"/>
      <c r="OUJ2" s="2277"/>
      <c r="OUK2" s="2277"/>
      <c r="OUL2" s="2277"/>
      <c r="OUM2" s="2277"/>
      <c r="OUN2" s="2277"/>
      <c r="OUO2" s="2277"/>
      <c r="OUP2" s="2277"/>
      <c r="OUQ2" s="2277"/>
      <c r="OUR2" s="2277"/>
      <c r="OUS2" s="2277"/>
      <c r="OUT2" s="2277"/>
      <c r="OUU2" s="2277"/>
      <c r="OUV2" s="2277"/>
      <c r="OUW2" s="2277"/>
      <c r="OUX2" s="2277"/>
      <c r="OUY2" s="2277"/>
      <c r="OUZ2" s="2277"/>
      <c r="OVA2" s="2277"/>
      <c r="OVB2" s="2277"/>
      <c r="OVC2" s="2277"/>
      <c r="OVD2" s="2277"/>
      <c r="OVE2" s="2277"/>
      <c r="OVF2" s="2277"/>
      <c r="OVG2" s="2277"/>
      <c r="OVH2" s="2277"/>
      <c r="OVI2" s="2277"/>
      <c r="OVJ2" s="2277"/>
      <c r="OVK2" s="2277"/>
      <c r="OVL2" s="2277"/>
      <c r="OVM2" s="2277"/>
      <c r="OVN2" s="2277"/>
      <c r="OVO2" s="2277"/>
      <c r="OVP2" s="2277"/>
      <c r="OVQ2" s="2277"/>
      <c r="OVR2" s="2277"/>
      <c r="OVS2" s="2277"/>
      <c r="OVT2" s="2277"/>
      <c r="OVU2" s="2277"/>
      <c r="OVV2" s="2277"/>
      <c r="OVW2" s="2277"/>
      <c r="OVX2" s="2277"/>
      <c r="OVY2" s="2277"/>
      <c r="OVZ2" s="2277"/>
      <c r="OWA2" s="2277"/>
      <c r="OWB2" s="2277"/>
      <c r="OWC2" s="2277"/>
      <c r="OWD2" s="2277"/>
      <c r="OWE2" s="2277"/>
      <c r="OWF2" s="2277"/>
      <c r="OWG2" s="2277"/>
      <c r="OWH2" s="2277"/>
      <c r="OWI2" s="2277"/>
      <c r="OWJ2" s="2277"/>
      <c r="OWK2" s="2277"/>
      <c r="OWL2" s="2277"/>
      <c r="OWM2" s="2277"/>
      <c r="OWN2" s="2277"/>
      <c r="OWO2" s="2277"/>
      <c r="OWP2" s="2277"/>
      <c r="OWQ2" s="2277"/>
      <c r="OWR2" s="2277"/>
      <c r="OWS2" s="2277"/>
      <c r="OWT2" s="2277"/>
      <c r="OWU2" s="2277"/>
      <c r="OWV2" s="2277"/>
      <c r="OWW2" s="2277"/>
      <c r="OWX2" s="2277"/>
      <c r="OWY2" s="2277"/>
      <c r="OWZ2" s="2277"/>
      <c r="OXA2" s="2277"/>
      <c r="OXB2" s="2277"/>
      <c r="OXC2" s="2277"/>
      <c r="OXD2" s="2277"/>
      <c r="OXE2" s="2277"/>
      <c r="OXF2" s="2277"/>
      <c r="OXG2" s="2277"/>
      <c r="OXH2" s="2277"/>
      <c r="OXI2" s="2277"/>
      <c r="OXJ2" s="2277"/>
      <c r="OXK2" s="2277"/>
      <c r="OXL2" s="2277"/>
      <c r="OXM2" s="2277"/>
      <c r="OXN2" s="2277"/>
      <c r="OXO2" s="2277"/>
      <c r="OXP2" s="2277"/>
      <c r="OXQ2" s="2277"/>
      <c r="OXR2" s="2277"/>
      <c r="OXS2" s="2277"/>
      <c r="OXT2" s="2277"/>
      <c r="OXU2" s="2277"/>
      <c r="OXV2" s="2277"/>
      <c r="OXW2" s="2277"/>
      <c r="OXX2" s="2277"/>
      <c r="OXY2" s="2277"/>
      <c r="OXZ2" s="2277"/>
      <c r="OYA2" s="2277"/>
      <c r="OYB2" s="2277"/>
      <c r="OYC2" s="2277"/>
      <c r="OYD2" s="2277"/>
      <c r="OYE2" s="2277"/>
      <c r="OYF2" s="2277"/>
      <c r="OYG2" s="2277"/>
      <c r="OYH2" s="2277"/>
      <c r="OYI2" s="2277"/>
      <c r="OYJ2" s="2277"/>
      <c r="OYK2" s="2277"/>
      <c r="OYL2" s="2277"/>
      <c r="OYM2" s="2277"/>
      <c r="OYN2" s="2277"/>
      <c r="OYO2" s="2277"/>
      <c r="OYP2" s="2277"/>
      <c r="OYQ2" s="2277"/>
      <c r="OYR2" s="2277"/>
      <c r="OYS2" s="2277"/>
      <c r="OYT2" s="2277"/>
      <c r="OYU2" s="2277"/>
      <c r="OYV2" s="2277"/>
      <c r="OYW2" s="2277"/>
      <c r="OYX2" s="2277"/>
      <c r="OYY2" s="2277"/>
      <c r="OYZ2" s="2277"/>
      <c r="OZA2" s="2277"/>
      <c r="OZB2" s="2277"/>
      <c r="OZC2" s="2277"/>
      <c r="OZD2" s="2277"/>
      <c r="OZE2" s="2277"/>
      <c r="OZF2" s="2277"/>
      <c r="OZG2" s="2277"/>
      <c r="OZH2" s="2277"/>
      <c r="OZI2" s="2277"/>
      <c r="OZJ2" s="2277"/>
      <c r="OZK2" s="2277"/>
      <c r="OZL2" s="2277"/>
      <c r="OZM2" s="2277"/>
      <c r="OZN2" s="2277"/>
      <c r="OZO2" s="2277"/>
      <c r="OZP2" s="2277"/>
      <c r="OZQ2" s="2277"/>
      <c r="OZR2" s="2277"/>
      <c r="OZS2" s="2277"/>
      <c r="OZT2" s="2277"/>
      <c r="OZU2" s="2277"/>
      <c r="OZV2" s="2277"/>
      <c r="OZW2" s="2277"/>
      <c r="OZX2" s="2277"/>
      <c r="OZY2" s="2277"/>
      <c r="OZZ2" s="2277"/>
      <c r="PAA2" s="2277"/>
      <c r="PAB2" s="2277"/>
      <c r="PAC2" s="2277"/>
      <c r="PAD2" s="2277"/>
      <c r="PAE2" s="2277"/>
      <c r="PAF2" s="2277"/>
      <c r="PAG2" s="2277"/>
      <c r="PAH2" s="2277"/>
      <c r="PAI2" s="2277"/>
      <c r="PAJ2" s="2277"/>
      <c r="PAK2" s="2277"/>
      <c r="PAL2" s="2277"/>
      <c r="PAM2" s="2277"/>
      <c r="PAN2" s="2277"/>
      <c r="PAO2" s="2277"/>
      <c r="PAP2" s="2277"/>
      <c r="PAQ2" s="2277"/>
      <c r="PAR2" s="2277"/>
      <c r="PAS2" s="2277"/>
      <c r="PAT2" s="2277"/>
      <c r="PAU2" s="2277"/>
      <c r="PAV2" s="2277"/>
      <c r="PAW2" s="2277"/>
      <c r="PAX2" s="2277"/>
      <c r="PAY2" s="2277"/>
      <c r="PAZ2" s="2277"/>
      <c r="PBA2" s="2277"/>
      <c r="PBB2" s="2277"/>
      <c r="PBC2" s="2277"/>
      <c r="PBD2" s="2277"/>
      <c r="PBE2" s="2277"/>
      <c r="PBF2" s="2277"/>
      <c r="PBG2" s="2277"/>
      <c r="PBH2" s="2277"/>
      <c r="PBI2" s="2277"/>
      <c r="PBJ2" s="2277"/>
      <c r="PBK2" s="2277"/>
      <c r="PBL2" s="2277"/>
      <c r="PBM2" s="2277"/>
      <c r="PBN2" s="2277"/>
      <c r="PBO2" s="2277"/>
      <c r="PBP2" s="2277"/>
      <c r="PBQ2" s="2277"/>
      <c r="PBR2" s="2277"/>
      <c r="PBS2" s="2277"/>
      <c r="PBT2" s="2277"/>
      <c r="PBU2" s="2277"/>
      <c r="PBV2" s="2277"/>
      <c r="PBW2" s="2277"/>
      <c r="PBX2" s="2277"/>
      <c r="PBY2" s="2277"/>
      <c r="PBZ2" s="2277"/>
      <c r="PCA2" s="2277"/>
      <c r="PCB2" s="2277"/>
      <c r="PCC2" s="2277"/>
      <c r="PCD2" s="2277"/>
      <c r="PCE2" s="2277"/>
      <c r="PCF2" s="2277"/>
      <c r="PCG2" s="2277"/>
      <c r="PCH2" s="2277"/>
      <c r="PCI2" s="2277"/>
      <c r="PCJ2" s="2277"/>
      <c r="PCK2" s="2277"/>
      <c r="PCL2" s="2277"/>
      <c r="PCM2" s="2277"/>
      <c r="PCN2" s="2277"/>
      <c r="PCO2" s="2277"/>
      <c r="PCP2" s="2277"/>
      <c r="PCQ2" s="2277"/>
      <c r="PCR2" s="2277"/>
      <c r="PCS2" s="2277"/>
      <c r="PCT2" s="2277"/>
      <c r="PCU2" s="2277"/>
      <c r="PCV2" s="2277"/>
      <c r="PCW2" s="2277"/>
      <c r="PCX2" s="2277"/>
      <c r="PCY2" s="2277"/>
      <c r="PCZ2" s="2277"/>
      <c r="PDA2" s="2277"/>
      <c r="PDB2" s="2277"/>
      <c r="PDC2" s="2277"/>
      <c r="PDD2" s="2277"/>
      <c r="PDE2" s="2277"/>
      <c r="PDF2" s="2277"/>
      <c r="PDG2" s="2277"/>
      <c r="PDH2" s="2277"/>
      <c r="PDI2" s="2277"/>
      <c r="PDJ2" s="2277"/>
      <c r="PDK2" s="2277"/>
      <c r="PDL2" s="2277"/>
      <c r="PDM2" s="2277"/>
      <c r="PDN2" s="2277"/>
      <c r="PDO2" s="2277"/>
      <c r="PDP2" s="2277"/>
      <c r="PDQ2" s="2277"/>
      <c r="PDR2" s="2277"/>
      <c r="PDS2" s="2277"/>
      <c r="PDT2" s="2277"/>
      <c r="PDU2" s="2277"/>
      <c r="PDV2" s="2277"/>
      <c r="PDW2" s="2277"/>
      <c r="PDX2" s="2277"/>
      <c r="PDY2" s="2277"/>
      <c r="PDZ2" s="2277"/>
      <c r="PEA2" s="2277"/>
      <c r="PEB2" s="2277"/>
      <c r="PEC2" s="2277"/>
      <c r="PED2" s="2277"/>
      <c r="PEE2" s="2277"/>
      <c r="PEF2" s="2277"/>
      <c r="PEG2" s="2277"/>
      <c r="PEH2" s="2277"/>
      <c r="PEI2" s="2277"/>
      <c r="PEJ2" s="2277"/>
      <c r="PEK2" s="2277"/>
      <c r="PEL2" s="2277"/>
      <c r="PEM2" s="2277"/>
      <c r="PEN2" s="2277"/>
      <c r="PEO2" s="2277"/>
      <c r="PEP2" s="2277"/>
      <c r="PEQ2" s="2277"/>
      <c r="PER2" s="2277"/>
      <c r="PES2" s="2277"/>
      <c r="PET2" s="2277"/>
      <c r="PEU2" s="2277"/>
      <c r="PEV2" s="2277"/>
      <c r="PEW2" s="2277"/>
      <c r="PEX2" s="2277"/>
      <c r="PEY2" s="2277"/>
      <c r="PEZ2" s="2277"/>
      <c r="PFA2" s="2277"/>
      <c r="PFB2" s="2277"/>
      <c r="PFC2" s="2277"/>
      <c r="PFD2" s="2277"/>
      <c r="PFE2" s="2277"/>
      <c r="PFF2" s="2277"/>
      <c r="PFG2" s="2277"/>
      <c r="PFH2" s="2277"/>
      <c r="PFI2" s="2277"/>
      <c r="PFJ2" s="2277"/>
      <c r="PFK2" s="2277"/>
      <c r="PFL2" s="2277"/>
      <c r="PFM2" s="2277"/>
      <c r="PFN2" s="2277"/>
      <c r="PFO2" s="2277"/>
      <c r="PFP2" s="2277"/>
      <c r="PFQ2" s="2277"/>
      <c r="PFR2" s="2277"/>
      <c r="PFS2" s="2277"/>
      <c r="PFT2" s="2277"/>
      <c r="PFU2" s="2277"/>
      <c r="PFV2" s="2277"/>
      <c r="PFW2" s="2277"/>
      <c r="PFX2" s="2277"/>
      <c r="PFY2" s="2277"/>
      <c r="PFZ2" s="2277"/>
      <c r="PGA2" s="2277"/>
      <c r="PGB2" s="2277"/>
      <c r="PGC2" s="2277"/>
      <c r="PGD2" s="2277"/>
      <c r="PGE2" s="2277"/>
      <c r="PGF2" s="2277"/>
      <c r="PGG2" s="2277"/>
      <c r="PGH2" s="2277"/>
      <c r="PGI2" s="2277"/>
      <c r="PGJ2" s="2277"/>
      <c r="PGK2" s="2277"/>
      <c r="PGL2" s="2277"/>
      <c r="PGM2" s="2277"/>
      <c r="PGN2" s="2277"/>
      <c r="PGO2" s="2277"/>
      <c r="PGP2" s="2277"/>
      <c r="PGQ2" s="2277"/>
      <c r="PGR2" s="2277"/>
      <c r="PGS2" s="2277"/>
      <c r="PGT2" s="2277"/>
      <c r="PGU2" s="2277"/>
      <c r="PGV2" s="2277"/>
      <c r="PGW2" s="2277"/>
      <c r="PGX2" s="2277"/>
      <c r="PGY2" s="2277"/>
      <c r="PGZ2" s="2277"/>
      <c r="PHA2" s="2277"/>
      <c r="PHB2" s="2277"/>
      <c r="PHC2" s="2277"/>
      <c r="PHD2" s="2277"/>
      <c r="PHE2" s="2277"/>
      <c r="PHF2" s="2277"/>
      <c r="PHG2" s="2277"/>
      <c r="PHH2" s="2277"/>
      <c r="PHI2" s="2277"/>
      <c r="PHJ2" s="2277"/>
      <c r="PHK2" s="2277"/>
      <c r="PHL2" s="2277"/>
      <c r="PHM2" s="2277"/>
      <c r="PHN2" s="2277"/>
      <c r="PHO2" s="2277"/>
      <c r="PHP2" s="2277"/>
      <c r="PHQ2" s="2277"/>
      <c r="PHR2" s="2277"/>
      <c r="PHS2" s="2277"/>
      <c r="PHT2" s="2277"/>
      <c r="PHU2" s="2277"/>
      <c r="PHV2" s="2277"/>
      <c r="PHW2" s="2277"/>
      <c r="PHX2" s="2277"/>
      <c r="PHY2" s="2277"/>
      <c r="PHZ2" s="2277"/>
      <c r="PIA2" s="2277"/>
      <c r="PIB2" s="2277"/>
      <c r="PIC2" s="2277"/>
      <c r="PID2" s="2277"/>
      <c r="PIE2" s="2277"/>
      <c r="PIF2" s="2277"/>
      <c r="PIG2" s="2277"/>
      <c r="PIH2" s="2277"/>
      <c r="PII2" s="2277"/>
      <c r="PIJ2" s="2277"/>
      <c r="PIK2" s="2277"/>
      <c r="PIL2" s="2277"/>
      <c r="PIM2" s="2277"/>
      <c r="PIN2" s="2277"/>
      <c r="PIO2" s="2277"/>
      <c r="PIP2" s="2277"/>
      <c r="PIQ2" s="2277"/>
      <c r="PIR2" s="2277"/>
      <c r="PIS2" s="2277"/>
      <c r="PIT2" s="2277"/>
      <c r="PIU2" s="2277"/>
      <c r="PIV2" s="2277"/>
      <c r="PIW2" s="2277"/>
      <c r="PIX2" s="2277"/>
      <c r="PIY2" s="2277"/>
      <c r="PIZ2" s="2277"/>
      <c r="PJA2" s="2277"/>
      <c r="PJB2" s="2277"/>
      <c r="PJC2" s="2277"/>
      <c r="PJD2" s="2277"/>
      <c r="PJE2" s="2277"/>
      <c r="PJF2" s="2277"/>
      <c r="PJG2" s="2277"/>
      <c r="PJH2" s="2277"/>
      <c r="PJI2" s="2277"/>
      <c r="PJJ2" s="2277"/>
      <c r="PJK2" s="2277"/>
      <c r="PJL2" s="2277"/>
      <c r="PJM2" s="2277"/>
      <c r="PJN2" s="2277"/>
      <c r="PJO2" s="2277"/>
      <c r="PJP2" s="2277"/>
      <c r="PJQ2" s="2277"/>
      <c r="PJR2" s="2277"/>
      <c r="PJS2" s="2277"/>
      <c r="PJT2" s="2277"/>
      <c r="PJU2" s="2277"/>
      <c r="PJV2" s="2277"/>
      <c r="PJW2" s="2277"/>
      <c r="PJX2" s="2277"/>
      <c r="PJY2" s="2277"/>
      <c r="PJZ2" s="2277"/>
      <c r="PKA2" s="2277"/>
      <c r="PKB2" s="2277"/>
      <c r="PKC2" s="2277"/>
      <c r="PKD2" s="2277"/>
      <c r="PKE2" s="2277"/>
      <c r="PKF2" s="2277"/>
      <c r="PKG2" s="2277"/>
      <c r="PKH2" s="2277"/>
      <c r="PKI2" s="2277"/>
      <c r="PKJ2" s="2277"/>
      <c r="PKK2" s="2277"/>
      <c r="PKL2" s="2277"/>
      <c r="PKM2" s="2277"/>
      <c r="PKN2" s="2277"/>
      <c r="PKO2" s="2277"/>
      <c r="PKP2" s="2277"/>
      <c r="PKQ2" s="2277"/>
      <c r="PKR2" s="2277"/>
      <c r="PKS2" s="2277"/>
      <c r="PKT2" s="2277"/>
      <c r="PKU2" s="2277"/>
      <c r="PKV2" s="2277"/>
      <c r="PKW2" s="2277"/>
      <c r="PKX2" s="2277"/>
      <c r="PKY2" s="2277"/>
      <c r="PKZ2" s="2277"/>
      <c r="PLA2" s="2277"/>
      <c r="PLB2" s="2277"/>
      <c r="PLC2" s="2277"/>
      <c r="PLD2" s="2277"/>
      <c r="PLE2" s="2277"/>
      <c r="PLF2" s="2277"/>
      <c r="PLG2" s="2277"/>
      <c r="PLH2" s="2277"/>
      <c r="PLI2" s="2277"/>
      <c r="PLJ2" s="2277"/>
      <c r="PLK2" s="2277"/>
      <c r="PLL2" s="2277"/>
      <c r="PLM2" s="2277"/>
      <c r="PLN2" s="2277"/>
      <c r="PLO2" s="2277"/>
      <c r="PLP2" s="2277"/>
      <c r="PLQ2" s="2277"/>
      <c r="PLR2" s="2277"/>
      <c r="PLS2" s="2277"/>
      <c r="PLT2" s="2277"/>
      <c r="PLU2" s="2277"/>
      <c r="PLV2" s="2277"/>
      <c r="PLW2" s="2277"/>
      <c r="PLX2" s="2277"/>
      <c r="PLY2" s="2277"/>
      <c r="PLZ2" s="2277"/>
      <c r="PMA2" s="2277"/>
      <c r="PMB2" s="2277"/>
      <c r="PMC2" s="2277"/>
      <c r="PMD2" s="2277"/>
      <c r="PME2" s="2277"/>
      <c r="PMF2" s="2277"/>
      <c r="PMG2" s="2277"/>
      <c r="PMH2" s="2277"/>
      <c r="PMI2" s="2277"/>
      <c r="PMJ2" s="2277"/>
      <c r="PMK2" s="2277"/>
      <c r="PML2" s="2277"/>
      <c r="PMM2" s="2277"/>
      <c r="PMN2" s="2277"/>
      <c r="PMO2" s="2277"/>
      <c r="PMP2" s="2277"/>
      <c r="PMQ2" s="2277"/>
      <c r="PMR2" s="2277"/>
      <c r="PMS2" s="2277"/>
      <c r="PMT2" s="2277"/>
      <c r="PMU2" s="2277"/>
      <c r="PMV2" s="2277"/>
      <c r="PMW2" s="2277"/>
      <c r="PMX2" s="2277"/>
      <c r="PMY2" s="2277"/>
      <c r="PMZ2" s="2277"/>
      <c r="PNA2" s="2277"/>
      <c r="PNB2" s="2277"/>
      <c r="PNC2" s="2277"/>
      <c r="PND2" s="2277"/>
      <c r="PNE2" s="2277"/>
      <c r="PNF2" s="2277"/>
      <c r="PNG2" s="2277"/>
      <c r="PNH2" s="2277"/>
      <c r="PNI2" s="2277"/>
      <c r="PNJ2" s="2277"/>
      <c r="PNK2" s="2277"/>
      <c r="PNL2" s="2277"/>
      <c r="PNM2" s="2277"/>
      <c r="PNN2" s="2277"/>
      <c r="PNO2" s="2277"/>
      <c r="PNP2" s="2277"/>
      <c r="PNQ2" s="2277"/>
      <c r="PNR2" s="2277"/>
      <c r="PNS2" s="2277"/>
      <c r="PNT2" s="2277"/>
      <c r="PNU2" s="2277"/>
      <c r="PNV2" s="2277"/>
      <c r="PNW2" s="2277"/>
      <c r="PNX2" s="2277"/>
      <c r="PNY2" s="2277"/>
      <c r="PNZ2" s="2277"/>
      <c r="POA2" s="2277"/>
      <c r="POB2" s="2277"/>
      <c r="POC2" s="2277"/>
      <c r="POD2" s="2277"/>
      <c r="POE2" s="2277"/>
      <c r="POF2" s="2277"/>
      <c r="POG2" s="2277"/>
      <c r="POH2" s="2277"/>
      <c r="POI2" s="2277"/>
      <c r="POJ2" s="2277"/>
      <c r="POK2" s="2277"/>
      <c r="POL2" s="2277"/>
      <c r="POM2" s="2277"/>
      <c r="PON2" s="2277"/>
      <c r="POO2" s="2277"/>
      <c r="POP2" s="2277"/>
      <c r="POQ2" s="2277"/>
      <c r="POR2" s="2277"/>
      <c r="POS2" s="2277"/>
      <c r="POT2" s="2277"/>
      <c r="POU2" s="2277"/>
      <c r="POV2" s="2277"/>
      <c r="POW2" s="2277"/>
      <c r="POX2" s="2277"/>
      <c r="POY2" s="2277"/>
      <c r="POZ2" s="2277"/>
      <c r="PPA2" s="2277"/>
      <c r="PPB2" s="2277"/>
      <c r="PPC2" s="2277"/>
      <c r="PPD2" s="2277"/>
      <c r="PPE2" s="2277"/>
      <c r="PPF2" s="2277"/>
      <c r="PPG2" s="2277"/>
      <c r="PPH2" s="2277"/>
      <c r="PPI2" s="2277"/>
      <c r="PPJ2" s="2277"/>
      <c r="PPK2" s="2277"/>
      <c r="PPL2" s="2277"/>
      <c r="PPM2" s="2277"/>
      <c r="PPN2" s="2277"/>
      <c r="PPO2" s="2277"/>
      <c r="PPP2" s="2277"/>
      <c r="PPQ2" s="2277"/>
      <c r="PPR2" s="2277"/>
      <c r="PPS2" s="2277"/>
      <c r="PPT2" s="2277"/>
      <c r="PPU2" s="2277"/>
      <c r="PPV2" s="2277"/>
      <c r="PPW2" s="2277"/>
      <c r="PPX2" s="2277"/>
      <c r="PPY2" s="2277"/>
      <c r="PPZ2" s="2277"/>
      <c r="PQA2" s="2277"/>
      <c r="PQB2" s="2277"/>
      <c r="PQC2" s="2277"/>
      <c r="PQD2" s="2277"/>
      <c r="PQE2" s="2277"/>
      <c r="PQF2" s="2277"/>
      <c r="PQG2" s="2277"/>
      <c r="PQH2" s="2277"/>
      <c r="PQI2" s="2277"/>
      <c r="PQJ2" s="2277"/>
      <c r="PQK2" s="2277"/>
      <c r="PQL2" s="2277"/>
      <c r="PQM2" s="2277"/>
      <c r="PQN2" s="2277"/>
      <c r="PQO2" s="2277"/>
      <c r="PQP2" s="2277"/>
      <c r="PQQ2" s="2277"/>
      <c r="PQR2" s="2277"/>
      <c r="PQS2" s="2277"/>
      <c r="PQT2" s="2277"/>
      <c r="PQU2" s="2277"/>
      <c r="PQV2" s="2277"/>
      <c r="PQW2" s="2277"/>
      <c r="PQX2" s="2277"/>
      <c r="PQY2" s="2277"/>
      <c r="PQZ2" s="2277"/>
      <c r="PRA2" s="2277"/>
      <c r="PRB2" s="2277"/>
      <c r="PRC2" s="2277"/>
      <c r="PRD2" s="2277"/>
      <c r="PRE2" s="2277"/>
      <c r="PRF2" s="2277"/>
      <c r="PRG2" s="2277"/>
      <c r="PRH2" s="2277"/>
      <c r="PRI2" s="2277"/>
      <c r="PRJ2" s="2277"/>
      <c r="PRK2" s="2277"/>
      <c r="PRL2" s="2277"/>
      <c r="PRM2" s="2277"/>
      <c r="PRN2" s="2277"/>
      <c r="PRO2" s="2277"/>
      <c r="PRP2" s="2277"/>
      <c r="PRQ2" s="2277"/>
      <c r="PRR2" s="2277"/>
      <c r="PRS2" s="2277"/>
      <c r="PRT2" s="2277"/>
      <c r="PRU2" s="2277"/>
      <c r="PRV2" s="2277"/>
      <c r="PRW2" s="2277"/>
      <c r="PRX2" s="2277"/>
      <c r="PRY2" s="2277"/>
      <c r="PRZ2" s="2277"/>
      <c r="PSA2" s="2277"/>
      <c r="PSB2" s="2277"/>
      <c r="PSC2" s="2277"/>
      <c r="PSD2" s="2277"/>
      <c r="PSE2" s="2277"/>
      <c r="PSF2" s="2277"/>
      <c r="PSG2" s="2277"/>
      <c r="PSH2" s="2277"/>
      <c r="PSI2" s="2277"/>
      <c r="PSJ2" s="2277"/>
      <c r="PSK2" s="2277"/>
      <c r="PSL2" s="2277"/>
      <c r="PSM2" s="2277"/>
      <c r="PSN2" s="2277"/>
      <c r="PSO2" s="2277"/>
      <c r="PSP2" s="2277"/>
      <c r="PSQ2" s="2277"/>
      <c r="PSR2" s="2277"/>
      <c r="PSS2" s="2277"/>
      <c r="PST2" s="2277"/>
      <c r="PSU2" s="2277"/>
      <c r="PSV2" s="2277"/>
      <c r="PSW2" s="2277"/>
      <c r="PSX2" s="2277"/>
      <c r="PSY2" s="2277"/>
      <c r="PSZ2" s="2277"/>
      <c r="PTA2" s="2277"/>
      <c r="PTB2" s="2277"/>
      <c r="PTC2" s="2277"/>
      <c r="PTD2" s="2277"/>
      <c r="PTE2" s="2277"/>
      <c r="PTF2" s="2277"/>
      <c r="PTG2" s="2277"/>
      <c r="PTH2" s="2277"/>
      <c r="PTI2" s="2277"/>
      <c r="PTJ2" s="2277"/>
      <c r="PTK2" s="2277"/>
      <c r="PTL2" s="2277"/>
      <c r="PTM2" s="2277"/>
      <c r="PTN2" s="2277"/>
      <c r="PTO2" s="2277"/>
      <c r="PTP2" s="2277"/>
      <c r="PTQ2" s="2277"/>
      <c r="PTR2" s="2277"/>
      <c r="PTS2" s="2277"/>
      <c r="PTT2" s="2277"/>
      <c r="PTU2" s="2277"/>
      <c r="PTV2" s="2277"/>
      <c r="PTW2" s="2277"/>
      <c r="PTX2" s="2277"/>
      <c r="PTY2" s="2277"/>
      <c r="PTZ2" s="2277"/>
      <c r="PUA2" s="2277"/>
      <c r="PUB2" s="2277"/>
      <c r="PUC2" s="2277"/>
      <c r="PUD2" s="2277"/>
      <c r="PUE2" s="2277"/>
      <c r="PUF2" s="2277"/>
      <c r="PUG2" s="2277"/>
      <c r="PUH2" s="2277"/>
      <c r="PUI2" s="2277"/>
      <c r="PUJ2" s="2277"/>
      <c r="PUK2" s="2277"/>
      <c r="PUL2" s="2277"/>
      <c r="PUM2" s="2277"/>
      <c r="PUN2" s="2277"/>
      <c r="PUO2" s="2277"/>
      <c r="PUP2" s="2277"/>
      <c r="PUQ2" s="2277"/>
      <c r="PUR2" s="2277"/>
      <c r="PUS2" s="2277"/>
      <c r="PUT2" s="2277"/>
      <c r="PUU2" s="2277"/>
      <c r="PUV2" s="2277"/>
      <c r="PUW2" s="2277"/>
      <c r="PUX2" s="2277"/>
      <c r="PUY2" s="2277"/>
      <c r="PUZ2" s="2277"/>
      <c r="PVA2" s="2277"/>
      <c r="PVB2" s="2277"/>
      <c r="PVC2" s="2277"/>
      <c r="PVD2" s="2277"/>
      <c r="PVE2" s="2277"/>
      <c r="PVF2" s="2277"/>
      <c r="PVG2" s="2277"/>
      <c r="PVH2" s="2277"/>
      <c r="PVI2" s="2277"/>
      <c r="PVJ2" s="2277"/>
      <c r="PVK2" s="2277"/>
      <c r="PVL2" s="2277"/>
      <c r="PVM2" s="2277"/>
      <c r="PVN2" s="2277"/>
      <c r="PVO2" s="2277"/>
      <c r="PVP2" s="2277"/>
      <c r="PVQ2" s="2277"/>
      <c r="PVR2" s="2277"/>
      <c r="PVS2" s="2277"/>
      <c r="PVT2" s="2277"/>
      <c r="PVU2" s="2277"/>
      <c r="PVV2" s="2277"/>
      <c r="PVW2" s="2277"/>
      <c r="PVX2" s="2277"/>
      <c r="PVY2" s="2277"/>
      <c r="PVZ2" s="2277"/>
      <c r="PWA2" s="2277"/>
      <c r="PWB2" s="2277"/>
      <c r="PWC2" s="2277"/>
      <c r="PWD2" s="2277"/>
      <c r="PWE2" s="2277"/>
      <c r="PWF2" s="2277"/>
      <c r="PWG2" s="2277"/>
      <c r="PWH2" s="2277"/>
      <c r="PWI2" s="2277"/>
      <c r="PWJ2" s="2277"/>
      <c r="PWK2" s="2277"/>
      <c r="PWL2" s="2277"/>
      <c r="PWM2" s="2277"/>
      <c r="PWN2" s="2277"/>
      <c r="PWO2" s="2277"/>
      <c r="PWP2" s="2277"/>
      <c r="PWQ2" s="2277"/>
      <c r="PWR2" s="2277"/>
      <c r="PWS2" s="2277"/>
      <c r="PWT2" s="2277"/>
      <c r="PWU2" s="2277"/>
      <c r="PWV2" s="2277"/>
      <c r="PWW2" s="2277"/>
      <c r="PWX2" s="2277"/>
      <c r="PWY2" s="2277"/>
      <c r="PWZ2" s="2277"/>
      <c r="PXA2" s="2277"/>
      <c r="PXB2" s="2277"/>
      <c r="PXC2" s="2277"/>
      <c r="PXD2" s="2277"/>
      <c r="PXE2" s="2277"/>
      <c r="PXF2" s="2277"/>
      <c r="PXG2" s="2277"/>
      <c r="PXH2" s="2277"/>
      <c r="PXI2" s="2277"/>
      <c r="PXJ2" s="2277"/>
      <c r="PXK2" s="2277"/>
      <c r="PXL2" s="2277"/>
      <c r="PXM2" s="2277"/>
      <c r="PXN2" s="2277"/>
      <c r="PXO2" s="2277"/>
      <c r="PXP2" s="2277"/>
      <c r="PXQ2" s="2277"/>
      <c r="PXR2" s="2277"/>
      <c r="PXS2" s="2277"/>
      <c r="PXT2" s="2277"/>
      <c r="PXU2" s="2277"/>
      <c r="PXV2" s="2277"/>
      <c r="PXW2" s="2277"/>
      <c r="PXX2" s="2277"/>
      <c r="PXY2" s="2277"/>
      <c r="PXZ2" s="2277"/>
      <c r="PYA2" s="2277"/>
      <c r="PYB2" s="2277"/>
      <c r="PYC2" s="2277"/>
      <c r="PYD2" s="2277"/>
      <c r="PYE2" s="2277"/>
      <c r="PYF2" s="2277"/>
      <c r="PYG2" s="2277"/>
      <c r="PYH2" s="2277"/>
      <c r="PYI2" s="2277"/>
      <c r="PYJ2" s="2277"/>
      <c r="PYK2" s="2277"/>
      <c r="PYL2" s="2277"/>
      <c r="PYM2" s="2277"/>
      <c r="PYN2" s="2277"/>
      <c r="PYO2" s="2277"/>
      <c r="PYP2" s="2277"/>
      <c r="PYQ2" s="2277"/>
      <c r="PYR2" s="2277"/>
      <c r="PYS2" s="2277"/>
      <c r="PYT2" s="2277"/>
      <c r="PYU2" s="2277"/>
      <c r="PYV2" s="2277"/>
      <c r="PYW2" s="2277"/>
      <c r="PYX2" s="2277"/>
      <c r="PYY2" s="2277"/>
      <c r="PYZ2" s="2277"/>
      <c r="PZA2" s="2277"/>
      <c r="PZB2" s="2277"/>
      <c r="PZC2" s="2277"/>
      <c r="PZD2" s="2277"/>
      <c r="PZE2" s="2277"/>
      <c r="PZF2" s="2277"/>
      <c r="PZG2" s="2277"/>
      <c r="PZH2" s="2277"/>
      <c r="PZI2" s="2277"/>
      <c r="PZJ2" s="2277"/>
      <c r="PZK2" s="2277"/>
      <c r="PZL2" s="2277"/>
      <c r="PZM2" s="2277"/>
      <c r="PZN2" s="2277"/>
      <c r="PZO2" s="2277"/>
      <c r="PZP2" s="2277"/>
      <c r="PZQ2" s="2277"/>
      <c r="PZR2" s="2277"/>
      <c r="PZS2" s="2277"/>
      <c r="PZT2" s="2277"/>
      <c r="PZU2" s="2277"/>
      <c r="PZV2" s="2277"/>
      <c r="PZW2" s="2277"/>
      <c r="PZX2" s="2277"/>
      <c r="PZY2" s="2277"/>
      <c r="PZZ2" s="2277"/>
      <c r="QAA2" s="2277"/>
      <c r="QAB2" s="2277"/>
      <c r="QAC2" s="2277"/>
      <c r="QAD2" s="2277"/>
      <c r="QAE2" s="2277"/>
      <c r="QAF2" s="2277"/>
      <c r="QAG2" s="2277"/>
      <c r="QAH2" s="2277"/>
      <c r="QAI2" s="2277"/>
      <c r="QAJ2" s="2277"/>
      <c r="QAK2" s="2277"/>
      <c r="QAL2" s="2277"/>
      <c r="QAM2" s="2277"/>
      <c r="QAN2" s="2277"/>
      <c r="QAO2" s="2277"/>
      <c r="QAP2" s="2277"/>
      <c r="QAQ2" s="2277"/>
      <c r="QAR2" s="2277"/>
      <c r="QAS2" s="2277"/>
      <c r="QAT2" s="2277"/>
      <c r="QAU2" s="2277"/>
      <c r="QAV2" s="2277"/>
      <c r="QAW2" s="2277"/>
      <c r="QAX2" s="2277"/>
      <c r="QAY2" s="2277"/>
      <c r="QAZ2" s="2277"/>
      <c r="QBA2" s="2277"/>
      <c r="QBB2" s="2277"/>
      <c r="QBC2" s="2277"/>
      <c r="QBD2" s="2277"/>
      <c r="QBE2" s="2277"/>
      <c r="QBF2" s="2277"/>
      <c r="QBG2" s="2277"/>
      <c r="QBH2" s="2277"/>
      <c r="QBI2" s="2277"/>
      <c r="QBJ2" s="2277"/>
      <c r="QBK2" s="2277"/>
      <c r="QBL2" s="2277"/>
      <c r="QBM2" s="2277"/>
      <c r="QBN2" s="2277"/>
      <c r="QBO2" s="2277"/>
      <c r="QBP2" s="2277"/>
      <c r="QBQ2" s="2277"/>
      <c r="QBR2" s="2277"/>
      <c r="QBS2" s="2277"/>
      <c r="QBT2" s="2277"/>
      <c r="QBU2" s="2277"/>
      <c r="QBV2" s="2277"/>
      <c r="QBW2" s="2277"/>
      <c r="QBX2" s="2277"/>
      <c r="QBY2" s="2277"/>
      <c r="QBZ2" s="2277"/>
      <c r="QCA2" s="2277"/>
      <c r="QCB2" s="2277"/>
      <c r="QCC2" s="2277"/>
      <c r="QCD2" s="2277"/>
      <c r="QCE2" s="2277"/>
      <c r="QCF2" s="2277"/>
      <c r="QCG2" s="2277"/>
      <c r="QCH2" s="2277"/>
      <c r="QCI2" s="2277"/>
      <c r="QCJ2" s="2277"/>
      <c r="QCK2" s="2277"/>
      <c r="QCL2" s="2277"/>
      <c r="QCM2" s="2277"/>
      <c r="QCN2" s="2277"/>
      <c r="QCO2" s="2277"/>
      <c r="QCP2" s="2277"/>
      <c r="QCQ2" s="2277"/>
      <c r="QCR2" s="2277"/>
      <c r="QCS2" s="2277"/>
      <c r="QCT2" s="2277"/>
      <c r="QCU2" s="2277"/>
      <c r="QCV2" s="2277"/>
      <c r="QCW2" s="2277"/>
      <c r="QCX2" s="2277"/>
      <c r="QCY2" s="2277"/>
      <c r="QCZ2" s="2277"/>
      <c r="QDA2" s="2277"/>
      <c r="QDB2" s="2277"/>
      <c r="QDC2" s="2277"/>
      <c r="QDD2" s="2277"/>
      <c r="QDE2" s="2277"/>
      <c r="QDF2" s="2277"/>
      <c r="QDG2" s="2277"/>
      <c r="QDH2" s="2277"/>
      <c r="QDI2" s="2277"/>
      <c r="QDJ2" s="2277"/>
      <c r="QDK2" s="2277"/>
      <c r="QDL2" s="2277"/>
      <c r="QDM2" s="2277"/>
      <c r="QDN2" s="2277"/>
      <c r="QDO2" s="2277"/>
      <c r="QDP2" s="2277"/>
      <c r="QDQ2" s="2277"/>
      <c r="QDR2" s="2277"/>
      <c r="QDS2" s="2277"/>
      <c r="QDT2" s="2277"/>
      <c r="QDU2" s="2277"/>
      <c r="QDV2" s="2277"/>
      <c r="QDW2" s="2277"/>
      <c r="QDX2" s="2277"/>
      <c r="QDY2" s="2277"/>
      <c r="QDZ2" s="2277"/>
      <c r="QEA2" s="2277"/>
      <c r="QEB2" s="2277"/>
      <c r="QEC2" s="2277"/>
      <c r="QED2" s="2277"/>
      <c r="QEE2" s="2277"/>
      <c r="QEF2" s="2277"/>
      <c r="QEG2" s="2277"/>
      <c r="QEH2" s="2277"/>
      <c r="QEI2" s="2277"/>
      <c r="QEJ2" s="2277"/>
      <c r="QEK2" s="2277"/>
      <c r="QEL2" s="2277"/>
      <c r="QEM2" s="2277"/>
      <c r="QEN2" s="2277"/>
      <c r="QEO2" s="2277"/>
      <c r="QEP2" s="2277"/>
      <c r="QEQ2" s="2277"/>
      <c r="QER2" s="2277"/>
      <c r="QES2" s="2277"/>
      <c r="QET2" s="2277"/>
      <c r="QEU2" s="2277"/>
      <c r="QEV2" s="2277"/>
      <c r="QEW2" s="2277"/>
      <c r="QEX2" s="2277"/>
      <c r="QEY2" s="2277"/>
      <c r="QEZ2" s="2277"/>
      <c r="QFA2" s="2277"/>
      <c r="QFB2" s="2277"/>
      <c r="QFC2" s="2277"/>
      <c r="QFD2" s="2277"/>
      <c r="QFE2" s="2277"/>
      <c r="QFF2" s="2277"/>
      <c r="QFG2" s="2277"/>
      <c r="QFH2" s="2277"/>
      <c r="QFI2" s="2277"/>
      <c r="QFJ2" s="2277"/>
      <c r="QFK2" s="2277"/>
      <c r="QFL2" s="2277"/>
      <c r="QFM2" s="2277"/>
      <c r="QFN2" s="2277"/>
      <c r="QFO2" s="2277"/>
      <c r="QFP2" s="2277"/>
      <c r="QFQ2" s="2277"/>
      <c r="QFR2" s="2277"/>
      <c r="QFS2" s="2277"/>
      <c r="QFT2" s="2277"/>
      <c r="QFU2" s="2277"/>
      <c r="QFV2" s="2277"/>
      <c r="QFW2" s="2277"/>
      <c r="QFX2" s="2277"/>
      <c r="QFY2" s="2277"/>
      <c r="QFZ2" s="2277"/>
      <c r="QGA2" s="2277"/>
      <c r="QGB2" s="2277"/>
      <c r="QGC2" s="2277"/>
      <c r="QGD2" s="2277"/>
      <c r="QGE2" s="2277"/>
      <c r="QGF2" s="2277"/>
      <c r="QGG2" s="2277"/>
      <c r="QGH2" s="2277"/>
      <c r="QGI2" s="2277"/>
      <c r="QGJ2" s="2277"/>
      <c r="QGK2" s="2277"/>
      <c r="QGL2" s="2277"/>
      <c r="QGM2" s="2277"/>
      <c r="QGN2" s="2277"/>
      <c r="QGO2" s="2277"/>
      <c r="QGP2" s="2277"/>
      <c r="QGQ2" s="2277"/>
      <c r="QGR2" s="2277"/>
      <c r="QGS2" s="2277"/>
      <c r="QGT2" s="2277"/>
      <c r="QGU2" s="2277"/>
      <c r="QGV2" s="2277"/>
      <c r="QGW2" s="2277"/>
      <c r="QGX2" s="2277"/>
      <c r="QGY2" s="2277"/>
      <c r="QGZ2" s="2277"/>
      <c r="QHA2" s="2277"/>
      <c r="QHB2" s="2277"/>
      <c r="QHC2" s="2277"/>
      <c r="QHD2" s="2277"/>
      <c r="QHE2" s="2277"/>
      <c r="QHF2" s="2277"/>
      <c r="QHG2" s="2277"/>
      <c r="QHH2" s="2277"/>
      <c r="QHI2" s="2277"/>
      <c r="QHJ2" s="2277"/>
      <c r="QHK2" s="2277"/>
      <c r="QHL2" s="2277"/>
      <c r="QHM2" s="2277"/>
      <c r="QHN2" s="2277"/>
      <c r="QHO2" s="2277"/>
      <c r="QHP2" s="2277"/>
      <c r="QHQ2" s="2277"/>
      <c r="QHR2" s="2277"/>
      <c r="QHS2" s="2277"/>
      <c r="QHT2" s="2277"/>
      <c r="QHU2" s="2277"/>
      <c r="QHV2" s="2277"/>
      <c r="QHW2" s="2277"/>
      <c r="QHX2" s="2277"/>
      <c r="QHY2" s="2277"/>
      <c r="QHZ2" s="2277"/>
      <c r="QIA2" s="2277"/>
      <c r="QIB2" s="2277"/>
      <c r="QIC2" s="2277"/>
      <c r="QID2" s="2277"/>
      <c r="QIE2" s="2277"/>
      <c r="QIF2" s="2277"/>
      <c r="QIG2" s="2277"/>
      <c r="QIH2" s="2277"/>
      <c r="QII2" s="2277"/>
      <c r="QIJ2" s="2277"/>
      <c r="QIK2" s="2277"/>
      <c r="QIL2" s="2277"/>
      <c r="QIM2" s="2277"/>
      <c r="QIN2" s="2277"/>
      <c r="QIO2" s="2277"/>
      <c r="QIP2" s="2277"/>
      <c r="QIQ2" s="2277"/>
      <c r="QIR2" s="2277"/>
      <c r="QIS2" s="2277"/>
      <c r="QIT2" s="2277"/>
      <c r="QIU2" s="2277"/>
      <c r="QIV2" s="2277"/>
      <c r="QIW2" s="2277"/>
      <c r="QIX2" s="2277"/>
      <c r="QIY2" s="2277"/>
      <c r="QIZ2" s="2277"/>
      <c r="QJA2" s="2277"/>
      <c r="QJB2" s="2277"/>
      <c r="QJC2" s="2277"/>
      <c r="QJD2" s="2277"/>
      <c r="QJE2" s="2277"/>
      <c r="QJF2" s="2277"/>
      <c r="QJG2" s="2277"/>
      <c r="QJH2" s="2277"/>
      <c r="QJI2" s="2277"/>
      <c r="QJJ2" s="2277"/>
      <c r="QJK2" s="2277"/>
      <c r="QJL2" s="2277"/>
      <c r="QJM2" s="2277"/>
      <c r="QJN2" s="2277"/>
      <c r="QJO2" s="2277"/>
      <c r="QJP2" s="2277"/>
      <c r="QJQ2" s="2277"/>
      <c r="QJR2" s="2277"/>
      <c r="QJS2" s="2277"/>
      <c r="QJT2" s="2277"/>
      <c r="QJU2" s="2277"/>
      <c r="QJV2" s="2277"/>
      <c r="QJW2" s="2277"/>
      <c r="QJX2" s="2277"/>
      <c r="QJY2" s="2277"/>
      <c r="QJZ2" s="2277"/>
      <c r="QKA2" s="2277"/>
      <c r="QKB2" s="2277"/>
      <c r="QKC2" s="2277"/>
      <c r="QKD2" s="2277"/>
      <c r="QKE2" s="2277"/>
      <c r="QKF2" s="2277"/>
      <c r="QKG2" s="2277"/>
      <c r="QKH2" s="2277"/>
      <c r="QKI2" s="2277"/>
      <c r="QKJ2" s="2277"/>
      <c r="QKK2" s="2277"/>
      <c r="QKL2" s="2277"/>
      <c r="QKM2" s="2277"/>
      <c r="QKN2" s="2277"/>
      <c r="QKO2" s="2277"/>
      <c r="QKP2" s="2277"/>
      <c r="QKQ2" s="2277"/>
      <c r="QKR2" s="2277"/>
      <c r="QKS2" s="2277"/>
      <c r="QKT2" s="2277"/>
      <c r="QKU2" s="2277"/>
      <c r="QKV2" s="2277"/>
      <c r="QKW2" s="2277"/>
      <c r="QKX2" s="2277"/>
      <c r="QKY2" s="2277"/>
      <c r="QKZ2" s="2277"/>
      <c r="QLA2" s="2277"/>
      <c r="QLB2" s="2277"/>
      <c r="QLC2" s="2277"/>
      <c r="QLD2" s="2277"/>
      <c r="QLE2" s="2277"/>
      <c r="QLF2" s="2277"/>
      <c r="QLG2" s="2277"/>
      <c r="QLH2" s="2277"/>
      <c r="QLI2" s="2277"/>
      <c r="QLJ2" s="2277"/>
      <c r="QLK2" s="2277"/>
      <c r="QLL2" s="2277"/>
      <c r="QLM2" s="2277"/>
      <c r="QLN2" s="2277"/>
      <c r="QLO2" s="2277"/>
      <c r="QLP2" s="2277"/>
      <c r="QLQ2" s="2277"/>
      <c r="QLR2" s="2277"/>
      <c r="QLS2" s="2277"/>
      <c r="QLT2" s="2277"/>
      <c r="QLU2" s="2277"/>
      <c r="QLV2" s="2277"/>
      <c r="QLW2" s="2277"/>
      <c r="QLX2" s="2277"/>
      <c r="QLY2" s="2277"/>
      <c r="QLZ2" s="2277"/>
      <c r="QMA2" s="2277"/>
      <c r="QMB2" s="2277"/>
      <c r="QMC2" s="2277"/>
      <c r="QMD2" s="2277"/>
      <c r="QME2" s="2277"/>
      <c r="QMF2" s="2277"/>
      <c r="QMG2" s="2277"/>
      <c r="QMH2" s="2277"/>
      <c r="QMI2" s="2277"/>
      <c r="QMJ2" s="2277"/>
      <c r="QMK2" s="2277"/>
      <c r="QML2" s="2277"/>
      <c r="QMM2" s="2277"/>
      <c r="QMN2" s="2277"/>
      <c r="QMO2" s="2277"/>
      <c r="QMP2" s="2277"/>
      <c r="QMQ2" s="2277"/>
      <c r="QMR2" s="2277"/>
      <c r="QMS2" s="2277"/>
      <c r="QMT2" s="2277"/>
      <c r="QMU2" s="2277"/>
      <c r="QMV2" s="2277"/>
      <c r="QMW2" s="2277"/>
      <c r="QMX2" s="2277"/>
      <c r="QMY2" s="2277"/>
      <c r="QMZ2" s="2277"/>
      <c r="QNA2" s="2277"/>
      <c r="QNB2" s="2277"/>
      <c r="QNC2" s="2277"/>
      <c r="QND2" s="2277"/>
      <c r="QNE2" s="2277"/>
      <c r="QNF2" s="2277"/>
      <c r="QNG2" s="2277"/>
      <c r="QNH2" s="2277"/>
      <c r="QNI2" s="2277"/>
      <c r="QNJ2" s="2277"/>
      <c r="QNK2" s="2277"/>
      <c r="QNL2" s="2277"/>
      <c r="QNM2" s="2277"/>
      <c r="QNN2" s="2277"/>
      <c r="QNO2" s="2277"/>
      <c r="QNP2" s="2277"/>
      <c r="QNQ2" s="2277"/>
      <c r="QNR2" s="2277"/>
      <c r="QNS2" s="2277"/>
      <c r="QNT2" s="2277"/>
      <c r="QNU2" s="2277"/>
      <c r="QNV2" s="2277"/>
      <c r="QNW2" s="2277"/>
      <c r="QNX2" s="2277"/>
      <c r="QNY2" s="2277"/>
      <c r="QNZ2" s="2277"/>
      <c r="QOA2" s="2277"/>
      <c r="QOB2" s="2277"/>
      <c r="QOC2" s="2277"/>
      <c r="QOD2" s="2277"/>
      <c r="QOE2" s="2277"/>
      <c r="QOF2" s="2277"/>
      <c r="QOG2" s="2277"/>
      <c r="QOH2" s="2277"/>
      <c r="QOI2" s="2277"/>
      <c r="QOJ2" s="2277"/>
      <c r="QOK2" s="2277"/>
      <c r="QOL2" s="2277"/>
      <c r="QOM2" s="2277"/>
      <c r="QON2" s="2277"/>
      <c r="QOO2" s="2277"/>
      <c r="QOP2" s="2277"/>
      <c r="QOQ2" s="2277"/>
      <c r="QOR2" s="2277"/>
      <c r="QOS2" s="2277"/>
      <c r="QOT2" s="2277"/>
      <c r="QOU2" s="2277"/>
      <c r="QOV2" s="2277"/>
      <c r="QOW2" s="2277"/>
      <c r="QOX2" s="2277"/>
      <c r="QOY2" s="2277"/>
      <c r="QOZ2" s="2277"/>
      <c r="QPA2" s="2277"/>
      <c r="QPB2" s="2277"/>
      <c r="QPC2" s="2277"/>
      <c r="QPD2" s="2277"/>
      <c r="QPE2" s="2277"/>
      <c r="QPF2" s="2277"/>
      <c r="QPG2" s="2277"/>
      <c r="QPH2" s="2277"/>
      <c r="QPI2" s="2277"/>
      <c r="QPJ2" s="2277"/>
      <c r="QPK2" s="2277"/>
      <c r="QPL2" s="2277"/>
      <c r="QPM2" s="2277"/>
      <c r="QPN2" s="2277"/>
      <c r="QPO2" s="2277"/>
      <c r="QPP2" s="2277"/>
      <c r="QPQ2" s="2277"/>
      <c r="QPR2" s="2277"/>
      <c r="QPS2" s="2277"/>
      <c r="QPT2" s="2277"/>
      <c r="QPU2" s="2277"/>
      <c r="QPV2" s="2277"/>
      <c r="QPW2" s="2277"/>
      <c r="QPX2" s="2277"/>
      <c r="QPY2" s="2277"/>
      <c r="QPZ2" s="2277"/>
      <c r="QQA2" s="2277"/>
      <c r="QQB2" s="2277"/>
      <c r="QQC2" s="2277"/>
      <c r="QQD2" s="2277"/>
      <c r="QQE2" s="2277"/>
      <c r="QQF2" s="2277"/>
      <c r="QQG2" s="2277"/>
      <c r="QQH2" s="2277"/>
      <c r="QQI2" s="2277"/>
      <c r="QQJ2" s="2277"/>
      <c r="QQK2" s="2277"/>
      <c r="QQL2" s="2277"/>
      <c r="QQM2" s="2277"/>
      <c r="QQN2" s="2277"/>
      <c r="QQO2" s="2277"/>
      <c r="QQP2" s="2277"/>
      <c r="QQQ2" s="2277"/>
      <c r="QQR2" s="2277"/>
      <c r="QQS2" s="2277"/>
      <c r="QQT2" s="2277"/>
      <c r="QQU2" s="2277"/>
      <c r="QQV2" s="2277"/>
      <c r="QQW2" s="2277"/>
      <c r="QQX2" s="2277"/>
      <c r="QQY2" s="2277"/>
      <c r="QQZ2" s="2277"/>
      <c r="QRA2" s="2277"/>
      <c r="QRB2" s="2277"/>
      <c r="QRC2" s="2277"/>
      <c r="QRD2" s="2277"/>
      <c r="QRE2" s="2277"/>
      <c r="QRF2" s="2277"/>
      <c r="QRG2" s="2277"/>
      <c r="QRH2" s="2277"/>
      <c r="QRI2" s="2277"/>
      <c r="QRJ2" s="2277"/>
      <c r="QRK2" s="2277"/>
      <c r="QRL2" s="2277"/>
      <c r="QRM2" s="2277"/>
      <c r="QRN2" s="2277"/>
      <c r="QRO2" s="2277"/>
      <c r="QRP2" s="2277"/>
      <c r="QRQ2" s="2277"/>
      <c r="QRR2" s="2277"/>
      <c r="QRS2" s="2277"/>
      <c r="QRT2" s="2277"/>
      <c r="QRU2" s="2277"/>
      <c r="QRV2" s="2277"/>
      <c r="QRW2" s="2277"/>
      <c r="QRX2" s="2277"/>
      <c r="QRY2" s="2277"/>
      <c r="QRZ2" s="2277"/>
      <c r="QSA2" s="2277"/>
      <c r="QSB2" s="2277"/>
      <c r="QSC2" s="2277"/>
      <c r="QSD2" s="2277"/>
      <c r="QSE2" s="2277"/>
      <c r="QSF2" s="2277"/>
      <c r="QSG2" s="2277"/>
      <c r="QSH2" s="2277"/>
      <c r="QSI2" s="2277"/>
      <c r="QSJ2" s="2277"/>
      <c r="QSK2" s="2277"/>
      <c r="QSL2" s="2277"/>
      <c r="QSM2" s="2277"/>
      <c r="QSN2" s="2277"/>
      <c r="QSO2" s="2277"/>
      <c r="QSP2" s="2277"/>
      <c r="QSQ2" s="2277"/>
      <c r="QSR2" s="2277"/>
      <c r="QSS2" s="2277"/>
      <c r="QST2" s="2277"/>
      <c r="QSU2" s="2277"/>
      <c r="QSV2" s="2277"/>
      <c r="QSW2" s="2277"/>
      <c r="QSX2" s="2277"/>
      <c r="QSY2" s="2277"/>
      <c r="QSZ2" s="2277"/>
      <c r="QTA2" s="2277"/>
      <c r="QTB2" s="2277"/>
      <c r="QTC2" s="2277"/>
      <c r="QTD2" s="2277"/>
      <c r="QTE2" s="2277"/>
      <c r="QTF2" s="2277"/>
      <c r="QTG2" s="2277"/>
      <c r="QTH2" s="2277"/>
      <c r="QTI2" s="2277"/>
      <c r="QTJ2" s="2277"/>
      <c r="QTK2" s="2277"/>
      <c r="QTL2" s="2277"/>
      <c r="QTM2" s="2277"/>
      <c r="QTN2" s="2277"/>
      <c r="QTO2" s="2277"/>
      <c r="QTP2" s="2277"/>
      <c r="QTQ2" s="2277"/>
      <c r="QTR2" s="2277"/>
      <c r="QTS2" s="2277"/>
      <c r="QTT2" s="2277"/>
      <c r="QTU2" s="2277"/>
      <c r="QTV2" s="2277"/>
      <c r="QTW2" s="2277"/>
      <c r="QTX2" s="2277"/>
      <c r="QTY2" s="2277"/>
      <c r="QTZ2" s="2277"/>
      <c r="QUA2" s="2277"/>
      <c r="QUB2" s="2277"/>
      <c r="QUC2" s="2277"/>
      <c r="QUD2" s="2277"/>
      <c r="QUE2" s="2277"/>
      <c r="QUF2" s="2277"/>
      <c r="QUG2" s="2277"/>
      <c r="QUH2" s="2277"/>
      <c r="QUI2" s="2277"/>
      <c r="QUJ2" s="2277"/>
      <c r="QUK2" s="2277"/>
      <c r="QUL2" s="2277"/>
      <c r="QUM2" s="2277"/>
      <c r="QUN2" s="2277"/>
      <c r="QUO2" s="2277"/>
      <c r="QUP2" s="2277"/>
      <c r="QUQ2" s="2277"/>
      <c r="QUR2" s="2277"/>
      <c r="QUS2" s="2277"/>
      <c r="QUT2" s="2277"/>
      <c r="QUU2" s="2277"/>
      <c r="QUV2" s="2277"/>
      <c r="QUW2" s="2277"/>
      <c r="QUX2" s="2277"/>
      <c r="QUY2" s="2277"/>
      <c r="QUZ2" s="2277"/>
      <c r="QVA2" s="2277"/>
      <c r="QVB2" s="2277"/>
      <c r="QVC2" s="2277"/>
      <c r="QVD2" s="2277"/>
      <c r="QVE2" s="2277"/>
      <c r="QVF2" s="2277"/>
      <c r="QVG2" s="2277"/>
      <c r="QVH2" s="2277"/>
      <c r="QVI2" s="2277"/>
      <c r="QVJ2" s="2277"/>
      <c r="QVK2" s="2277"/>
      <c r="QVL2" s="2277"/>
      <c r="QVM2" s="2277"/>
      <c r="QVN2" s="2277"/>
      <c r="QVO2" s="2277"/>
      <c r="QVP2" s="2277"/>
      <c r="QVQ2" s="2277"/>
      <c r="QVR2" s="2277"/>
      <c r="QVS2" s="2277"/>
      <c r="QVT2" s="2277"/>
      <c r="QVU2" s="2277"/>
      <c r="QVV2" s="2277"/>
      <c r="QVW2" s="2277"/>
      <c r="QVX2" s="2277"/>
      <c r="QVY2" s="2277"/>
      <c r="QVZ2" s="2277"/>
      <c r="QWA2" s="2277"/>
      <c r="QWB2" s="2277"/>
      <c r="QWC2" s="2277"/>
      <c r="QWD2" s="2277"/>
      <c r="QWE2" s="2277"/>
      <c r="QWF2" s="2277"/>
      <c r="QWG2" s="2277"/>
      <c r="QWH2" s="2277"/>
      <c r="QWI2" s="2277"/>
      <c r="QWJ2" s="2277"/>
      <c r="QWK2" s="2277"/>
      <c r="QWL2" s="2277"/>
      <c r="QWM2" s="2277"/>
      <c r="QWN2" s="2277"/>
      <c r="QWO2" s="2277"/>
      <c r="QWP2" s="2277"/>
      <c r="QWQ2" s="2277"/>
      <c r="QWR2" s="2277"/>
      <c r="QWS2" s="2277"/>
      <c r="QWT2" s="2277"/>
      <c r="QWU2" s="2277"/>
      <c r="QWV2" s="2277"/>
      <c r="QWW2" s="2277"/>
      <c r="QWX2" s="2277"/>
      <c r="QWY2" s="2277"/>
      <c r="QWZ2" s="2277"/>
      <c r="QXA2" s="2277"/>
      <c r="QXB2" s="2277"/>
      <c r="QXC2" s="2277"/>
      <c r="QXD2" s="2277"/>
      <c r="QXE2" s="2277"/>
      <c r="QXF2" s="2277"/>
      <c r="QXG2" s="2277"/>
      <c r="QXH2" s="2277"/>
      <c r="QXI2" s="2277"/>
      <c r="QXJ2" s="2277"/>
      <c r="QXK2" s="2277"/>
      <c r="QXL2" s="2277"/>
      <c r="QXM2" s="2277"/>
      <c r="QXN2" s="2277"/>
      <c r="QXO2" s="2277"/>
      <c r="QXP2" s="2277"/>
      <c r="QXQ2" s="2277"/>
      <c r="QXR2" s="2277"/>
      <c r="QXS2" s="2277"/>
      <c r="QXT2" s="2277"/>
      <c r="QXU2" s="2277"/>
      <c r="QXV2" s="2277"/>
      <c r="QXW2" s="2277"/>
      <c r="QXX2" s="2277"/>
      <c r="QXY2" s="2277"/>
      <c r="QXZ2" s="2277"/>
      <c r="QYA2" s="2277"/>
      <c r="QYB2" s="2277"/>
      <c r="QYC2" s="2277"/>
      <c r="QYD2" s="2277"/>
      <c r="QYE2" s="2277"/>
      <c r="QYF2" s="2277"/>
      <c r="QYG2" s="2277"/>
      <c r="QYH2" s="2277"/>
      <c r="QYI2" s="2277"/>
      <c r="QYJ2" s="2277"/>
      <c r="QYK2" s="2277"/>
      <c r="QYL2" s="2277"/>
      <c r="QYM2" s="2277"/>
      <c r="QYN2" s="2277"/>
      <c r="QYO2" s="2277"/>
      <c r="QYP2" s="2277"/>
      <c r="QYQ2" s="2277"/>
      <c r="QYR2" s="2277"/>
      <c r="QYS2" s="2277"/>
      <c r="QYT2" s="2277"/>
      <c r="QYU2" s="2277"/>
      <c r="QYV2" s="2277"/>
      <c r="QYW2" s="2277"/>
      <c r="QYX2" s="2277"/>
      <c r="QYY2" s="2277"/>
      <c r="QYZ2" s="2277"/>
      <c r="QZA2" s="2277"/>
      <c r="QZB2" s="2277"/>
      <c r="QZC2" s="2277"/>
      <c r="QZD2" s="2277"/>
      <c r="QZE2" s="2277"/>
      <c r="QZF2" s="2277"/>
      <c r="QZG2" s="2277"/>
      <c r="QZH2" s="2277"/>
      <c r="QZI2" s="2277"/>
      <c r="QZJ2" s="2277"/>
      <c r="QZK2" s="2277"/>
      <c r="QZL2" s="2277"/>
      <c r="QZM2" s="2277"/>
      <c r="QZN2" s="2277"/>
      <c r="QZO2" s="2277"/>
      <c r="QZP2" s="2277"/>
      <c r="QZQ2" s="2277"/>
      <c r="QZR2" s="2277"/>
      <c r="QZS2" s="2277"/>
      <c r="QZT2" s="2277"/>
      <c r="QZU2" s="2277"/>
      <c r="QZV2" s="2277"/>
      <c r="QZW2" s="2277"/>
      <c r="QZX2" s="2277"/>
      <c r="QZY2" s="2277"/>
      <c r="QZZ2" s="2277"/>
      <c r="RAA2" s="2277"/>
      <c r="RAB2" s="2277"/>
      <c r="RAC2" s="2277"/>
      <c r="RAD2" s="2277"/>
      <c r="RAE2" s="2277"/>
      <c r="RAF2" s="2277"/>
      <c r="RAG2" s="2277"/>
      <c r="RAH2" s="2277"/>
      <c r="RAI2" s="2277"/>
      <c r="RAJ2" s="2277"/>
      <c r="RAK2" s="2277"/>
      <c r="RAL2" s="2277"/>
      <c r="RAM2" s="2277"/>
      <c r="RAN2" s="2277"/>
      <c r="RAO2" s="2277"/>
      <c r="RAP2" s="2277"/>
      <c r="RAQ2" s="2277"/>
      <c r="RAR2" s="2277"/>
      <c r="RAS2" s="2277"/>
      <c r="RAT2" s="2277"/>
      <c r="RAU2" s="2277"/>
      <c r="RAV2" s="2277"/>
      <c r="RAW2" s="2277"/>
      <c r="RAX2" s="2277"/>
      <c r="RAY2" s="2277"/>
      <c r="RAZ2" s="2277"/>
      <c r="RBA2" s="2277"/>
      <c r="RBB2" s="2277"/>
      <c r="RBC2" s="2277"/>
      <c r="RBD2" s="2277"/>
      <c r="RBE2" s="2277"/>
      <c r="RBF2" s="2277"/>
      <c r="RBG2" s="2277"/>
      <c r="RBH2" s="2277"/>
      <c r="RBI2" s="2277"/>
      <c r="RBJ2" s="2277"/>
      <c r="RBK2" s="2277"/>
      <c r="RBL2" s="2277"/>
      <c r="RBM2" s="2277"/>
      <c r="RBN2" s="2277"/>
      <c r="RBO2" s="2277"/>
      <c r="RBP2" s="2277"/>
      <c r="RBQ2" s="2277"/>
      <c r="RBR2" s="2277"/>
      <c r="RBS2" s="2277"/>
      <c r="RBT2" s="2277"/>
      <c r="RBU2" s="2277"/>
      <c r="RBV2" s="2277"/>
      <c r="RBW2" s="2277"/>
      <c r="RBX2" s="2277"/>
      <c r="RBY2" s="2277"/>
      <c r="RBZ2" s="2277"/>
      <c r="RCA2" s="2277"/>
      <c r="RCB2" s="2277"/>
      <c r="RCC2" s="2277"/>
      <c r="RCD2" s="2277"/>
      <c r="RCE2" s="2277"/>
      <c r="RCF2" s="2277"/>
      <c r="RCG2" s="2277"/>
      <c r="RCH2" s="2277"/>
      <c r="RCI2" s="2277"/>
      <c r="RCJ2" s="2277"/>
      <c r="RCK2" s="2277"/>
      <c r="RCL2" s="2277"/>
      <c r="RCM2" s="2277"/>
      <c r="RCN2" s="2277"/>
      <c r="RCO2" s="2277"/>
      <c r="RCP2" s="2277"/>
      <c r="RCQ2" s="2277"/>
      <c r="RCR2" s="2277"/>
      <c r="RCS2" s="2277"/>
      <c r="RCT2" s="2277"/>
      <c r="RCU2" s="2277"/>
      <c r="RCV2" s="2277"/>
      <c r="RCW2" s="2277"/>
      <c r="RCX2" s="2277"/>
      <c r="RCY2" s="2277"/>
      <c r="RCZ2" s="2277"/>
      <c r="RDA2" s="2277"/>
      <c r="RDB2" s="2277"/>
      <c r="RDC2" s="2277"/>
      <c r="RDD2" s="2277"/>
      <c r="RDE2" s="2277"/>
      <c r="RDF2" s="2277"/>
      <c r="RDG2" s="2277"/>
      <c r="RDH2" s="2277"/>
      <c r="RDI2" s="2277"/>
      <c r="RDJ2" s="2277"/>
      <c r="RDK2" s="2277"/>
      <c r="RDL2" s="2277"/>
      <c r="RDM2" s="2277"/>
      <c r="RDN2" s="2277"/>
      <c r="RDO2" s="2277"/>
      <c r="RDP2" s="2277"/>
      <c r="RDQ2" s="2277"/>
      <c r="RDR2" s="2277"/>
      <c r="RDS2" s="2277"/>
      <c r="RDT2" s="2277"/>
      <c r="RDU2" s="2277"/>
      <c r="RDV2" s="2277"/>
      <c r="RDW2" s="2277"/>
      <c r="RDX2" s="2277"/>
      <c r="RDY2" s="2277"/>
      <c r="RDZ2" s="2277"/>
      <c r="REA2" s="2277"/>
      <c r="REB2" s="2277"/>
      <c r="REC2" s="2277"/>
      <c r="RED2" s="2277"/>
      <c r="REE2" s="2277"/>
      <c r="REF2" s="2277"/>
      <c r="REG2" s="2277"/>
      <c r="REH2" s="2277"/>
      <c r="REI2" s="2277"/>
      <c r="REJ2" s="2277"/>
      <c r="REK2" s="2277"/>
      <c r="REL2" s="2277"/>
      <c r="REM2" s="2277"/>
      <c r="REN2" s="2277"/>
      <c r="REO2" s="2277"/>
      <c r="REP2" s="2277"/>
      <c r="REQ2" s="2277"/>
      <c r="RER2" s="2277"/>
      <c r="RES2" s="2277"/>
      <c r="RET2" s="2277"/>
      <c r="REU2" s="2277"/>
      <c r="REV2" s="2277"/>
      <c r="REW2" s="2277"/>
      <c r="REX2" s="2277"/>
      <c r="REY2" s="2277"/>
      <c r="REZ2" s="2277"/>
      <c r="RFA2" s="2277"/>
      <c r="RFB2" s="2277"/>
      <c r="RFC2" s="2277"/>
      <c r="RFD2" s="2277"/>
      <c r="RFE2" s="2277"/>
      <c r="RFF2" s="2277"/>
      <c r="RFG2" s="2277"/>
      <c r="RFH2" s="2277"/>
      <c r="RFI2" s="2277"/>
      <c r="RFJ2" s="2277"/>
      <c r="RFK2" s="2277"/>
      <c r="RFL2" s="2277"/>
      <c r="RFM2" s="2277"/>
      <c r="RFN2" s="2277"/>
      <c r="RFO2" s="2277"/>
      <c r="RFP2" s="2277"/>
      <c r="RFQ2" s="2277"/>
      <c r="RFR2" s="2277"/>
      <c r="RFS2" s="2277"/>
      <c r="RFT2" s="2277"/>
      <c r="RFU2" s="2277"/>
      <c r="RFV2" s="2277"/>
      <c r="RFW2" s="2277"/>
      <c r="RFX2" s="2277"/>
      <c r="RFY2" s="2277"/>
      <c r="RFZ2" s="2277"/>
      <c r="RGA2" s="2277"/>
      <c r="RGB2" s="2277"/>
      <c r="RGC2" s="2277"/>
      <c r="RGD2" s="2277"/>
      <c r="RGE2" s="2277"/>
      <c r="RGF2" s="2277"/>
      <c r="RGG2" s="2277"/>
      <c r="RGH2" s="2277"/>
      <c r="RGI2" s="2277"/>
      <c r="RGJ2" s="2277"/>
      <c r="RGK2" s="2277"/>
      <c r="RGL2" s="2277"/>
      <c r="RGM2" s="2277"/>
      <c r="RGN2" s="2277"/>
      <c r="RGO2" s="2277"/>
      <c r="RGP2" s="2277"/>
      <c r="RGQ2" s="2277"/>
      <c r="RGR2" s="2277"/>
      <c r="RGS2" s="2277"/>
      <c r="RGT2" s="2277"/>
      <c r="RGU2" s="2277"/>
      <c r="RGV2" s="2277"/>
      <c r="RGW2" s="2277"/>
      <c r="RGX2" s="2277"/>
      <c r="RGY2" s="2277"/>
      <c r="RGZ2" s="2277"/>
      <c r="RHA2" s="2277"/>
      <c r="RHB2" s="2277"/>
      <c r="RHC2" s="2277"/>
      <c r="RHD2" s="2277"/>
      <c r="RHE2" s="2277"/>
      <c r="RHF2" s="2277"/>
      <c r="RHG2" s="2277"/>
      <c r="RHH2" s="2277"/>
      <c r="RHI2" s="2277"/>
      <c r="RHJ2" s="2277"/>
      <c r="RHK2" s="2277"/>
      <c r="RHL2" s="2277"/>
      <c r="RHM2" s="2277"/>
      <c r="RHN2" s="2277"/>
      <c r="RHO2" s="2277"/>
      <c r="RHP2" s="2277"/>
      <c r="RHQ2" s="2277"/>
      <c r="RHR2" s="2277"/>
      <c r="RHS2" s="2277"/>
      <c r="RHT2" s="2277"/>
      <c r="RHU2" s="2277"/>
      <c r="RHV2" s="2277"/>
      <c r="RHW2" s="2277"/>
      <c r="RHX2" s="2277"/>
      <c r="RHY2" s="2277"/>
      <c r="RHZ2" s="2277"/>
      <c r="RIA2" s="2277"/>
      <c r="RIB2" s="2277"/>
      <c r="RIC2" s="2277"/>
      <c r="RID2" s="2277"/>
      <c r="RIE2" s="2277"/>
      <c r="RIF2" s="2277"/>
      <c r="RIG2" s="2277"/>
      <c r="RIH2" s="2277"/>
      <c r="RII2" s="2277"/>
      <c r="RIJ2" s="2277"/>
      <c r="RIK2" s="2277"/>
      <c r="RIL2" s="2277"/>
      <c r="RIM2" s="2277"/>
      <c r="RIN2" s="2277"/>
      <c r="RIO2" s="2277"/>
      <c r="RIP2" s="2277"/>
      <c r="RIQ2" s="2277"/>
      <c r="RIR2" s="2277"/>
      <c r="RIS2" s="2277"/>
      <c r="RIT2" s="2277"/>
      <c r="RIU2" s="2277"/>
      <c r="RIV2" s="2277"/>
      <c r="RIW2" s="2277"/>
      <c r="RIX2" s="2277"/>
      <c r="RIY2" s="2277"/>
      <c r="RIZ2" s="2277"/>
      <c r="RJA2" s="2277"/>
      <c r="RJB2" s="2277"/>
      <c r="RJC2" s="2277"/>
      <c r="RJD2" s="2277"/>
      <c r="RJE2" s="2277"/>
      <c r="RJF2" s="2277"/>
      <c r="RJG2" s="2277"/>
      <c r="RJH2" s="2277"/>
      <c r="RJI2" s="2277"/>
      <c r="RJJ2" s="2277"/>
      <c r="RJK2" s="2277"/>
      <c r="RJL2" s="2277"/>
      <c r="RJM2" s="2277"/>
      <c r="RJN2" s="2277"/>
      <c r="RJO2" s="2277"/>
      <c r="RJP2" s="2277"/>
      <c r="RJQ2" s="2277"/>
      <c r="RJR2" s="2277"/>
      <c r="RJS2" s="2277"/>
      <c r="RJT2" s="2277"/>
      <c r="RJU2" s="2277"/>
      <c r="RJV2" s="2277"/>
      <c r="RJW2" s="2277"/>
      <c r="RJX2" s="2277"/>
      <c r="RJY2" s="2277"/>
      <c r="RJZ2" s="2277"/>
      <c r="RKA2" s="2277"/>
      <c r="RKB2" s="2277"/>
      <c r="RKC2" s="2277"/>
      <c r="RKD2" s="2277"/>
      <c r="RKE2" s="2277"/>
      <c r="RKF2" s="2277"/>
      <c r="RKG2" s="2277"/>
      <c r="RKH2" s="2277"/>
      <c r="RKI2" s="2277"/>
      <c r="RKJ2" s="2277"/>
      <c r="RKK2" s="2277"/>
      <c r="RKL2" s="2277"/>
      <c r="RKM2" s="2277"/>
      <c r="RKN2" s="2277"/>
      <c r="RKO2" s="2277"/>
      <c r="RKP2" s="2277"/>
      <c r="RKQ2" s="2277"/>
      <c r="RKR2" s="2277"/>
      <c r="RKS2" s="2277"/>
      <c r="RKT2" s="2277"/>
      <c r="RKU2" s="2277"/>
      <c r="RKV2" s="2277"/>
      <c r="RKW2" s="2277"/>
      <c r="RKX2" s="2277"/>
      <c r="RKY2" s="2277"/>
      <c r="RKZ2" s="2277"/>
      <c r="RLA2" s="2277"/>
      <c r="RLB2" s="2277"/>
      <c r="RLC2" s="2277"/>
      <c r="RLD2" s="2277"/>
      <c r="RLE2" s="2277"/>
      <c r="RLF2" s="2277"/>
      <c r="RLG2" s="2277"/>
      <c r="RLH2" s="2277"/>
      <c r="RLI2" s="2277"/>
      <c r="RLJ2" s="2277"/>
      <c r="RLK2" s="2277"/>
      <c r="RLL2" s="2277"/>
      <c r="RLM2" s="2277"/>
      <c r="RLN2" s="2277"/>
      <c r="RLO2" s="2277"/>
      <c r="RLP2" s="2277"/>
      <c r="RLQ2" s="2277"/>
      <c r="RLR2" s="2277"/>
      <c r="RLS2" s="2277"/>
      <c r="RLT2" s="2277"/>
      <c r="RLU2" s="2277"/>
      <c r="RLV2" s="2277"/>
      <c r="RLW2" s="2277"/>
      <c r="RLX2" s="2277"/>
      <c r="RLY2" s="2277"/>
      <c r="RLZ2" s="2277"/>
      <c r="RMA2" s="2277"/>
      <c r="RMB2" s="2277"/>
      <c r="RMC2" s="2277"/>
      <c r="RMD2" s="2277"/>
      <c r="RME2" s="2277"/>
      <c r="RMF2" s="2277"/>
      <c r="RMG2" s="2277"/>
      <c r="RMH2" s="2277"/>
      <c r="RMI2" s="2277"/>
      <c r="RMJ2" s="2277"/>
      <c r="RMK2" s="2277"/>
      <c r="RML2" s="2277"/>
      <c r="RMM2" s="2277"/>
      <c r="RMN2" s="2277"/>
      <c r="RMO2" s="2277"/>
      <c r="RMP2" s="2277"/>
      <c r="RMQ2" s="2277"/>
      <c r="RMR2" s="2277"/>
      <c r="RMS2" s="2277"/>
      <c r="RMT2" s="2277"/>
      <c r="RMU2" s="2277"/>
      <c r="RMV2" s="2277"/>
      <c r="RMW2" s="2277"/>
      <c r="RMX2" s="2277"/>
      <c r="RMY2" s="2277"/>
      <c r="RMZ2" s="2277"/>
      <c r="RNA2" s="2277"/>
      <c r="RNB2" s="2277"/>
      <c r="RNC2" s="2277"/>
      <c r="RND2" s="2277"/>
      <c r="RNE2" s="2277"/>
      <c r="RNF2" s="2277"/>
      <c r="RNG2" s="2277"/>
      <c r="RNH2" s="2277"/>
      <c r="RNI2" s="2277"/>
      <c r="RNJ2" s="2277"/>
      <c r="RNK2" s="2277"/>
      <c r="RNL2" s="2277"/>
      <c r="RNM2" s="2277"/>
      <c r="RNN2" s="2277"/>
      <c r="RNO2" s="2277"/>
      <c r="RNP2" s="2277"/>
      <c r="RNQ2" s="2277"/>
      <c r="RNR2" s="2277"/>
      <c r="RNS2" s="2277"/>
      <c r="RNT2" s="2277"/>
      <c r="RNU2" s="2277"/>
      <c r="RNV2" s="2277"/>
      <c r="RNW2" s="2277"/>
      <c r="RNX2" s="2277"/>
      <c r="RNY2" s="2277"/>
      <c r="RNZ2" s="2277"/>
      <c r="ROA2" s="2277"/>
      <c r="ROB2" s="2277"/>
      <c r="ROC2" s="2277"/>
      <c r="ROD2" s="2277"/>
      <c r="ROE2" s="2277"/>
      <c r="ROF2" s="2277"/>
      <c r="ROG2" s="2277"/>
      <c r="ROH2" s="2277"/>
      <c r="ROI2" s="2277"/>
      <c r="ROJ2" s="2277"/>
      <c r="ROK2" s="2277"/>
      <c r="ROL2" s="2277"/>
      <c r="ROM2" s="2277"/>
      <c r="RON2" s="2277"/>
      <c r="ROO2" s="2277"/>
      <c r="ROP2" s="2277"/>
      <c r="ROQ2" s="2277"/>
      <c r="ROR2" s="2277"/>
      <c r="ROS2" s="2277"/>
      <c r="ROT2" s="2277"/>
      <c r="ROU2" s="2277"/>
      <c r="ROV2" s="2277"/>
      <c r="ROW2" s="2277"/>
      <c r="ROX2" s="2277"/>
      <c r="ROY2" s="2277"/>
      <c r="ROZ2" s="2277"/>
      <c r="RPA2" s="2277"/>
      <c r="RPB2" s="2277"/>
      <c r="RPC2" s="2277"/>
      <c r="RPD2" s="2277"/>
      <c r="RPE2" s="2277"/>
      <c r="RPF2" s="2277"/>
      <c r="RPG2" s="2277"/>
      <c r="RPH2" s="2277"/>
      <c r="RPI2" s="2277"/>
      <c r="RPJ2" s="2277"/>
      <c r="RPK2" s="2277"/>
      <c r="RPL2" s="2277"/>
      <c r="RPM2" s="2277"/>
      <c r="RPN2" s="2277"/>
      <c r="RPO2" s="2277"/>
      <c r="RPP2" s="2277"/>
      <c r="RPQ2" s="2277"/>
      <c r="RPR2" s="2277"/>
      <c r="RPS2" s="2277"/>
      <c r="RPT2" s="2277"/>
      <c r="RPU2" s="2277"/>
      <c r="RPV2" s="2277"/>
      <c r="RPW2" s="2277"/>
      <c r="RPX2" s="2277"/>
      <c r="RPY2" s="2277"/>
      <c r="RPZ2" s="2277"/>
      <c r="RQA2" s="2277"/>
      <c r="RQB2" s="2277"/>
      <c r="RQC2" s="2277"/>
      <c r="RQD2" s="2277"/>
      <c r="RQE2" s="2277"/>
      <c r="RQF2" s="2277"/>
      <c r="RQG2" s="2277"/>
      <c r="RQH2" s="2277"/>
      <c r="RQI2" s="2277"/>
      <c r="RQJ2" s="2277"/>
      <c r="RQK2" s="2277"/>
      <c r="RQL2" s="2277"/>
      <c r="RQM2" s="2277"/>
      <c r="RQN2" s="2277"/>
      <c r="RQO2" s="2277"/>
      <c r="RQP2" s="2277"/>
      <c r="RQQ2" s="2277"/>
      <c r="RQR2" s="2277"/>
      <c r="RQS2" s="2277"/>
      <c r="RQT2" s="2277"/>
      <c r="RQU2" s="2277"/>
      <c r="RQV2" s="2277"/>
      <c r="RQW2" s="2277"/>
      <c r="RQX2" s="2277"/>
      <c r="RQY2" s="2277"/>
      <c r="RQZ2" s="2277"/>
      <c r="RRA2" s="2277"/>
      <c r="RRB2" s="2277"/>
      <c r="RRC2" s="2277"/>
      <c r="RRD2" s="2277"/>
      <c r="RRE2" s="2277"/>
      <c r="RRF2" s="2277"/>
      <c r="RRG2" s="2277"/>
      <c r="RRH2" s="2277"/>
      <c r="RRI2" s="2277"/>
      <c r="RRJ2" s="2277"/>
      <c r="RRK2" s="2277"/>
      <c r="RRL2" s="2277"/>
      <c r="RRM2" s="2277"/>
      <c r="RRN2" s="2277"/>
      <c r="RRO2" s="2277"/>
      <c r="RRP2" s="2277"/>
      <c r="RRQ2" s="2277"/>
      <c r="RRR2" s="2277"/>
      <c r="RRS2" s="2277"/>
      <c r="RRT2" s="2277"/>
      <c r="RRU2" s="2277"/>
      <c r="RRV2" s="2277"/>
      <c r="RRW2" s="2277"/>
      <c r="RRX2" s="2277"/>
      <c r="RRY2" s="2277"/>
      <c r="RRZ2" s="2277"/>
      <c r="RSA2" s="2277"/>
      <c r="RSB2" s="2277"/>
      <c r="RSC2" s="2277"/>
      <c r="RSD2" s="2277"/>
      <c r="RSE2" s="2277"/>
      <c r="RSF2" s="2277"/>
      <c r="RSG2" s="2277"/>
      <c r="RSH2" s="2277"/>
      <c r="RSI2" s="2277"/>
      <c r="RSJ2" s="2277"/>
      <c r="RSK2" s="2277"/>
      <c r="RSL2" s="2277"/>
      <c r="RSM2" s="2277"/>
      <c r="RSN2" s="2277"/>
      <c r="RSO2" s="2277"/>
      <c r="RSP2" s="2277"/>
      <c r="RSQ2" s="2277"/>
      <c r="RSR2" s="2277"/>
      <c r="RSS2" s="2277"/>
      <c r="RST2" s="2277"/>
      <c r="RSU2" s="2277"/>
      <c r="RSV2" s="2277"/>
      <c r="RSW2" s="2277"/>
      <c r="RSX2" s="2277"/>
      <c r="RSY2" s="2277"/>
      <c r="RSZ2" s="2277"/>
      <c r="RTA2" s="2277"/>
      <c r="RTB2" s="2277"/>
      <c r="RTC2" s="2277"/>
      <c r="RTD2" s="2277"/>
      <c r="RTE2" s="2277"/>
      <c r="RTF2" s="2277"/>
      <c r="RTG2" s="2277"/>
      <c r="RTH2" s="2277"/>
      <c r="RTI2" s="2277"/>
      <c r="RTJ2" s="2277"/>
      <c r="RTK2" s="2277"/>
      <c r="RTL2" s="2277"/>
      <c r="RTM2" s="2277"/>
      <c r="RTN2" s="2277"/>
      <c r="RTO2" s="2277"/>
      <c r="RTP2" s="2277"/>
      <c r="RTQ2" s="2277"/>
      <c r="RTR2" s="2277"/>
      <c r="RTS2" s="2277"/>
      <c r="RTT2" s="2277"/>
      <c r="RTU2" s="2277"/>
      <c r="RTV2" s="2277"/>
      <c r="RTW2" s="2277"/>
      <c r="RTX2" s="2277"/>
      <c r="RTY2" s="2277"/>
      <c r="RTZ2" s="2277"/>
      <c r="RUA2" s="2277"/>
      <c r="RUB2" s="2277"/>
      <c r="RUC2" s="2277"/>
      <c r="RUD2" s="2277"/>
      <c r="RUE2" s="2277"/>
      <c r="RUF2" s="2277"/>
      <c r="RUG2" s="2277"/>
      <c r="RUH2" s="2277"/>
      <c r="RUI2" s="2277"/>
      <c r="RUJ2" s="2277"/>
      <c r="RUK2" s="2277"/>
      <c r="RUL2" s="2277"/>
      <c r="RUM2" s="2277"/>
      <c r="RUN2" s="2277"/>
      <c r="RUO2" s="2277"/>
      <c r="RUP2" s="2277"/>
      <c r="RUQ2" s="2277"/>
      <c r="RUR2" s="2277"/>
      <c r="RUS2" s="2277"/>
      <c r="RUT2" s="2277"/>
      <c r="RUU2" s="2277"/>
      <c r="RUV2" s="2277"/>
      <c r="RUW2" s="2277"/>
      <c r="RUX2" s="2277"/>
      <c r="RUY2" s="2277"/>
      <c r="RUZ2" s="2277"/>
      <c r="RVA2" s="2277"/>
      <c r="RVB2" s="2277"/>
      <c r="RVC2" s="2277"/>
      <c r="RVD2" s="2277"/>
      <c r="RVE2" s="2277"/>
      <c r="RVF2" s="2277"/>
      <c r="RVG2" s="2277"/>
      <c r="RVH2" s="2277"/>
      <c r="RVI2" s="2277"/>
      <c r="RVJ2" s="2277"/>
      <c r="RVK2" s="2277"/>
      <c r="RVL2" s="2277"/>
      <c r="RVM2" s="2277"/>
      <c r="RVN2" s="2277"/>
      <c r="RVO2" s="2277"/>
      <c r="RVP2" s="2277"/>
      <c r="RVQ2" s="2277"/>
      <c r="RVR2" s="2277"/>
      <c r="RVS2" s="2277"/>
      <c r="RVT2" s="2277"/>
      <c r="RVU2" s="2277"/>
      <c r="RVV2" s="2277"/>
      <c r="RVW2" s="2277"/>
      <c r="RVX2" s="2277"/>
      <c r="RVY2" s="2277"/>
      <c r="RVZ2" s="2277"/>
      <c r="RWA2" s="2277"/>
      <c r="RWB2" s="2277"/>
      <c r="RWC2" s="2277"/>
      <c r="RWD2" s="2277"/>
      <c r="RWE2" s="2277"/>
      <c r="RWF2" s="2277"/>
      <c r="RWG2" s="2277"/>
      <c r="RWH2" s="2277"/>
      <c r="RWI2" s="2277"/>
      <c r="RWJ2" s="2277"/>
      <c r="RWK2" s="2277"/>
      <c r="RWL2" s="2277"/>
      <c r="RWM2" s="2277"/>
      <c r="RWN2" s="2277"/>
      <c r="RWO2" s="2277"/>
      <c r="RWP2" s="2277"/>
      <c r="RWQ2" s="2277"/>
      <c r="RWR2" s="2277"/>
      <c r="RWS2" s="2277"/>
      <c r="RWT2" s="2277"/>
      <c r="RWU2" s="2277"/>
      <c r="RWV2" s="2277"/>
      <c r="RWW2" s="2277"/>
      <c r="RWX2" s="2277"/>
      <c r="RWY2" s="2277"/>
      <c r="RWZ2" s="2277"/>
      <c r="RXA2" s="2277"/>
      <c r="RXB2" s="2277"/>
      <c r="RXC2" s="2277"/>
      <c r="RXD2" s="2277"/>
      <c r="RXE2" s="2277"/>
      <c r="RXF2" s="2277"/>
      <c r="RXG2" s="2277"/>
      <c r="RXH2" s="2277"/>
      <c r="RXI2" s="2277"/>
      <c r="RXJ2" s="2277"/>
      <c r="RXK2" s="2277"/>
      <c r="RXL2" s="2277"/>
      <c r="RXM2" s="2277"/>
      <c r="RXN2" s="2277"/>
      <c r="RXO2" s="2277"/>
      <c r="RXP2" s="2277"/>
      <c r="RXQ2" s="2277"/>
      <c r="RXR2" s="2277"/>
      <c r="RXS2" s="2277"/>
      <c r="RXT2" s="2277"/>
      <c r="RXU2" s="2277"/>
      <c r="RXV2" s="2277"/>
      <c r="RXW2" s="2277"/>
      <c r="RXX2" s="2277"/>
      <c r="RXY2" s="2277"/>
      <c r="RXZ2" s="2277"/>
      <c r="RYA2" s="2277"/>
      <c r="RYB2" s="2277"/>
      <c r="RYC2" s="2277"/>
      <c r="RYD2" s="2277"/>
      <c r="RYE2" s="2277"/>
      <c r="RYF2" s="2277"/>
      <c r="RYG2" s="2277"/>
      <c r="RYH2" s="2277"/>
      <c r="RYI2" s="2277"/>
      <c r="RYJ2" s="2277"/>
      <c r="RYK2" s="2277"/>
      <c r="RYL2" s="2277"/>
      <c r="RYM2" s="2277"/>
      <c r="RYN2" s="2277"/>
      <c r="RYO2" s="2277"/>
      <c r="RYP2" s="2277"/>
      <c r="RYQ2" s="2277"/>
      <c r="RYR2" s="2277"/>
      <c r="RYS2" s="2277"/>
      <c r="RYT2" s="2277"/>
      <c r="RYU2" s="2277"/>
      <c r="RYV2" s="2277"/>
      <c r="RYW2" s="2277"/>
      <c r="RYX2" s="2277"/>
      <c r="RYY2" s="2277"/>
      <c r="RYZ2" s="2277"/>
      <c r="RZA2" s="2277"/>
      <c r="RZB2" s="2277"/>
      <c r="RZC2" s="2277"/>
      <c r="RZD2" s="2277"/>
      <c r="RZE2" s="2277"/>
      <c r="RZF2" s="2277"/>
      <c r="RZG2" s="2277"/>
      <c r="RZH2" s="2277"/>
      <c r="RZI2" s="2277"/>
      <c r="RZJ2" s="2277"/>
      <c r="RZK2" s="2277"/>
      <c r="RZL2" s="2277"/>
      <c r="RZM2" s="2277"/>
      <c r="RZN2" s="2277"/>
      <c r="RZO2" s="2277"/>
      <c r="RZP2" s="2277"/>
      <c r="RZQ2" s="2277"/>
      <c r="RZR2" s="2277"/>
      <c r="RZS2" s="2277"/>
      <c r="RZT2" s="2277"/>
      <c r="RZU2" s="2277"/>
      <c r="RZV2" s="2277"/>
      <c r="RZW2" s="2277"/>
      <c r="RZX2" s="2277"/>
      <c r="RZY2" s="2277"/>
      <c r="RZZ2" s="2277"/>
      <c r="SAA2" s="2277"/>
      <c r="SAB2" s="2277"/>
      <c r="SAC2" s="2277"/>
      <c r="SAD2" s="2277"/>
      <c r="SAE2" s="2277"/>
      <c r="SAF2" s="2277"/>
      <c r="SAG2" s="2277"/>
      <c r="SAH2" s="2277"/>
      <c r="SAI2" s="2277"/>
      <c r="SAJ2" s="2277"/>
      <c r="SAK2" s="2277"/>
      <c r="SAL2" s="2277"/>
      <c r="SAM2" s="2277"/>
      <c r="SAN2" s="2277"/>
      <c r="SAO2" s="2277"/>
      <c r="SAP2" s="2277"/>
      <c r="SAQ2" s="2277"/>
      <c r="SAR2" s="2277"/>
      <c r="SAS2" s="2277"/>
      <c r="SAT2" s="2277"/>
      <c r="SAU2" s="2277"/>
      <c r="SAV2" s="2277"/>
      <c r="SAW2" s="2277"/>
      <c r="SAX2" s="2277"/>
      <c r="SAY2" s="2277"/>
      <c r="SAZ2" s="2277"/>
      <c r="SBA2" s="2277"/>
      <c r="SBB2" s="2277"/>
      <c r="SBC2" s="2277"/>
      <c r="SBD2" s="2277"/>
      <c r="SBE2" s="2277"/>
      <c r="SBF2" s="2277"/>
      <c r="SBG2" s="2277"/>
      <c r="SBH2" s="2277"/>
      <c r="SBI2" s="2277"/>
      <c r="SBJ2" s="2277"/>
      <c r="SBK2" s="2277"/>
      <c r="SBL2" s="2277"/>
      <c r="SBM2" s="2277"/>
      <c r="SBN2" s="2277"/>
      <c r="SBO2" s="2277"/>
      <c r="SBP2" s="2277"/>
      <c r="SBQ2" s="2277"/>
      <c r="SBR2" s="2277"/>
      <c r="SBS2" s="2277"/>
      <c r="SBT2" s="2277"/>
      <c r="SBU2" s="2277"/>
      <c r="SBV2" s="2277"/>
      <c r="SBW2" s="2277"/>
      <c r="SBX2" s="2277"/>
      <c r="SBY2" s="2277"/>
      <c r="SBZ2" s="2277"/>
      <c r="SCA2" s="2277"/>
      <c r="SCB2" s="2277"/>
      <c r="SCC2" s="2277"/>
      <c r="SCD2" s="2277"/>
      <c r="SCE2" s="2277"/>
      <c r="SCF2" s="2277"/>
      <c r="SCG2" s="2277"/>
      <c r="SCH2" s="2277"/>
      <c r="SCI2" s="2277"/>
      <c r="SCJ2" s="2277"/>
      <c r="SCK2" s="2277"/>
      <c r="SCL2" s="2277"/>
      <c r="SCM2" s="2277"/>
      <c r="SCN2" s="2277"/>
      <c r="SCO2" s="2277"/>
      <c r="SCP2" s="2277"/>
      <c r="SCQ2" s="2277"/>
      <c r="SCR2" s="2277"/>
      <c r="SCS2" s="2277"/>
      <c r="SCT2" s="2277"/>
      <c r="SCU2" s="2277"/>
      <c r="SCV2" s="2277"/>
      <c r="SCW2" s="2277"/>
      <c r="SCX2" s="2277"/>
      <c r="SCY2" s="2277"/>
      <c r="SCZ2" s="2277"/>
      <c r="SDA2" s="2277"/>
      <c r="SDB2" s="2277"/>
      <c r="SDC2" s="2277"/>
      <c r="SDD2" s="2277"/>
      <c r="SDE2" s="2277"/>
      <c r="SDF2" s="2277"/>
      <c r="SDG2" s="2277"/>
      <c r="SDH2" s="2277"/>
      <c r="SDI2" s="2277"/>
      <c r="SDJ2" s="2277"/>
      <c r="SDK2" s="2277"/>
      <c r="SDL2" s="2277"/>
      <c r="SDM2" s="2277"/>
      <c r="SDN2" s="2277"/>
      <c r="SDO2" s="2277"/>
      <c r="SDP2" s="2277"/>
      <c r="SDQ2" s="2277"/>
      <c r="SDR2" s="2277"/>
      <c r="SDS2" s="2277"/>
      <c r="SDT2" s="2277"/>
      <c r="SDU2" s="2277"/>
      <c r="SDV2" s="2277"/>
      <c r="SDW2" s="2277"/>
      <c r="SDX2" s="2277"/>
      <c r="SDY2" s="2277"/>
      <c r="SDZ2" s="2277"/>
      <c r="SEA2" s="2277"/>
      <c r="SEB2" s="2277"/>
      <c r="SEC2" s="2277"/>
      <c r="SED2" s="2277"/>
      <c r="SEE2" s="2277"/>
      <c r="SEF2" s="2277"/>
      <c r="SEG2" s="2277"/>
      <c r="SEH2" s="2277"/>
      <c r="SEI2" s="2277"/>
      <c r="SEJ2" s="2277"/>
      <c r="SEK2" s="2277"/>
      <c r="SEL2" s="2277"/>
      <c r="SEM2" s="2277"/>
      <c r="SEN2" s="2277"/>
      <c r="SEO2" s="2277"/>
      <c r="SEP2" s="2277"/>
      <c r="SEQ2" s="2277"/>
      <c r="SER2" s="2277"/>
      <c r="SES2" s="2277"/>
      <c r="SET2" s="2277"/>
      <c r="SEU2" s="2277"/>
      <c r="SEV2" s="2277"/>
      <c r="SEW2" s="2277"/>
      <c r="SEX2" s="2277"/>
      <c r="SEY2" s="2277"/>
      <c r="SEZ2" s="2277"/>
      <c r="SFA2" s="2277"/>
      <c r="SFB2" s="2277"/>
      <c r="SFC2" s="2277"/>
      <c r="SFD2" s="2277"/>
      <c r="SFE2" s="2277"/>
      <c r="SFF2" s="2277"/>
      <c r="SFG2" s="2277"/>
      <c r="SFH2" s="2277"/>
      <c r="SFI2" s="2277"/>
      <c r="SFJ2" s="2277"/>
      <c r="SFK2" s="2277"/>
      <c r="SFL2" s="2277"/>
      <c r="SFM2" s="2277"/>
      <c r="SFN2" s="2277"/>
      <c r="SFO2" s="2277"/>
      <c r="SFP2" s="2277"/>
      <c r="SFQ2" s="2277"/>
      <c r="SFR2" s="2277"/>
      <c r="SFS2" s="2277"/>
      <c r="SFT2" s="2277"/>
      <c r="SFU2" s="2277"/>
      <c r="SFV2" s="2277"/>
      <c r="SFW2" s="2277"/>
      <c r="SFX2" s="2277"/>
      <c r="SFY2" s="2277"/>
      <c r="SFZ2" s="2277"/>
      <c r="SGA2" s="2277"/>
      <c r="SGB2" s="2277"/>
      <c r="SGC2" s="2277"/>
      <c r="SGD2" s="2277"/>
      <c r="SGE2" s="2277"/>
      <c r="SGF2" s="2277"/>
      <c r="SGG2" s="2277"/>
      <c r="SGH2" s="2277"/>
      <c r="SGI2" s="2277"/>
      <c r="SGJ2" s="2277"/>
      <c r="SGK2" s="2277"/>
      <c r="SGL2" s="2277"/>
      <c r="SGM2" s="2277"/>
      <c r="SGN2" s="2277"/>
      <c r="SGO2" s="2277"/>
      <c r="SGP2" s="2277"/>
      <c r="SGQ2" s="2277"/>
      <c r="SGR2" s="2277"/>
      <c r="SGS2" s="2277"/>
      <c r="SGT2" s="2277"/>
      <c r="SGU2" s="2277"/>
      <c r="SGV2" s="2277"/>
      <c r="SGW2" s="2277"/>
      <c r="SGX2" s="2277"/>
      <c r="SGY2" s="2277"/>
      <c r="SGZ2" s="2277"/>
      <c r="SHA2" s="2277"/>
      <c r="SHB2" s="2277"/>
      <c r="SHC2" s="2277"/>
      <c r="SHD2" s="2277"/>
      <c r="SHE2" s="2277"/>
      <c r="SHF2" s="2277"/>
      <c r="SHG2" s="2277"/>
      <c r="SHH2" s="2277"/>
      <c r="SHI2" s="2277"/>
      <c r="SHJ2" s="2277"/>
      <c r="SHK2" s="2277"/>
      <c r="SHL2" s="2277"/>
      <c r="SHM2" s="2277"/>
      <c r="SHN2" s="2277"/>
      <c r="SHO2" s="2277"/>
      <c r="SHP2" s="2277"/>
      <c r="SHQ2" s="2277"/>
      <c r="SHR2" s="2277"/>
      <c r="SHS2" s="2277"/>
      <c r="SHT2" s="2277"/>
      <c r="SHU2" s="2277"/>
      <c r="SHV2" s="2277"/>
      <c r="SHW2" s="2277"/>
      <c r="SHX2" s="2277"/>
      <c r="SHY2" s="2277"/>
      <c r="SHZ2" s="2277"/>
      <c r="SIA2" s="2277"/>
      <c r="SIB2" s="2277"/>
      <c r="SIC2" s="2277"/>
      <c r="SID2" s="2277"/>
      <c r="SIE2" s="2277"/>
      <c r="SIF2" s="2277"/>
      <c r="SIG2" s="2277"/>
      <c r="SIH2" s="2277"/>
      <c r="SII2" s="2277"/>
      <c r="SIJ2" s="2277"/>
      <c r="SIK2" s="2277"/>
      <c r="SIL2" s="2277"/>
      <c r="SIM2" s="2277"/>
      <c r="SIN2" s="2277"/>
      <c r="SIO2" s="2277"/>
      <c r="SIP2" s="2277"/>
      <c r="SIQ2" s="2277"/>
      <c r="SIR2" s="2277"/>
      <c r="SIS2" s="2277"/>
      <c r="SIT2" s="2277"/>
      <c r="SIU2" s="2277"/>
      <c r="SIV2" s="2277"/>
      <c r="SIW2" s="2277"/>
      <c r="SIX2" s="2277"/>
      <c r="SIY2" s="2277"/>
      <c r="SIZ2" s="2277"/>
      <c r="SJA2" s="2277"/>
      <c r="SJB2" s="2277"/>
      <c r="SJC2" s="2277"/>
      <c r="SJD2" s="2277"/>
      <c r="SJE2" s="2277"/>
      <c r="SJF2" s="2277"/>
      <c r="SJG2" s="2277"/>
      <c r="SJH2" s="2277"/>
      <c r="SJI2" s="2277"/>
      <c r="SJJ2" s="2277"/>
      <c r="SJK2" s="2277"/>
      <c r="SJL2" s="2277"/>
      <c r="SJM2" s="2277"/>
      <c r="SJN2" s="2277"/>
      <c r="SJO2" s="2277"/>
      <c r="SJP2" s="2277"/>
      <c r="SJQ2" s="2277"/>
      <c r="SJR2" s="2277"/>
      <c r="SJS2" s="2277"/>
      <c r="SJT2" s="2277"/>
      <c r="SJU2" s="2277"/>
      <c r="SJV2" s="2277"/>
      <c r="SJW2" s="2277"/>
      <c r="SJX2" s="2277"/>
      <c r="SJY2" s="2277"/>
      <c r="SJZ2" s="2277"/>
      <c r="SKA2" s="2277"/>
      <c r="SKB2" s="2277"/>
      <c r="SKC2" s="2277"/>
      <c r="SKD2" s="2277"/>
      <c r="SKE2" s="2277"/>
      <c r="SKF2" s="2277"/>
      <c r="SKG2" s="2277"/>
      <c r="SKH2" s="2277"/>
      <c r="SKI2" s="2277"/>
      <c r="SKJ2" s="2277"/>
      <c r="SKK2" s="2277"/>
      <c r="SKL2" s="2277"/>
      <c r="SKM2" s="2277"/>
      <c r="SKN2" s="2277"/>
      <c r="SKO2" s="2277"/>
      <c r="SKP2" s="2277"/>
      <c r="SKQ2" s="2277"/>
      <c r="SKR2" s="2277"/>
      <c r="SKS2" s="2277"/>
      <c r="SKT2" s="2277"/>
      <c r="SKU2" s="2277"/>
      <c r="SKV2" s="2277"/>
      <c r="SKW2" s="2277"/>
      <c r="SKX2" s="2277"/>
      <c r="SKY2" s="2277"/>
      <c r="SKZ2" s="2277"/>
      <c r="SLA2" s="2277"/>
      <c r="SLB2" s="2277"/>
      <c r="SLC2" s="2277"/>
      <c r="SLD2" s="2277"/>
      <c r="SLE2" s="2277"/>
      <c r="SLF2" s="2277"/>
      <c r="SLG2" s="2277"/>
      <c r="SLH2" s="2277"/>
      <c r="SLI2" s="2277"/>
      <c r="SLJ2" s="2277"/>
      <c r="SLK2" s="2277"/>
      <c r="SLL2" s="2277"/>
      <c r="SLM2" s="2277"/>
      <c r="SLN2" s="2277"/>
      <c r="SLO2" s="2277"/>
      <c r="SLP2" s="2277"/>
      <c r="SLQ2" s="2277"/>
      <c r="SLR2" s="2277"/>
      <c r="SLS2" s="2277"/>
      <c r="SLT2" s="2277"/>
      <c r="SLU2" s="2277"/>
      <c r="SLV2" s="2277"/>
      <c r="SLW2" s="2277"/>
      <c r="SLX2" s="2277"/>
      <c r="SLY2" s="2277"/>
      <c r="SLZ2" s="2277"/>
      <c r="SMA2" s="2277"/>
      <c r="SMB2" s="2277"/>
      <c r="SMC2" s="2277"/>
      <c r="SMD2" s="2277"/>
      <c r="SME2" s="2277"/>
      <c r="SMF2" s="2277"/>
      <c r="SMG2" s="2277"/>
      <c r="SMH2" s="2277"/>
      <c r="SMI2" s="2277"/>
      <c r="SMJ2" s="2277"/>
      <c r="SMK2" s="2277"/>
      <c r="SML2" s="2277"/>
      <c r="SMM2" s="2277"/>
      <c r="SMN2" s="2277"/>
      <c r="SMO2" s="2277"/>
      <c r="SMP2" s="2277"/>
      <c r="SMQ2" s="2277"/>
      <c r="SMR2" s="2277"/>
      <c r="SMS2" s="2277"/>
      <c r="SMT2" s="2277"/>
      <c r="SMU2" s="2277"/>
      <c r="SMV2" s="2277"/>
      <c r="SMW2" s="2277"/>
      <c r="SMX2" s="2277"/>
      <c r="SMY2" s="2277"/>
      <c r="SMZ2" s="2277"/>
      <c r="SNA2" s="2277"/>
      <c r="SNB2" s="2277"/>
      <c r="SNC2" s="2277"/>
      <c r="SND2" s="2277"/>
      <c r="SNE2" s="2277"/>
      <c r="SNF2" s="2277"/>
      <c r="SNG2" s="2277"/>
      <c r="SNH2" s="2277"/>
      <c r="SNI2" s="2277"/>
      <c r="SNJ2" s="2277"/>
      <c r="SNK2" s="2277"/>
      <c r="SNL2" s="2277"/>
      <c r="SNM2" s="2277"/>
      <c r="SNN2" s="2277"/>
      <c r="SNO2" s="2277"/>
      <c r="SNP2" s="2277"/>
      <c r="SNQ2" s="2277"/>
      <c r="SNR2" s="2277"/>
      <c r="SNS2" s="2277"/>
      <c r="SNT2" s="2277"/>
      <c r="SNU2" s="2277"/>
      <c r="SNV2" s="2277"/>
      <c r="SNW2" s="2277"/>
      <c r="SNX2" s="2277"/>
      <c r="SNY2" s="2277"/>
      <c r="SNZ2" s="2277"/>
      <c r="SOA2" s="2277"/>
      <c r="SOB2" s="2277"/>
      <c r="SOC2" s="2277"/>
      <c r="SOD2" s="2277"/>
      <c r="SOE2" s="2277"/>
      <c r="SOF2" s="2277"/>
      <c r="SOG2" s="2277"/>
      <c r="SOH2" s="2277"/>
      <c r="SOI2" s="2277"/>
      <c r="SOJ2" s="2277"/>
      <c r="SOK2" s="2277"/>
      <c r="SOL2" s="2277"/>
      <c r="SOM2" s="2277"/>
      <c r="SON2" s="2277"/>
      <c r="SOO2" s="2277"/>
      <c r="SOP2" s="2277"/>
      <c r="SOQ2" s="2277"/>
      <c r="SOR2" s="2277"/>
      <c r="SOS2" s="2277"/>
      <c r="SOT2" s="2277"/>
      <c r="SOU2" s="2277"/>
      <c r="SOV2" s="2277"/>
      <c r="SOW2" s="2277"/>
      <c r="SOX2" s="2277"/>
      <c r="SOY2" s="2277"/>
      <c r="SOZ2" s="2277"/>
      <c r="SPA2" s="2277"/>
      <c r="SPB2" s="2277"/>
      <c r="SPC2" s="2277"/>
      <c r="SPD2" s="2277"/>
      <c r="SPE2" s="2277"/>
      <c r="SPF2" s="2277"/>
      <c r="SPG2" s="2277"/>
      <c r="SPH2" s="2277"/>
      <c r="SPI2" s="2277"/>
      <c r="SPJ2" s="2277"/>
      <c r="SPK2" s="2277"/>
      <c r="SPL2" s="2277"/>
      <c r="SPM2" s="2277"/>
      <c r="SPN2" s="2277"/>
      <c r="SPO2" s="2277"/>
      <c r="SPP2" s="2277"/>
      <c r="SPQ2" s="2277"/>
      <c r="SPR2" s="2277"/>
      <c r="SPS2" s="2277"/>
      <c r="SPT2" s="2277"/>
      <c r="SPU2" s="2277"/>
      <c r="SPV2" s="2277"/>
      <c r="SPW2" s="2277"/>
      <c r="SPX2" s="2277"/>
      <c r="SPY2" s="2277"/>
      <c r="SPZ2" s="2277"/>
      <c r="SQA2" s="2277"/>
      <c r="SQB2" s="2277"/>
      <c r="SQC2" s="2277"/>
      <c r="SQD2" s="2277"/>
      <c r="SQE2" s="2277"/>
      <c r="SQF2" s="2277"/>
      <c r="SQG2" s="2277"/>
      <c r="SQH2" s="2277"/>
      <c r="SQI2" s="2277"/>
      <c r="SQJ2" s="2277"/>
      <c r="SQK2" s="2277"/>
      <c r="SQL2" s="2277"/>
      <c r="SQM2" s="2277"/>
      <c r="SQN2" s="2277"/>
      <c r="SQO2" s="2277"/>
      <c r="SQP2" s="2277"/>
      <c r="SQQ2" s="2277"/>
      <c r="SQR2" s="2277"/>
      <c r="SQS2" s="2277"/>
      <c r="SQT2" s="2277"/>
      <c r="SQU2" s="2277"/>
      <c r="SQV2" s="2277"/>
      <c r="SQW2" s="2277"/>
      <c r="SQX2" s="2277"/>
      <c r="SQY2" s="2277"/>
      <c r="SQZ2" s="2277"/>
      <c r="SRA2" s="2277"/>
      <c r="SRB2" s="2277"/>
      <c r="SRC2" s="2277"/>
      <c r="SRD2" s="2277"/>
      <c r="SRE2" s="2277"/>
      <c r="SRF2" s="2277"/>
      <c r="SRG2" s="2277"/>
      <c r="SRH2" s="2277"/>
      <c r="SRI2" s="2277"/>
      <c r="SRJ2" s="2277"/>
      <c r="SRK2" s="2277"/>
      <c r="SRL2" s="2277"/>
      <c r="SRM2" s="2277"/>
      <c r="SRN2" s="2277"/>
      <c r="SRO2" s="2277"/>
      <c r="SRP2" s="2277"/>
      <c r="SRQ2" s="2277"/>
      <c r="SRR2" s="2277"/>
      <c r="SRS2" s="2277"/>
      <c r="SRT2" s="2277"/>
      <c r="SRU2" s="2277"/>
      <c r="SRV2" s="2277"/>
      <c r="SRW2" s="2277"/>
      <c r="SRX2" s="2277"/>
      <c r="SRY2" s="2277"/>
      <c r="SRZ2" s="2277"/>
      <c r="SSA2" s="2277"/>
      <c r="SSB2" s="2277"/>
      <c r="SSC2" s="2277"/>
      <c r="SSD2" s="2277"/>
      <c r="SSE2" s="2277"/>
      <c r="SSF2" s="2277"/>
      <c r="SSG2" s="2277"/>
      <c r="SSH2" s="2277"/>
      <c r="SSI2" s="2277"/>
      <c r="SSJ2" s="2277"/>
      <c r="SSK2" s="2277"/>
      <c r="SSL2" s="2277"/>
      <c r="SSM2" s="2277"/>
      <c r="SSN2" s="2277"/>
      <c r="SSO2" s="2277"/>
      <c r="SSP2" s="2277"/>
      <c r="SSQ2" s="2277"/>
      <c r="SSR2" s="2277"/>
      <c r="SSS2" s="2277"/>
      <c r="SST2" s="2277"/>
      <c r="SSU2" s="2277"/>
      <c r="SSV2" s="2277"/>
      <c r="SSW2" s="2277"/>
      <c r="SSX2" s="2277"/>
      <c r="SSY2" s="2277"/>
      <c r="SSZ2" s="2277"/>
      <c r="STA2" s="2277"/>
      <c r="STB2" s="2277"/>
      <c r="STC2" s="2277"/>
      <c r="STD2" s="2277"/>
      <c r="STE2" s="2277"/>
      <c r="STF2" s="2277"/>
      <c r="STG2" s="2277"/>
      <c r="STH2" s="2277"/>
      <c r="STI2" s="2277"/>
      <c r="STJ2" s="2277"/>
      <c r="STK2" s="2277"/>
      <c r="STL2" s="2277"/>
      <c r="STM2" s="2277"/>
      <c r="STN2" s="2277"/>
      <c r="STO2" s="2277"/>
      <c r="STP2" s="2277"/>
      <c r="STQ2" s="2277"/>
      <c r="STR2" s="2277"/>
      <c r="STS2" s="2277"/>
      <c r="STT2" s="2277"/>
      <c r="STU2" s="2277"/>
      <c r="STV2" s="2277"/>
      <c r="STW2" s="2277"/>
      <c r="STX2" s="2277"/>
      <c r="STY2" s="2277"/>
      <c r="STZ2" s="2277"/>
      <c r="SUA2" s="2277"/>
      <c r="SUB2" s="2277"/>
      <c r="SUC2" s="2277"/>
      <c r="SUD2" s="2277"/>
      <c r="SUE2" s="2277"/>
      <c r="SUF2" s="2277"/>
      <c r="SUG2" s="2277"/>
      <c r="SUH2" s="2277"/>
      <c r="SUI2" s="2277"/>
      <c r="SUJ2" s="2277"/>
      <c r="SUK2" s="2277"/>
      <c r="SUL2" s="2277"/>
      <c r="SUM2" s="2277"/>
      <c r="SUN2" s="2277"/>
      <c r="SUO2" s="2277"/>
      <c r="SUP2" s="2277"/>
      <c r="SUQ2" s="2277"/>
      <c r="SUR2" s="2277"/>
      <c r="SUS2" s="2277"/>
      <c r="SUT2" s="2277"/>
      <c r="SUU2" s="2277"/>
      <c r="SUV2" s="2277"/>
      <c r="SUW2" s="2277"/>
      <c r="SUX2" s="2277"/>
      <c r="SUY2" s="2277"/>
      <c r="SUZ2" s="2277"/>
      <c r="SVA2" s="2277"/>
      <c r="SVB2" s="2277"/>
      <c r="SVC2" s="2277"/>
      <c r="SVD2" s="2277"/>
      <c r="SVE2" s="2277"/>
      <c r="SVF2" s="2277"/>
      <c r="SVG2" s="2277"/>
      <c r="SVH2" s="2277"/>
      <c r="SVI2" s="2277"/>
      <c r="SVJ2" s="2277"/>
      <c r="SVK2" s="2277"/>
      <c r="SVL2" s="2277"/>
      <c r="SVM2" s="2277"/>
      <c r="SVN2" s="2277"/>
      <c r="SVO2" s="2277"/>
      <c r="SVP2" s="2277"/>
      <c r="SVQ2" s="2277"/>
      <c r="SVR2" s="2277"/>
      <c r="SVS2" s="2277"/>
      <c r="SVT2" s="2277"/>
      <c r="SVU2" s="2277"/>
      <c r="SVV2" s="2277"/>
      <c r="SVW2" s="2277"/>
      <c r="SVX2" s="2277"/>
      <c r="SVY2" s="2277"/>
      <c r="SVZ2" s="2277"/>
      <c r="SWA2" s="2277"/>
      <c r="SWB2" s="2277"/>
      <c r="SWC2" s="2277"/>
      <c r="SWD2" s="2277"/>
      <c r="SWE2" s="2277"/>
      <c r="SWF2" s="2277"/>
      <c r="SWG2" s="2277"/>
      <c r="SWH2" s="2277"/>
      <c r="SWI2" s="2277"/>
      <c r="SWJ2" s="2277"/>
      <c r="SWK2" s="2277"/>
      <c r="SWL2" s="2277"/>
      <c r="SWM2" s="2277"/>
      <c r="SWN2" s="2277"/>
      <c r="SWO2" s="2277"/>
      <c r="SWP2" s="2277"/>
      <c r="SWQ2" s="2277"/>
      <c r="SWR2" s="2277"/>
      <c r="SWS2" s="2277"/>
      <c r="SWT2" s="2277"/>
      <c r="SWU2" s="2277"/>
      <c r="SWV2" s="2277"/>
      <c r="SWW2" s="2277"/>
      <c r="SWX2" s="2277"/>
      <c r="SWY2" s="2277"/>
      <c r="SWZ2" s="2277"/>
      <c r="SXA2" s="2277"/>
      <c r="SXB2" s="2277"/>
      <c r="SXC2" s="2277"/>
      <c r="SXD2" s="2277"/>
      <c r="SXE2" s="2277"/>
      <c r="SXF2" s="2277"/>
      <c r="SXG2" s="2277"/>
      <c r="SXH2" s="2277"/>
      <c r="SXI2" s="2277"/>
      <c r="SXJ2" s="2277"/>
      <c r="SXK2" s="2277"/>
      <c r="SXL2" s="2277"/>
      <c r="SXM2" s="2277"/>
      <c r="SXN2" s="2277"/>
      <c r="SXO2" s="2277"/>
      <c r="SXP2" s="2277"/>
      <c r="SXQ2" s="2277"/>
      <c r="SXR2" s="2277"/>
      <c r="SXS2" s="2277"/>
      <c r="SXT2" s="2277"/>
      <c r="SXU2" s="2277"/>
      <c r="SXV2" s="2277"/>
      <c r="SXW2" s="2277"/>
      <c r="SXX2" s="2277"/>
      <c r="SXY2" s="2277"/>
      <c r="SXZ2" s="2277"/>
      <c r="SYA2" s="2277"/>
      <c r="SYB2" s="2277"/>
      <c r="SYC2" s="2277"/>
      <c r="SYD2" s="2277"/>
      <c r="SYE2" s="2277"/>
      <c r="SYF2" s="2277"/>
      <c r="SYG2" s="2277"/>
      <c r="SYH2" s="2277"/>
      <c r="SYI2" s="2277"/>
      <c r="SYJ2" s="2277"/>
      <c r="SYK2" s="2277"/>
      <c r="SYL2" s="2277"/>
      <c r="SYM2" s="2277"/>
      <c r="SYN2" s="2277"/>
      <c r="SYO2" s="2277"/>
      <c r="SYP2" s="2277"/>
      <c r="SYQ2" s="2277"/>
      <c r="SYR2" s="2277"/>
      <c r="SYS2" s="2277"/>
      <c r="SYT2" s="2277"/>
      <c r="SYU2" s="2277"/>
      <c r="SYV2" s="2277"/>
      <c r="SYW2" s="2277"/>
      <c r="SYX2" s="2277"/>
      <c r="SYY2" s="2277"/>
      <c r="SYZ2" s="2277"/>
      <c r="SZA2" s="2277"/>
      <c r="SZB2" s="2277"/>
      <c r="SZC2" s="2277"/>
      <c r="SZD2" s="2277"/>
      <c r="SZE2" s="2277"/>
      <c r="SZF2" s="2277"/>
      <c r="SZG2" s="2277"/>
      <c r="SZH2" s="2277"/>
      <c r="SZI2" s="2277"/>
      <c r="SZJ2" s="2277"/>
      <c r="SZK2" s="2277"/>
      <c r="SZL2" s="2277"/>
      <c r="SZM2" s="2277"/>
      <c r="SZN2" s="2277"/>
      <c r="SZO2" s="2277"/>
      <c r="SZP2" s="2277"/>
      <c r="SZQ2" s="2277"/>
      <c r="SZR2" s="2277"/>
      <c r="SZS2" s="2277"/>
      <c r="SZT2" s="2277"/>
      <c r="SZU2" s="2277"/>
      <c r="SZV2" s="2277"/>
      <c r="SZW2" s="2277"/>
      <c r="SZX2" s="2277"/>
      <c r="SZY2" s="2277"/>
      <c r="SZZ2" s="2277"/>
      <c r="TAA2" s="2277"/>
      <c r="TAB2" s="2277"/>
      <c r="TAC2" s="2277"/>
      <c r="TAD2" s="2277"/>
      <c r="TAE2" s="2277"/>
      <c r="TAF2" s="2277"/>
      <c r="TAG2" s="2277"/>
      <c r="TAH2" s="2277"/>
      <c r="TAI2" s="2277"/>
      <c r="TAJ2" s="2277"/>
      <c r="TAK2" s="2277"/>
      <c r="TAL2" s="2277"/>
      <c r="TAM2" s="2277"/>
      <c r="TAN2" s="2277"/>
      <c r="TAO2" s="2277"/>
      <c r="TAP2" s="2277"/>
      <c r="TAQ2" s="2277"/>
      <c r="TAR2" s="2277"/>
      <c r="TAS2" s="2277"/>
      <c r="TAT2" s="2277"/>
      <c r="TAU2" s="2277"/>
      <c r="TAV2" s="2277"/>
      <c r="TAW2" s="2277"/>
      <c r="TAX2" s="2277"/>
      <c r="TAY2" s="2277"/>
      <c r="TAZ2" s="2277"/>
      <c r="TBA2" s="2277"/>
      <c r="TBB2" s="2277"/>
      <c r="TBC2" s="2277"/>
      <c r="TBD2" s="2277"/>
      <c r="TBE2" s="2277"/>
      <c r="TBF2" s="2277"/>
      <c r="TBG2" s="2277"/>
      <c r="TBH2" s="2277"/>
      <c r="TBI2" s="2277"/>
      <c r="TBJ2" s="2277"/>
      <c r="TBK2" s="2277"/>
      <c r="TBL2" s="2277"/>
      <c r="TBM2" s="2277"/>
      <c r="TBN2" s="2277"/>
      <c r="TBO2" s="2277"/>
      <c r="TBP2" s="2277"/>
      <c r="TBQ2" s="2277"/>
      <c r="TBR2" s="2277"/>
      <c r="TBS2" s="2277"/>
      <c r="TBT2" s="2277"/>
      <c r="TBU2" s="2277"/>
      <c r="TBV2" s="2277"/>
      <c r="TBW2" s="2277"/>
      <c r="TBX2" s="2277"/>
      <c r="TBY2" s="2277"/>
      <c r="TBZ2" s="2277"/>
      <c r="TCA2" s="2277"/>
      <c r="TCB2" s="2277"/>
      <c r="TCC2" s="2277"/>
      <c r="TCD2" s="2277"/>
      <c r="TCE2" s="2277"/>
      <c r="TCF2" s="2277"/>
      <c r="TCG2" s="2277"/>
      <c r="TCH2" s="2277"/>
      <c r="TCI2" s="2277"/>
      <c r="TCJ2" s="2277"/>
      <c r="TCK2" s="2277"/>
      <c r="TCL2" s="2277"/>
      <c r="TCM2" s="2277"/>
      <c r="TCN2" s="2277"/>
      <c r="TCO2" s="2277"/>
      <c r="TCP2" s="2277"/>
      <c r="TCQ2" s="2277"/>
      <c r="TCR2" s="2277"/>
      <c r="TCS2" s="2277"/>
      <c r="TCT2" s="2277"/>
      <c r="TCU2" s="2277"/>
      <c r="TCV2" s="2277"/>
      <c r="TCW2" s="2277"/>
      <c r="TCX2" s="2277"/>
      <c r="TCY2" s="2277"/>
      <c r="TCZ2" s="2277"/>
      <c r="TDA2" s="2277"/>
      <c r="TDB2" s="2277"/>
      <c r="TDC2" s="2277"/>
      <c r="TDD2" s="2277"/>
      <c r="TDE2" s="2277"/>
      <c r="TDF2" s="2277"/>
      <c r="TDG2" s="2277"/>
      <c r="TDH2" s="2277"/>
      <c r="TDI2" s="2277"/>
      <c r="TDJ2" s="2277"/>
      <c r="TDK2" s="2277"/>
      <c r="TDL2" s="2277"/>
      <c r="TDM2" s="2277"/>
      <c r="TDN2" s="2277"/>
      <c r="TDO2" s="2277"/>
      <c r="TDP2" s="2277"/>
      <c r="TDQ2" s="2277"/>
      <c r="TDR2" s="2277"/>
      <c r="TDS2" s="2277"/>
      <c r="TDT2" s="2277"/>
      <c r="TDU2" s="2277"/>
      <c r="TDV2" s="2277"/>
      <c r="TDW2" s="2277"/>
      <c r="TDX2" s="2277"/>
      <c r="TDY2" s="2277"/>
      <c r="TDZ2" s="2277"/>
      <c r="TEA2" s="2277"/>
      <c r="TEB2" s="2277"/>
      <c r="TEC2" s="2277"/>
      <c r="TED2" s="2277"/>
      <c r="TEE2" s="2277"/>
      <c r="TEF2" s="2277"/>
      <c r="TEG2" s="2277"/>
      <c r="TEH2" s="2277"/>
      <c r="TEI2" s="2277"/>
      <c r="TEJ2" s="2277"/>
      <c r="TEK2" s="2277"/>
      <c r="TEL2" s="2277"/>
      <c r="TEM2" s="2277"/>
      <c r="TEN2" s="2277"/>
      <c r="TEO2" s="2277"/>
      <c r="TEP2" s="2277"/>
      <c r="TEQ2" s="2277"/>
      <c r="TER2" s="2277"/>
      <c r="TES2" s="2277"/>
      <c r="TET2" s="2277"/>
      <c r="TEU2" s="2277"/>
      <c r="TEV2" s="2277"/>
      <c r="TEW2" s="2277"/>
      <c r="TEX2" s="2277"/>
      <c r="TEY2" s="2277"/>
      <c r="TEZ2" s="2277"/>
      <c r="TFA2" s="2277"/>
      <c r="TFB2" s="2277"/>
      <c r="TFC2" s="2277"/>
      <c r="TFD2" s="2277"/>
      <c r="TFE2" s="2277"/>
      <c r="TFF2" s="2277"/>
      <c r="TFG2" s="2277"/>
      <c r="TFH2" s="2277"/>
      <c r="TFI2" s="2277"/>
      <c r="TFJ2" s="2277"/>
      <c r="TFK2" s="2277"/>
      <c r="TFL2" s="2277"/>
      <c r="TFM2" s="2277"/>
      <c r="TFN2" s="2277"/>
      <c r="TFO2" s="2277"/>
      <c r="TFP2" s="2277"/>
      <c r="TFQ2" s="2277"/>
      <c r="TFR2" s="2277"/>
      <c r="TFS2" s="2277"/>
      <c r="TFT2" s="2277"/>
      <c r="TFU2" s="2277"/>
      <c r="TFV2" s="2277"/>
      <c r="TFW2" s="2277"/>
      <c r="TFX2" s="2277"/>
      <c r="TFY2" s="2277"/>
      <c r="TFZ2" s="2277"/>
      <c r="TGA2" s="2277"/>
      <c r="TGB2" s="2277"/>
      <c r="TGC2" s="2277"/>
      <c r="TGD2" s="2277"/>
      <c r="TGE2" s="2277"/>
      <c r="TGF2" s="2277"/>
      <c r="TGG2" s="2277"/>
      <c r="TGH2" s="2277"/>
      <c r="TGI2" s="2277"/>
      <c r="TGJ2" s="2277"/>
      <c r="TGK2" s="2277"/>
      <c r="TGL2" s="2277"/>
      <c r="TGM2" s="2277"/>
      <c r="TGN2" s="2277"/>
      <c r="TGO2" s="2277"/>
      <c r="TGP2" s="2277"/>
      <c r="TGQ2" s="2277"/>
      <c r="TGR2" s="2277"/>
      <c r="TGS2" s="2277"/>
      <c r="TGT2" s="2277"/>
      <c r="TGU2" s="2277"/>
      <c r="TGV2" s="2277"/>
      <c r="TGW2" s="2277"/>
      <c r="TGX2" s="2277"/>
      <c r="TGY2" s="2277"/>
      <c r="TGZ2" s="2277"/>
      <c r="THA2" s="2277"/>
      <c r="THB2" s="2277"/>
      <c r="THC2" s="2277"/>
      <c r="THD2" s="2277"/>
      <c r="THE2" s="2277"/>
      <c r="THF2" s="2277"/>
      <c r="THG2" s="2277"/>
      <c r="THH2" s="2277"/>
      <c r="THI2" s="2277"/>
      <c r="THJ2" s="2277"/>
      <c r="THK2" s="2277"/>
      <c r="THL2" s="2277"/>
      <c r="THM2" s="2277"/>
      <c r="THN2" s="2277"/>
      <c r="THO2" s="2277"/>
      <c r="THP2" s="2277"/>
      <c r="THQ2" s="2277"/>
      <c r="THR2" s="2277"/>
      <c r="THS2" s="2277"/>
      <c r="THT2" s="2277"/>
      <c r="THU2" s="2277"/>
      <c r="THV2" s="2277"/>
      <c r="THW2" s="2277"/>
      <c r="THX2" s="2277"/>
      <c r="THY2" s="2277"/>
      <c r="THZ2" s="2277"/>
      <c r="TIA2" s="2277"/>
      <c r="TIB2" s="2277"/>
      <c r="TIC2" s="2277"/>
      <c r="TID2" s="2277"/>
      <c r="TIE2" s="2277"/>
      <c r="TIF2" s="2277"/>
      <c r="TIG2" s="2277"/>
      <c r="TIH2" s="2277"/>
      <c r="TII2" s="2277"/>
      <c r="TIJ2" s="2277"/>
      <c r="TIK2" s="2277"/>
      <c r="TIL2" s="2277"/>
      <c r="TIM2" s="2277"/>
      <c r="TIN2" s="2277"/>
      <c r="TIO2" s="2277"/>
      <c r="TIP2" s="2277"/>
      <c r="TIQ2" s="2277"/>
      <c r="TIR2" s="2277"/>
      <c r="TIS2" s="2277"/>
      <c r="TIT2" s="2277"/>
      <c r="TIU2" s="2277"/>
      <c r="TIV2" s="2277"/>
      <c r="TIW2" s="2277"/>
      <c r="TIX2" s="2277"/>
      <c r="TIY2" s="2277"/>
      <c r="TIZ2" s="2277"/>
      <c r="TJA2" s="2277"/>
      <c r="TJB2" s="2277"/>
      <c r="TJC2" s="2277"/>
      <c r="TJD2" s="2277"/>
      <c r="TJE2" s="2277"/>
      <c r="TJF2" s="2277"/>
      <c r="TJG2" s="2277"/>
      <c r="TJH2" s="2277"/>
      <c r="TJI2" s="2277"/>
      <c r="TJJ2" s="2277"/>
      <c r="TJK2" s="2277"/>
      <c r="TJL2" s="2277"/>
      <c r="TJM2" s="2277"/>
      <c r="TJN2" s="2277"/>
      <c r="TJO2" s="2277"/>
      <c r="TJP2" s="2277"/>
      <c r="TJQ2" s="2277"/>
      <c r="TJR2" s="2277"/>
      <c r="TJS2" s="2277"/>
      <c r="TJT2" s="2277"/>
      <c r="TJU2" s="2277"/>
      <c r="TJV2" s="2277"/>
      <c r="TJW2" s="2277"/>
      <c r="TJX2" s="2277"/>
      <c r="TJY2" s="2277"/>
      <c r="TJZ2" s="2277"/>
      <c r="TKA2" s="2277"/>
      <c r="TKB2" s="2277"/>
      <c r="TKC2" s="2277"/>
      <c r="TKD2" s="2277"/>
      <c r="TKE2" s="2277"/>
      <c r="TKF2" s="2277"/>
      <c r="TKG2" s="2277"/>
      <c r="TKH2" s="2277"/>
      <c r="TKI2" s="2277"/>
      <c r="TKJ2" s="2277"/>
      <c r="TKK2" s="2277"/>
      <c r="TKL2" s="2277"/>
      <c r="TKM2" s="2277"/>
      <c r="TKN2" s="2277"/>
      <c r="TKO2" s="2277"/>
      <c r="TKP2" s="2277"/>
      <c r="TKQ2" s="2277"/>
      <c r="TKR2" s="2277"/>
      <c r="TKS2" s="2277"/>
      <c r="TKT2" s="2277"/>
      <c r="TKU2" s="2277"/>
      <c r="TKV2" s="2277"/>
      <c r="TKW2" s="2277"/>
      <c r="TKX2" s="2277"/>
      <c r="TKY2" s="2277"/>
      <c r="TKZ2" s="2277"/>
      <c r="TLA2" s="2277"/>
      <c r="TLB2" s="2277"/>
      <c r="TLC2" s="2277"/>
      <c r="TLD2" s="2277"/>
      <c r="TLE2" s="2277"/>
      <c r="TLF2" s="2277"/>
      <c r="TLG2" s="2277"/>
      <c r="TLH2" s="2277"/>
      <c r="TLI2" s="2277"/>
      <c r="TLJ2" s="2277"/>
      <c r="TLK2" s="2277"/>
      <c r="TLL2" s="2277"/>
      <c r="TLM2" s="2277"/>
      <c r="TLN2" s="2277"/>
      <c r="TLO2" s="2277"/>
      <c r="TLP2" s="2277"/>
      <c r="TLQ2" s="2277"/>
      <c r="TLR2" s="2277"/>
      <c r="TLS2" s="2277"/>
      <c r="TLT2" s="2277"/>
      <c r="TLU2" s="2277"/>
      <c r="TLV2" s="2277"/>
      <c r="TLW2" s="2277"/>
      <c r="TLX2" s="2277"/>
      <c r="TLY2" s="2277"/>
      <c r="TLZ2" s="2277"/>
      <c r="TMA2" s="2277"/>
      <c r="TMB2" s="2277"/>
      <c r="TMC2" s="2277"/>
      <c r="TMD2" s="2277"/>
      <c r="TME2" s="2277"/>
      <c r="TMF2" s="2277"/>
      <c r="TMG2" s="2277"/>
      <c r="TMH2" s="2277"/>
      <c r="TMI2" s="2277"/>
      <c r="TMJ2" s="2277"/>
      <c r="TMK2" s="2277"/>
      <c r="TML2" s="2277"/>
      <c r="TMM2" s="2277"/>
      <c r="TMN2" s="2277"/>
      <c r="TMO2" s="2277"/>
      <c r="TMP2" s="2277"/>
      <c r="TMQ2" s="2277"/>
      <c r="TMR2" s="2277"/>
      <c r="TMS2" s="2277"/>
      <c r="TMT2" s="2277"/>
      <c r="TMU2" s="2277"/>
      <c r="TMV2" s="2277"/>
      <c r="TMW2" s="2277"/>
      <c r="TMX2" s="2277"/>
      <c r="TMY2" s="2277"/>
      <c r="TMZ2" s="2277"/>
      <c r="TNA2" s="2277"/>
      <c r="TNB2" s="2277"/>
      <c r="TNC2" s="2277"/>
      <c r="TND2" s="2277"/>
      <c r="TNE2" s="2277"/>
      <c r="TNF2" s="2277"/>
      <c r="TNG2" s="2277"/>
      <c r="TNH2" s="2277"/>
      <c r="TNI2" s="2277"/>
      <c r="TNJ2" s="2277"/>
      <c r="TNK2" s="2277"/>
      <c r="TNL2" s="2277"/>
      <c r="TNM2" s="2277"/>
      <c r="TNN2" s="2277"/>
      <c r="TNO2" s="2277"/>
      <c r="TNP2" s="2277"/>
      <c r="TNQ2" s="2277"/>
      <c r="TNR2" s="2277"/>
      <c r="TNS2" s="2277"/>
      <c r="TNT2" s="2277"/>
      <c r="TNU2" s="2277"/>
      <c r="TNV2" s="2277"/>
      <c r="TNW2" s="2277"/>
      <c r="TNX2" s="2277"/>
      <c r="TNY2" s="2277"/>
      <c r="TNZ2" s="2277"/>
      <c r="TOA2" s="2277"/>
      <c r="TOB2" s="2277"/>
      <c r="TOC2" s="2277"/>
      <c r="TOD2" s="2277"/>
      <c r="TOE2" s="2277"/>
      <c r="TOF2" s="2277"/>
      <c r="TOG2" s="2277"/>
      <c r="TOH2" s="2277"/>
      <c r="TOI2" s="2277"/>
      <c r="TOJ2" s="2277"/>
      <c r="TOK2" s="2277"/>
      <c r="TOL2" s="2277"/>
      <c r="TOM2" s="2277"/>
      <c r="TON2" s="2277"/>
      <c r="TOO2" s="2277"/>
      <c r="TOP2" s="2277"/>
      <c r="TOQ2" s="2277"/>
      <c r="TOR2" s="2277"/>
      <c r="TOS2" s="2277"/>
      <c r="TOT2" s="2277"/>
      <c r="TOU2" s="2277"/>
      <c r="TOV2" s="2277"/>
      <c r="TOW2" s="2277"/>
      <c r="TOX2" s="2277"/>
      <c r="TOY2" s="2277"/>
      <c r="TOZ2" s="2277"/>
      <c r="TPA2" s="2277"/>
      <c r="TPB2" s="2277"/>
      <c r="TPC2" s="2277"/>
      <c r="TPD2" s="2277"/>
      <c r="TPE2" s="2277"/>
      <c r="TPF2" s="2277"/>
      <c r="TPG2" s="2277"/>
      <c r="TPH2" s="2277"/>
      <c r="TPI2" s="2277"/>
      <c r="TPJ2" s="2277"/>
      <c r="TPK2" s="2277"/>
      <c r="TPL2" s="2277"/>
      <c r="TPM2" s="2277"/>
      <c r="TPN2" s="2277"/>
      <c r="TPO2" s="2277"/>
      <c r="TPP2" s="2277"/>
      <c r="TPQ2" s="2277"/>
      <c r="TPR2" s="2277"/>
      <c r="TPS2" s="2277"/>
      <c r="TPT2" s="2277"/>
      <c r="TPU2" s="2277"/>
      <c r="TPV2" s="2277"/>
      <c r="TPW2" s="2277"/>
      <c r="TPX2" s="2277"/>
      <c r="TPY2" s="2277"/>
      <c r="TPZ2" s="2277"/>
      <c r="TQA2" s="2277"/>
      <c r="TQB2" s="2277"/>
      <c r="TQC2" s="2277"/>
      <c r="TQD2" s="2277"/>
      <c r="TQE2" s="2277"/>
      <c r="TQF2" s="2277"/>
      <c r="TQG2" s="2277"/>
      <c r="TQH2" s="2277"/>
      <c r="TQI2" s="2277"/>
      <c r="TQJ2" s="2277"/>
      <c r="TQK2" s="2277"/>
      <c r="TQL2" s="2277"/>
      <c r="TQM2" s="2277"/>
      <c r="TQN2" s="2277"/>
      <c r="TQO2" s="2277"/>
      <c r="TQP2" s="2277"/>
      <c r="TQQ2" s="2277"/>
      <c r="TQR2" s="2277"/>
      <c r="TQS2" s="2277"/>
      <c r="TQT2" s="2277"/>
      <c r="TQU2" s="2277"/>
      <c r="TQV2" s="2277"/>
      <c r="TQW2" s="2277"/>
      <c r="TQX2" s="2277"/>
      <c r="TQY2" s="2277"/>
      <c r="TQZ2" s="2277"/>
      <c r="TRA2" s="2277"/>
      <c r="TRB2" s="2277"/>
      <c r="TRC2" s="2277"/>
      <c r="TRD2" s="2277"/>
      <c r="TRE2" s="2277"/>
      <c r="TRF2" s="2277"/>
      <c r="TRG2" s="2277"/>
      <c r="TRH2" s="2277"/>
      <c r="TRI2" s="2277"/>
      <c r="TRJ2" s="2277"/>
      <c r="TRK2" s="2277"/>
      <c r="TRL2" s="2277"/>
      <c r="TRM2" s="2277"/>
      <c r="TRN2" s="2277"/>
      <c r="TRO2" s="2277"/>
      <c r="TRP2" s="2277"/>
      <c r="TRQ2" s="2277"/>
      <c r="TRR2" s="2277"/>
      <c r="TRS2" s="2277"/>
      <c r="TRT2" s="2277"/>
      <c r="TRU2" s="2277"/>
      <c r="TRV2" s="2277"/>
      <c r="TRW2" s="2277"/>
      <c r="TRX2" s="2277"/>
      <c r="TRY2" s="2277"/>
      <c r="TRZ2" s="2277"/>
      <c r="TSA2" s="2277"/>
      <c r="TSB2" s="2277"/>
      <c r="TSC2" s="2277"/>
      <c r="TSD2" s="2277"/>
      <c r="TSE2" s="2277"/>
      <c r="TSF2" s="2277"/>
      <c r="TSG2" s="2277"/>
      <c r="TSH2" s="2277"/>
      <c r="TSI2" s="2277"/>
      <c r="TSJ2" s="2277"/>
      <c r="TSK2" s="2277"/>
      <c r="TSL2" s="2277"/>
      <c r="TSM2" s="2277"/>
      <c r="TSN2" s="2277"/>
      <c r="TSO2" s="2277"/>
      <c r="TSP2" s="2277"/>
      <c r="TSQ2" s="2277"/>
      <c r="TSR2" s="2277"/>
      <c r="TSS2" s="2277"/>
      <c r="TST2" s="2277"/>
      <c r="TSU2" s="2277"/>
      <c r="TSV2" s="2277"/>
      <c r="TSW2" s="2277"/>
      <c r="TSX2" s="2277"/>
      <c r="TSY2" s="2277"/>
      <c r="TSZ2" s="2277"/>
      <c r="TTA2" s="2277"/>
      <c r="TTB2" s="2277"/>
      <c r="TTC2" s="2277"/>
      <c r="TTD2" s="2277"/>
      <c r="TTE2" s="2277"/>
      <c r="TTF2" s="2277"/>
      <c r="TTG2" s="2277"/>
      <c r="TTH2" s="2277"/>
      <c r="TTI2" s="2277"/>
      <c r="TTJ2" s="2277"/>
      <c r="TTK2" s="2277"/>
      <c r="TTL2" s="2277"/>
      <c r="TTM2" s="2277"/>
      <c r="TTN2" s="2277"/>
      <c r="TTO2" s="2277"/>
      <c r="TTP2" s="2277"/>
      <c r="TTQ2" s="2277"/>
      <c r="TTR2" s="2277"/>
      <c r="TTS2" s="2277"/>
      <c r="TTT2" s="2277"/>
      <c r="TTU2" s="2277"/>
      <c r="TTV2" s="2277"/>
      <c r="TTW2" s="2277"/>
      <c r="TTX2" s="2277"/>
      <c r="TTY2" s="2277"/>
      <c r="TTZ2" s="2277"/>
      <c r="TUA2" s="2277"/>
      <c r="TUB2" s="2277"/>
      <c r="TUC2" s="2277"/>
      <c r="TUD2" s="2277"/>
      <c r="TUE2" s="2277"/>
      <c r="TUF2" s="2277"/>
      <c r="TUG2" s="2277"/>
      <c r="TUH2" s="2277"/>
      <c r="TUI2" s="2277"/>
      <c r="TUJ2" s="2277"/>
      <c r="TUK2" s="2277"/>
      <c r="TUL2" s="2277"/>
      <c r="TUM2" s="2277"/>
      <c r="TUN2" s="2277"/>
      <c r="TUO2" s="2277"/>
      <c r="TUP2" s="2277"/>
      <c r="TUQ2" s="2277"/>
      <c r="TUR2" s="2277"/>
      <c r="TUS2" s="2277"/>
      <c r="TUT2" s="2277"/>
      <c r="TUU2" s="2277"/>
      <c r="TUV2" s="2277"/>
      <c r="TUW2" s="2277"/>
      <c r="TUX2" s="2277"/>
      <c r="TUY2" s="2277"/>
      <c r="TUZ2" s="2277"/>
      <c r="TVA2" s="2277"/>
      <c r="TVB2" s="2277"/>
      <c r="TVC2" s="2277"/>
      <c r="TVD2" s="2277"/>
      <c r="TVE2" s="2277"/>
      <c r="TVF2" s="2277"/>
      <c r="TVG2" s="2277"/>
      <c r="TVH2" s="2277"/>
      <c r="TVI2" s="2277"/>
      <c r="TVJ2" s="2277"/>
      <c r="TVK2" s="2277"/>
      <c r="TVL2" s="2277"/>
      <c r="TVM2" s="2277"/>
      <c r="TVN2" s="2277"/>
      <c r="TVO2" s="2277"/>
      <c r="TVP2" s="2277"/>
      <c r="TVQ2" s="2277"/>
      <c r="TVR2" s="2277"/>
      <c r="TVS2" s="2277"/>
      <c r="TVT2" s="2277"/>
      <c r="TVU2" s="2277"/>
      <c r="TVV2" s="2277"/>
      <c r="TVW2" s="2277"/>
      <c r="TVX2" s="2277"/>
      <c r="TVY2" s="2277"/>
      <c r="TVZ2" s="2277"/>
      <c r="TWA2" s="2277"/>
      <c r="TWB2" s="2277"/>
      <c r="TWC2" s="2277"/>
      <c r="TWD2" s="2277"/>
      <c r="TWE2" s="2277"/>
      <c r="TWF2" s="2277"/>
      <c r="TWG2" s="2277"/>
      <c r="TWH2" s="2277"/>
      <c r="TWI2" s="2277"/>
      <c r="TWJ2" s="2277"/>
      <c r="TWK2" s="2277"/>
      <c r="TWL2" s="2277"/>
      <c r="TWM2" s="2277"/>
      <c r="TWN2" s="2277"/>
      <c r="TWO2" s="2277"/>
      <c r="TWP2" s="2277"/>
      <c r="TWQ2" s="2277"/>
      <c r="TWR2" s="2277"/>
      <c r="TWS2" s="2277"/>
      <c r="TWT2" s="2277"/>
      <c r="TWU2" s="2277"/>
      <c r="TWV2" s="2277"/>
      <c r="TWW2" s="2277"/>
      <c r="TWX2" s="2277"/>
      <c r="TWY2" s="2277"/>
      <c r="TWZ2" s="2277"/>
      <c r="TXA2" s="2277"/>
      <c r="TXB2" s="2277"/>
      <c r="TXC2" s="2277"/>
      <c r="TXD2" s="2277"/>
      <c r="TXE2" s="2277"/>
      <c r="TXF2" s="2277"/>
      <c r="TXG2" s="2277"/>
      <c r="TXH2" s="2277"/>
      <c r="TXI2" s="2277"/>
      <c r="TXJ2" s="2277"/>
      <c r="TXK2" s="2277"/>
      <c r="TXL2" s="2277"/>
      <c r="TXM2" s="2277"/>
      <c r="TXN2" s="2277"/>
      <c r="TXO2" s="2277"/>
      <c r="TXP2" s="2277"/>
      <c r="TXQ2" s="2277"/>
      <c r="TXR2" s="2277"/>
      <c r="TXS2" s="2277"/>
      <c r="TXT2" s="2277"/>
      <c r="TXU2" s="2277"/>
      <c r="TXV2" s="2277"/>
      <c r="TXW2" s="2277"/>
      <c r="TXX2" s="2277"/>
      <c r="TXY2" s="2277"/>
      <c r="TXZ2" s="2277"/>
      <c r="TYA2" s="2277"/>
      <c r="TYB2" s="2277"/>
      <c r="TYC2" s="2277"/>
      <c r="TYD2" s="2277"/>
      <c r="TYE2" s="2277"/>
      <c r="TYF2" s="2277"/>
      <c r="TYG2" s="2277"/>
      <c r="TYH2" s="2277"/>
      <c r="TYI2" s="2277"/>
      <c r="TYJ2" s="2277"/>
      <c r="TYK2" s="2277"/>
      <c r="TYL2" s="2277"/>
      <c r="TYM2" s="2277"/>
      <c r="TYN2" s="2277"/>
      <c r="TYO2" s="2277"/>
      <c r="TYP2" s="2277"/>
      <c r="TYQ2" s="2277"/>
      <c r="TYR2" s="2277"/>
      <c r="TYS2" s="2277"/>
      <c r="TYT2" s="2277"/>
      <c r="TYU2" s="2277"/>
      <c r="TYV2" s="2277"/>
      <c r="TYW2" s="2277"/>
      <c r="TYX2" s="2277"/>
      <c r="TYY2" s="2277"/>
      <c r="TYZ2" s="2277"/>
      <c r="TZA2" s="2277"/>
      <c r="TZB2" s="2277"/>
      <c r="TZC2" s="2277"/>
      <c r="TZD2" s="2277"/>
      <c r="TZE2" s="2277"/>
      <c r="TZF2" s="2277"/>
      <c r="TZG2" s="2277"/>
      <c r="TZH2" s="2277"/>
      <c r="TZI2" s="2277"/>
      <c r="TZJ2" s="2277"/>
      <c r="TZK2" s="2277"/>
      <c r="TZL2" s="2277"/>
      <c r="TZM2" s="2277"/>
      <c r="TZN2" s="2277"/>
      <c r="TZO2" s="2277"/>
      <c r="TZP2" s="2277"/>
      <c r="TZQ2" s="2277"/>
      <c r="TZR2" s="2277"/>
      <c r="TZS2" s="2277"/>
      <c r="TZT2" s="2277"/>
      <c r="TZU2" s="2277"/>
      <c r="TZV2" s="2277"/>
      <c r="TZW2" s="2277"/>
      <c r="TZX2" s="2277"/>
      <c r="TZY2" s="2277"/>
      <c r="TZZ2" s="2277"/>
      <c r="UAA2" s="2277"/>
      <c r="UAB2" s="2277"/>
      <c r="UAC2" s="2277"/>
      <c r="UAD2" s="2277"/>
      <c r="UAE2" s="2277"/>
      <c r="UAF2" s="2277"/>
      <c r="UAG2" s="2277"/>
      <c r="UAH2" s="2277"/>
      <c r="UAI2" s="2277"/>
      <c r="UAJ2" s="2277"/>
      <c r="UAK2" s="2277"/>
      <c r="UAL2" s="2277"/>
      <c r="UAM2" s="2277"/>
      <c r="UAN2" s="2277"/>
      <c r="UAO2" s="2277"/>
      <c r="UAP2" s="2277"/>
      <c r="UAQ2" s="2277"/>
      <c r="UAR2" s="2277"/>
      <c r="UAS2" s="2277"/>
      <c r="UAT2" s="2277"/>
      <c r="UAU2" s="2277"/>
      <c r="UAV2" s="2277"/>
      <c r="UAW2" s="2277"/>
      <c r="UAX2" s="2277"/>
      <c r="UAY2" s="2277"/>
      <c r="UAZ2" s="2277"/>
      <c r="UBA2" s="2277"/>
      <c r="UBB2" s="2277"/>
      <c r="UBC2" s="2277"/>
      <c r="UBD2" s="2277"/>
      <c r="UBE2" s="2277"/>
      <c r="UBF2" s="2277"/>
      <c r="UBG2" s="2277"/>
      <c r="UBH2" s="2277"/>
      <c r="UBI2" s="2277"/>
      <c r="UBJ2" s="2277"/>
      <c r="UBK2" s="2277"/>
      <c r="UBL2" s="2277"/>
      <c r="UBM2" s="2277"/>
      <c r="UBN2" s="2277"/>
      <c r="UBO2" s="2277"/>
      <c r="UBP2" s="2277"/>
      <c r="UBQ2" s="2277"/>
      <c r="UBR2" s="2277"/>
      <c r="UBS2" s="2277"/>
      <c r="UBT2" s="2277"/>
      <c r="UBU2" s="2277"/>
      <c r="UBV2" s="2277"/>
      <c r="UBW2" s="2277"/>
      <c r="UBX2" s="2277"/>
      <c r="UBY2" s="2277"/>
      <c r="UBZ2" s="2277"/>
      <c r="UCA2" s="2277"/>
      <c r="UCB2" s="2277"/>
      <c r="UCC2" s="2277"/>
      <c r="UCD2" s="2277"/>
      <c r="UCE2" s="2277"/>
      <c r="UCF2" s="2277"/>
      <c r="UCG2" s="2277"/>
      <c r="UCH2" s="2277"/>
      <c r="UCI2" s="2277"/>
      <c r="UCJ2" s="2277"/>
      <c r="UCK2" s="2277"/>
      <c r="UCL2" s="2277"/>
      <c r="UCM2" s="2277"/>
      <c r="UCN2" s="2277"/>
      <c r="UCO2" s="2277"/>
      <c r="UCP2" s="2277"/>
      <c r="UCQ2" s="2277"/>
      <c r="UCR2" s="2277"/>
      <c r="UCS2" s="2277"/>
      <c r="UCT2" s="2277"/>
      <c r="UCU2" s="2277"/>
      <c r="UCV2" s="2277"/>
      <c r="UCW2" s="2277"/>
      <c r="UCX2" s="2277"/>
      <c r="UCY2" s="2277"/>
      <c r="UCZ2" s="2277"/>
      <c r="UDA2" s="2277"/>
      <c r="UDB2" s="2277"/>
      <c r="UDC2" s="2277"/>
      <c r="UDD2" s="2277"/>
      <c r="UDE2" s="2277"/>
      <c r="UDF2" s="2277"/>
      <c r="UDG2" s="2277"/>
      <c r="UDH2" s="2277"/>
      <c r="UDI2" s="2277"/>
      <c r="UDJ2" s="2277"/>
      <c r="UDK2" s="2277"/>
      <c r="UDL2" s="2277"/>
      <c r="UDM2" s="2277"/>
      <c r="UDN2" s="2277"/>
      <c r="UDO2" s="2277"/>
      <c r="UDP2" s="2277"/>
      <c r="UDQ2" s="2277"/>
      <c r="UDR2" s="2277"/>
      <c r="UDS2" s="2277"/>
      <c r="UDT2" s="2277"/>
      <c r="UDU2" s="2277"/>
      <c r="UDV2" s="2277"/>
      <c r="UDW2" s="2277"/>
      <c r="UDX2" s="2277"/>
      <c r="UDY2" s="2277"/>
      <c r="UDZ2" s="2277"/>
      <c r="UEA2" s="2277"/>
      <c r="UEB2" s="2277"/>
      <c r="UEC2" s="2277"/>
      <c r="UED2" s="2277"/>
      <c r="UEE2" s="2277"/>
      <c r="UEF2" s="2277"/>
      <c r="UEG2" s="2277"/>
      <c r="UEH2" s="2277"/>
      <c r="UEI2" s="2277"/>
      <c r="UEJ2" s="2277"/>
      <c r="UEK2" s="2277"/>
      <c r="UEL2" s="2277"/>
      <c r="UEM2" s="2277"/>
      <c r="UEN2" s="2277"/>
      <c r="UEO2" s="2277"/>
      <c r="UEP2" s="2277"/>
      <c r="UEQ2" s="2277"/>
      <c r="UER2" s="2277"/>
      <c r="UES2" s="2277"/>
      <c r="UET2" s="2277"/>
      <c r="UEU2" s="2277"/>
      <c r="UEV2" s="2277"/>
      <c r="UEW2" s="2277"/>
      <c r="UEX2" s="2277"/>
      <c r="UEY2" s="2277"/>
      <c r="UEZ2" s="2277"/>
      <c r="UFA2" s="2277"/>
      <c r="UFB2" s="2277"/>
      <c r="UFC2" s="2277"/>
      <c r="UFD2" s="2277"/>
      <c r="UFE2" s="2277"/>
      <c r="UFF2" s="2277"/>
      <c r="UFG2" s="2277"/>
      <c r="UFH2" s="2277"/>
      <c r="UFI2" s="2277"/>
      <c r="UFJ2" s="2277"/>
      <c r="UFK2" s="2277"/>
      <c r="UFL2" s="2277"/>
      <c r="UFM2" s="2277"/>
      <c r="UFN2" s="2277"/>
      <c r="UFO2" s="2277"/>
      <c r="UFP2" s="2277"/>
      <c r="UFQ2" s="2277"/>
      <c r="UFR2" s="2277"/>
      <c r="UFS2" s="2277"/>
      <c r="UFT2" s="2277"/>
      <c r="UFU2" s="2277"/>
      <c r="UFV2" s="2277"/>
      <c r="UFW2" s="2277"/>
      <c r="UFX2" s="2277"/>
      <c r="UFY2" s="2277"/>
      <c r="UFZ2" s="2277"/>
      <c r="UGA2" s="2277"/>
      <c r="UGB2" s="2277"/>
      <c r="UGC2" s="2277"/>
      <c r="UGD2" s="2277"/>
      <c r="UGE2" s="2277"/>
      <c r="UGF2" s="2277"/>
      <c r="UGG2" s="2277"/>
      <c r="UGH2" s="2277"/>
      <c r="UGI2" s="2277"/>
      <c r="UGJ2" s="2277"/>
      <c r="UGK2" s="2277"/>
      <c r="UGL2" s="2277"/>
      <c r="UGM2" s="2277"/>
      <c r="UGN2" s="2277"/>
      <c r="UGO2" s="2277"/>
      <c r="UGP2" s="2277"/>
      <c r="UGQ2" s="2277"/>
      <c r="UGR2" s="2277"/>
      <c r="UGS2" s="2277"/>
      <c r="UGT2" s="2277"/>
      <c r="UGU2" s="2277"/>
      <c r="UGV2" s="2277"/>
      <c r="UGW2" s="2277"/>
      <c r="UGX2" s="2277"/>
      <c r="UGY2" s="2277"/>
      <c r="UGZ2" s="2277"/>
      <c r="UHA2" s="2277"/>
      <c r="UHB2" s="2277"/>
      <c r="UHC2" s="2277"/>
      <c r="UHD2" s="2277"/>
      <c r="UHE2" s="2277"/>
      <c r="UHF2" s="2277"/>
      <c r="UHG2" s="2277"/>
      <c r="UHH2" s="2277"/>
      <c r="UHI2" s="2277"/>
      <c r="UHJ2" s="2277"/>
      <c r="UHK2" s="2277"/>
      <c r="UHL2" s="2277"/>
      <c r="UHM2" s="2277"/>
      <c r="UHN2" s="2277"/>
      <c r="UHO2" s="2277"/>
      <c r="UHP2" s="2277"/>
      <c r="UHQ2" s="2277"/>
      <c r="UHR2" s="2277"/>
      <c r="UHS2" s="2277"/>
      <c r="UHT2" s="2277"/>
      <c r="UHU2" s="2277"/>
      <c r="UHV2" s="2277"/>
      <c r="UHW2" s="2277"/>
      <c r="UHX2" s="2277"/>
      <c r="UHY2" s="2277"/>
      <c r="UHZ2" s="2277"/>
      <c r="UIA2" s="2277"/>
      <c r="UIB2" s="2277"/>
      <c r="UIC2" s="2277"/>
      <c r="UID2" s="2277"/>
      <c r="UIE2" s="2277"/>
      <c r="UIF2" s="2277"/>
      <c r="UIG2" s="2277"/>
      <c r="UIH2" s="2277"/>
      <c r="UII2" s="2277"/>
      <c r="UIJ2" s="2277"/>
      <c r="UIK2" s="2277"/>
      <c r="UIL2" s="2277"/>
      <c r="UIM2" s="2277"/>
      <c r="UIN2" s="2277"/>
      <c r="UIO2" s="2277"/>
      <c r="UIP2" s="2277"/>
      <c r="UIQ2" s="2277"/>
      <c r="UIR2" s="2277"/>
      <c r="UIS2" s="2277"/>
      <c r="UIT2" s="2277"/>
      <c r="UIU2" s="2277"/>
      <c r="UIV2" s="2277"/>
      <c r="UIW2" s="2277"/>
      <c r="UIX2" s="2277"/>
      <c r="UIY2" s="2277"/>
      <c r="UIZ2" s="2277"/>
      <c r="UJA2" s="2277"/>
      <c r="UJB2" s="2277"/>
      <c r="UJC2" s="2277"/>
      <c r="UJD2" s="2277"/>
      <c r="UJE2" s="2277"/>
      <c r="UJF2" s="2277"/>
      <c r="UJG2" s="2277"/>
      <c r="UJH2" s="2277"/>
      <c r="UJI2" s="2277"/>
      <c r="UJJ2" s="2277"/>
      <c r="UJK2" s="2277"/>
      <c r="UJL2" s="2277"/>
      <c r="UJM2" s="2277"/>
      <c r="UJN2" s="2277"/>
      <c r="UJO2" s="2277"/>
      <c r="UJP2" s="2277"/>
      <c r="UJQ2" s="2277"/>
      <c r="UJR2" s="2277"/>
      <c r="UJS2" s="2277"/>
      <c r="UJT2" s="2277"/>
      <c r="UJU2" s="2277"/>
      <c r="UJV2" s="2277"/>
      <c r="UJW2" s="2277"/>
      <c r="UJX2" s="2277"/>
      <c r="UJY2" s="2277"/>
      <c r="UJZ2" s="2277"/>
      <c r="UKA2" s="2277"/>
      <c r="UKB2" s="2277"/>
      <c r="UKC2" s="2277"/>
      <c r="UKD2" s="2277"/>
      <c r="UKE2" s="2277"/>
      <c r="UKF2" s="2277"/>
      <c r="UKG2" s="2277"/>
      <c r="UKH2" s="2277"/>
      <c r="UKI2" s="2277"/>
      <c r="UKJ2" s="2277"/>
      <c r="UKK2" s="2277"/>
      <c r="UKL2" s="2277"/>
      <c r="UKM2" s="2277"/>
      <c r="UKN2" s="2277"/>
      <c r="UKO2" s="2277"/>
      <c r="UKP2" s="2277"/>
      <c r="UKQ2" s="2277"/>
      <c r="UKR2" s="2277"/>
      <c r="UKS2" s="2277"/>
      <c r="UKT2" s="2277"/>
      <c r="UKU2" s="2277"/>
      <c r="UKV2" s="2277"/>
      <c r="UKW2" s="2277"/>
      <c r="UKX2" s="2277"/>
      <c r="UKY2" s="2277"/>
      <c r="UKZ2" s="2277"/>
      <c r="ULA2" s="2277"/>
      <c r="ULB2" s="2277"/>
      <c r="ULC2" s="2277"/>
      <c r="ULD2" s="2277"/>
      <c r="ULE2" s="2277"/>
      <c r="ULF2" s="2277"/>
      <c r="ULG2" s="2277"/>
      <c r="ULH2" s="2277"/>
      <c r="ULI2" s="2277"/>
      <c r="ULJ2" s="2277"/>
      <c r="ULK2" s="2277"/>
      <c r="ULL2" s="2277"/>
      <c r="ULM2" s="2277"/>
      <c r="ULN2" s="2277"/>
      <c r="ULO2" s="2277"/>
      <c r="ULP2" s="2277"/>
      <c r="ULQ2" s="2277"/>
      <c r="ULR2" s="2277"/>
      <c r="ULS2" s="2277"/>
      <c r="ULT2" s="2277"/>
      <c r="ULU2" s="2277"/>
      <c r="ULV2" s="2277"/>
      <c r="ULW2" s="2277"/>
      <c r="ULX2" s="2277"/>
      <c r="ULY2" s="2277"/>
      <c r="ULZ2" s="2277"/>
      <c r="UMA2" s="2277"/>
      <c r="UMB2" s="2277"/>
      <c r="UMC2" s="2277"/>
      <c r="UMD2" s="2277"/>
      <c r="UME2" s="2277"/>
      <c r="UMF2" s="2277"/>
      <c r="UMG2" s="2277"/>
      <c r="UMH2" s="2277"/>
      <c r="UMI2" s="2277"/>
      <c r="UMJ2" s="2277"/>
      <c r="UMK2" s="2277"/>
      <c r="UML2" s="2277"/>
      <c r="UMM2" s="2277"/>
      <c r="UMN2" s="2277"/>
      <c r="UMO2" s="2277"/>
      <c r="UMP2" s="2277"/>
      <c r="UMQ2" s="2277"/>
      <c r="UMR2" s="2277"/>
      <c r="UMS2" s="2277"/>
      <c r="UMT2" s="2277"/>
      <c r="UMU2" s="2277"/>
      <c r="UMV2" s="2277"/>
      <c r="UMW2" s="2277"/>
      <c r="UMX2" s="2277"/>
      <c r="UMY2" s="2277"/>
      <c r="UMZ2" s="2277"/>
      <c r="UNA2" s="2277"/>
      <c r="UNB2" s="2277"/>
      <c r="UNC2" s="2277"/>
      <c r="UND2" s="2277"/>
      <c r="UNE2" s="2277"/>
      <c r="UNF2" s="2277"/>
      <c r="UNG2" s="2277"/>
      <c r="UNH2" s="2277"/>
      <c r="UNI2" s="2277"/>
      <c r="UNJ2" s="2277"/>
      <c r="UNK2" s="2277"/>
      <c r="UNL2" s="2277"/>
      <c r="UNM2" s="2277"/>
      <c r="UNN2" s="2277"/>
      <c r="UNO2" s="2277"/>
      <c r="UNP2" s="2277"/>
      <c r="UNQ2" s="2277"/>
      <c r="UNR2" s="2277"/>
      <c r="UNS2" s="2277"/>
      <c r="UNT2" s="2277"/>
      <c r="UNU2" s="2277"/>
      <c r="UNV2" s="2277"/>
      <c r="UNW2" s="2277"/>
      <c r="UNX2" s="2277"/>
      <c r="UNY2" s="2277"/>
      <c r="UNZ2" s="2277"/>
      <c r="UOA2" s="2277"/>
      <c r="UOB2" s="2277"/>
      <c r="UOC2" s="2277"/>
      <c r="UOD2" s="2277"/>
      <c r="UOE2" s="2277"/>
      <c r="UOF2" s="2277"/>
      <c r="UOG2" s="2277"/>
      <c r="UOH2" s="2277"/>
      <c r="UOI2" s="2277"/>
      <c r="UOJ2" s="2277"/>
      <c r="UOK2" s="2277"/>
      <c r="UOL2" s="2277"/>
      <c r="UOM2" s="2277"/>
      <c r="UON2" s="2277"/>
      <c r="UOO2" s="2277"/>
      <c r="UOP2" s="2277"/>
      <c r="UOQ2" s="2277"/>
      <c r="UOR2" s="2277"/>
      <c r="UOS2" s="2277"/>
      <c r="UOT2" s="2277"/>
      <c r="UOU2" s="2277"/>
      <c r="UOV2" s="2277"/>
      <c r="UOW2" s="2277"/>
      <c r="UOX2" s="2277"/>
      <c r="UOY2" s="2277"/>
      <c r="UOZ2" s="2277"/>
      <c r="UPA2" s="2277"/>
      <c r="UPB2" s="2277"/>
      <c r="UPC2" s="2277"/>
      <c r="UPD2" s="2277"/>
      <c r="UPE2" s="2277"/>
      <c r="UPF2" s="2277"/>
      <c r="UPG2" s="2277"/>
      <c r="UPH2" s="2277"/>
      <c r="UPI2" s="2277"/>
      <c r="UPJ2" s="2277"/>
      <c r="UPK2" s="2277"/>
      <c r="UPL2" s="2277"/>
      <c r="UPM2" s="2277"/>
      <c r="UPN2" s="2277"/>
      <c r="UPO2" s="2277"/>
      <c r="UPP2" s="2277"/>
      <c r="UPQ2" s="2277"/>
      <c r="UPR2" s="2277"/>
      <c r="UPS2" s="2277"/>
      <c r="UPT2" s="2277"/>
      <c r="UPU2" s="2277"/>
      <c r="UPV2" s="2277"/>
      <c r="UPW2" s="2277"/>
      <c r="UPX2" s="2277"/>
      <c r="UPY2" s="2277"/>
      <c r="UPZ2" s="2277"/>
      <c r="UQA2" s="2277"/>
      <c r="UQB2" s="2277"/>
      <c r="UQC2" s="2277"/>
      <c r="UQD2" s="2277"/>
      <c r="UQE2" s="2277"/>
      <c r="UQF2" s="2277"/>
      <c r="UQG2" s="2277"/>
      <c r="UQH2" s="2277"/>
      <c r="UQI2" s="2277"/>
      <c r="UQJ2" s="2277"/>
      <c r="UQK2" s="2277"/>
      <c r="UQL2" s="2277"/>
      <c r="UQM2" s="2277"/>
      <c r="UQN2" s="2277"/>
      <c r="UQO2" s="2277"/>
      <c r="UQP2" s="2277"/>
      <c r="UQQ2" s="2277"/>
      <c r="UQR2" s="2277"/>
      <c r="UQS2" s="2277"/>
      <c r="UQT2" s="2277"/>
      <c r="UQU2" s="2277"/>
      <c r="UQV2" s="2277"/>
      <c r="UQW2" s="2277"/>
      <c r="UQX2" s="2277"/>
      <c r="UQY2" s="2277"/>
      <c r="UQZ2" s="2277"/>
      <c r="URA2" s="2277"/>
      <c r="URB2" s="2277"/>
      <c r="URC2" s="2277"/>
      <c r="URD2" s="2277"/>
      <c r="URE2" s="2277"/>
      <c r="URF2" s="2277"/>
      <c r="URG2" s="2277"/>
      <c r="URH2" s="2277"/>
      <c r="URI2" s="2277"/>
      <c r="URJ2" s="2277"/>
      <c r="URK2" s="2277"/>
      <c r="URL2" s="2277"/>
      <c r="URM2" s="2277"/>
      <c r="URN2" s="2277"/>
      <c r="URO2" s="2277"/>
      <c r="URP2" s="2277"/>
      <c r="URQ2" s="2277"/>
      <c r="URR2" s="2277"/>
      <c r="URS2" s="2277"/>
      <c r="URT2" s="2277"/>
      <c r="URU2" s="2277"/>
      <c r="URV2" s="2277"/>
      <c r="URW2" s="2277"/>
      <c r="URX2" s="2277"/>
      <c r="URY2" s="2277"/>
      <c r="URZ2" s="2277"/>
      <c r="USA2" s="2277"/>
      <c r="USB2" s="2277"/>
      <c r="USC2" s="2277"/>
      <c r="USD2" s="2277"/>
      <c r="USE2" s="2277"/>
      <c r="USF2" s="2277"/>
      <c r="USG2" s="2277"/>
      <c r="USH2" s="2277"/>
      <c r="USI2" s="2277"/>
      <c r="USJ2" s="2277"/>
      <c r="USK2" s="2277"/>
      <c r="USL2" s="2277"/>
      <c r="USM2" s="2277"/>
      <c r="USN2" s="2277"/>
      <c r="USO2" s="2277"/>
      <c r="USP2" s="2277"/>
      <c r="USQ2" s="2277"/>
      <c r="USR2" s="2277"/>
      <c r="USS2" s="2277"/>
      <c r="UST2" s="2277"/>
      <c r="USU2" s="2277"/>
      <c r="USV2" s="2277"/>
      <c r="USW2" s="2277"/>
      <c r="USX2" s="2277"/>
      <c r="USY2" s="2277"/>
      <c r="USZ2" s="2277"/>
      <c r="UTA2" s="2277"/>
      <c r="UTB2" s="2277"/>
      <c r="UTC2" s="2277"/>
      <c r="UTD2" s="2277"/>
      <c r="UTE2" s="2277"/>
      <c r="UTF2" s="2277"/>
      <c r="UTG2" s="2277"/>
      <c r="UTH2" s="2277"/>
      <c r="UTI2" s="2277"/>
      <c r="UTJ2" s="2277"/>
      <c r="UTK2" s="2277"/>
      <c r="UTL2" s="2277"/>
      <c r="UTM2" s="2277"/>
      <c r="UTN2" s="2277"/>
      <c r="UTO2" s="2277"/>
      <c r="UTP2" s="2277"/>
      <c r="UTQ2" s="2277"/>
      <c r="UTR2" s="2277"/>
      <c r="UTS2" s="2277"/>
      <c r="UTT2" s="2277"/>
      <c r="UTU2" s="2277"/>
      <c r="UTV2" s="2277"/>
      <c r="UTW2" s="2277"/>
      <c r="UTX2" s="2277"/>
      <c r="UTY2" s="2277"/>
      <c r="UTZ2" s="2277"/>
      <c r="UUA2" s="2277"/>
      <c r="UUB2" s="2277"/>
      <c r="UUC2" s="2277"/>
      <c r="UUD2" s="2277"/>
      <c r="UUE2" s="2277"/>
      <c r="UUF2" s="2277"/>
      <c r="UUG2" s="2277"/>
      <c r="UUH2" s="2277"/>
      <c r="UUI2" s="2277"/>
      <c r="UUJ2" s="2277"/>
      <c r="UUK2" s="2277"/>
      <c r="UUL2" s="2277"/>
      <c r="UUM2" s="2277"/>
      <c r="UUN2" s="2277"/>
      <c r="UUO2" s="2277"/>
      <c r="UUP2" s="2277"/>
      <c r="UUQ2" s="2277"/>
      <c r="UUR2" s="2277"/>
      <c r="UUS2" s="2277"/>
      <c r="UUT2" s="2277"/>
      <c r="UUU2" s="2277"/>
      <c r="UUV2" s="2277"/>
      <c r="UUW2" s="2277"/>
      <c r="UUX2" s="2277"/>
      <c r="UUY2" s="2277"/>
      <c r="UUZ2" s="2277"/>
      <c r="UVA2" s="2277"/>
      <c r="UVB2" s="2277"/>
      <c r="UVC2" s="2277"/>
      <c r="UVD2" s="2277"/>
      <c r="UVE2" s="2277"/>
      <c r="UVF2" s="2277"/>
      <c r="UVG2" s="2277"/>
      <c r="UVH2" s="2277"/>
      <c r="UVI2" s="2277"/>
      <c r="UVJ2" s="2277"/>
      <c r="UVK2" s="2277"/>
      <c r="UVL2" s="2277"/>
      <c r="UVM2" s="2277"/>
      <c r="UVN2" s="2277"/>
      <c r="UVO2" s="2277"/>
      <c r="UVP2" s="2277"/>
      <c r="UVQ2" s="2277"/>
      <c r="UVR2" s="2277"/>
      <c r="UVS2" s="2277"/>
      <c r="UVT2" s="2277"/>
      <c r="UVU2" s="2277"/>
      <c r="UVV2" s="2277"/>
      <c r="UVW2" s="2277"/>
      <c r="UVX2" s="2277"/>
      <c r="UVY2" s="2277"/>
      <c r="UVZ2" s="2277"/>
      <c r="UWA2" s="2277"/>
      <c r="UWB2" s="2277"/>
      <c r="UWC2" s="2277"/>
      <c r="UWD2" s="2277"/>
      <c r="UWE2" s="2277"/>
      <c r="UWF2" s="2277"/>
      <c r="UWG2" s="2277"/>
      <c r="UWH2" s="2277"/>
      <c r="UWI2" s="2277"/>
      <c r="UWJ2" s="2277"/>
      <c r="UWK2" s="2277"/>
      <c r="UWL2" s="2277"/>
      <c r="UWM2" s="2277"/>
      <c r="UWN2" s="2277"/>
      <c r="UWO2" s="2277"/>
      <c r="UWP2" s="2277"/>
      <c r="UWQ2" s="2277"/>
      <c r="UWR2" s="2277"/>
      <c r="UWS2" s="2277"/>
      <c r="UWT2" s="2277"/>
      <c r="UWU2" s="2277"/>
      <c r="UWV2" s="2277"/>
      <c r="UWW2" s="2277"/>
      <c r="UWX2" s="2277"/>
      <c r="UWY2" s="2277"/>
      <c r="UWZ2" s="2277"/>
      <c r="UXA2" s="2277"/>
      <c r="UXB2" s="2277"/>
      <c r="UXC2" s="2277"/>
      <c r="UXD2" s="2277"/>
      <c r="UXE2" s="2277"/>
      <c r="UXF2" s="2277"/>
      <c r="UXG2" s="2277"/>
      <c r="UXH2" s="2277"/>
      <c r="UXI2" s="2277"/>
      <c r="UXJ2" s="2277"/>
      <c r="UXK2" s="2277"/>
      <c r="UXL2" s="2277"/>
      <c r="UXM2" s="2277"/>
      <c r="UXN2" s="2277"/>
      <c r="UXO2" s="2277"/>
      <c r="UXP2" s="2277"/>
      <c r="UXQ2" s="2277"/>
      <c r="UXR2" s="2277"/>
      <c r="UXS2" s="2277"/>
      <c r="UXT2" s="2277"/>
      <c r="UXU2" s="2277"/>
      <c r="UXV2" s="2277"/>
      <c r="UXW2" s="2277"/>
      <c r="UXX2" s="2277"/>
      <c r="UXY2" s="2277"/>
      <c r="UXZ2" s="2277"/>
      <c r="UYA2" s="2277"/>
      <c r="UYB2" s="2277"/>
      <c r="UYC2" s="2277"/>
      <c r="UYD2" s="2277"/>
      <c r="UYE2" s="2277"/>
      <c r="UYF2" s="2277"/>
      <c r="UYG2" s="2277"/>
      <c r="UYH2" s="2277"/>
      <c r="UYI2" s="2277"/>
      <c r="UYJ2" s="2277"/>
      <c r="UYK2" s="2277"/>
      <c r="UYL2" s="2277"/>
      <c r="UYM2" s="2277"/>
      <c r="UYN2" s="2277"/>
      <c r="UYO2" s="2277"/>
      <c r="UYP2" s="2277"/>
      <c r="UYQ2" s="2277"/>
      <c r="UYR2" s="2277"/>
      <c r="UYS2" s="2277"/>
      <c r="UYT2" s="2277"/>
      <c r="UYU2" s="2277"/>
      <c r="UYV2" s="2277"/>
      <c r="UYW2" s="2277"/>
      <c r="UYX2" s="2277"/>
      <c r="UYY2" s="2277"/>
      <c r="UYZ2" s="2277"/>
      <c r="UZA2" s="2277"/>
      <c r="UZB2" s="2277"/>
      <c r="UZC2" s="2277"/>
      <c r="UZD2" s="2277"/>
      <c r="UZE2" s="2277"/>
      <c r="UZF2" s="2277"/>
      <c r="UZG2" s="2277"/>
      <c r="UZH2" s="2277"/>
      <c r="UZI2" s="2277"/>
      <c r="UZJ2" s="2277"/>
      <c r="UZK2" s="2277"/>
      <c r="UZL2" s="2277"/>
      <c r="UZM2" s="2277"/>
      <c r="UZN2" s="2277"/>
      <c r="UZO2" s="2277"/>
      <c r="UZP2" s="2277"/>
      <c r="UZQ2" s="2277"/>
      <c r="UZR2" s="2277"/>
      <c r="UZS2" s="2277"/>
      <c r="UZT2" s="2277"/>
      <c r="UZU2" s="2277"/>
      <c r="UZV2" s="2277"/>
      <c r="UZW2" s="2277"/>
      <c r="UZX2" s="2277"/>
      <c r="UZY2" s="2277"/>
      <c r="UZZ2" s="2277"/>
      <c r="VAA2" s="2277"/>
      <c r="VAB2" s="2277"/>
      <c r="VAC2" s="2277"/>
      <c r="VAD2" s="2277"/>
      <c r="VAE2" s="2277"/>
      <c r="VAF2" s="2277"/>
      <c r="VAG2" s="2277"/>
      <c r="VAH2" s="2277"/>
      <c r="VAI2" s="2277"/>
      <c r="VAJ2" s="2277"/>
      <c r="VAK2" s="2277"/>
      <c r="VAL2" s="2277"/>
      <c r="VAM2" s="2277"/>
      <c r="VAN2" s="2277"/>
      <c r="VAO2" s="2277"/>
      <c r="VAP2" s="2277"/>
      <c r="VAQ2" s="2277"/>
      <c r="VAR2" s="2277"/>
      <c r="VAS2" s="2277"/>
      <c r="VAT2" s="2277"/>
      <c r="VAU2" s="2277"/>
      <c r="VAV2" s="2277"/>
      <c r="VAW2" s="2277"/>
      <c r="VAX2" s="2277"/>
      <c r="VAY2" s="2277"/>
      <c r="VAZ2" s="2277"/>
      <c r="VBA2" s="2277"/>
      <c r="VBB2" s="2277"/>
      <c r="VBC2" s="2277"/>
      <c r="VBD2" s="2277"/>
      <c r="VBE2" s="2277"/>
      <c r="VBF2" s="2277"/>
      <c r="VBG2" s="2277"/>
      <c r="VBH2" s="2277"/>
      <c r="VBI2" s="2277"/>
      <c r="VBJ2" s="2277"/>
      <c r="VBK2" s="2277"/>
      <c r="VBL2" s="2277"/>
      <c r="VBM2" s="2277"/>
      <c r="VBN2" s="2277"/>
      <c r="VBO2" s="2277"/>
      <c r="VBP2" s="2277"/>
      <c r="VBQ2" s="2277"/>
      <c r="VBR2" s="2277"/>
      <c r="VBS2" s="2277"/>
      <c r="VBT2" s="2277"/>
      <c r="VBU2" s="2277"/>
      <c r="VBV2" s="2277"/>
      <c r="VBW2" s="2277"/>
      <c r="VBX2" s="2277"/>
      <c r="VBY2" s="2277"/>
      <c r="VBZ2" s="2277"/>
      <c r="VCA2" s="2277"/>
      <c r="VCB2" s="2277"/>
      <c r="VCC2" s="2277"/>
      <c r="VCD2" s="2277"/>
      <c r="VCE2" s="2277"/>
      <c r="VCF2" s="2277"/>
      <c r="VCG2" s="2277"/>
      <c r="VCH2" s="2277"/>
      <c r="VCI2" s="2277"/>
      <c r="VCJ2" s="2277"/>
      <c r="VCK2" s="2277"/>
      <c r="VCL2" s="2277"/>
      <c r="VCM2" s="2277"/>
      <c r="VCN2" s="2277"/>
      <c r="VCO2" s="2277"/>
      <c r="VCP2" s="2277"/>
      <c r="VCQ2" s="2277"/>
      <c r="VCR2" s="2277"/>
      <c r="VCS2" s="2277"/>
      <c r="VCT2" s="2277"/>
      <c r="VCU2" s="2277"/>
      <c r="VCV2" s="2277"/>
      <c r="VCW2" s="2277"/>
      <c r="VCX2" s="2277"/>
      <c r="VCY2" s="2277"/>
      <c r="VCZ2" s="2277"/>
      <c r="VDA2" s="2277"/>
      <c r="VDB2" s="2277"/>
      <c r="VDC2" s="2277"/>
      <c r="VDD2" s="2277"/>
      <c r="VDE2" s="2277"/>
      <c r="VDF2" s="2277"/>
      <c r="VDG2" s="2277"/>
      <c r="VDH2" s="2277"/>
      <c r="VDI2" s="2277"/>
      <c r="VDJ2" s="2277"/>
      <c r="VDK2" s="2277"/>
      <c r="VDL2" s="2277"/>
      <c r="VDM2" s="2277"/>
      <c r="VDN2" s="2277"/>
      <c r="VDO2" s="2277"/>
      <c r="VDP2" s="2277"/>
      <c r="VDQ2" s="2277"/>
      <c r="VDR2" s="2277"/>
      <c r="VDS2" s="2277"/>
      <c r="VDT2" s="2277"/>
      <c r="VDU2" s="2277"/>
      <c r="VDV2" s="2277"/>
      <c r="VDW2" s="2277"/>
      <c r="VDX2" s="2277"/>
      <c r="VDY2" s="2277"/>
      <c r="VDZ2" s="2277"/>
      <c r="VEA2" s="2277"/>
      <c r="VEB2" s="2277"/>
      <c r="VEC2" s="2277"/>
      <c r="VED2" s="2277"/>
      <c r="VEE2" s="2277"/>
      <c r="VEF2" s="2277"/>
      <c r="VEG2" s="2277"/>
      <c r="VEH2" s="2277"/>
      <c r="VEI2" s="2277"/>
      <c r="VEJ2" s="2277"/>
      <c r="VEK2" s="2277"/>
      <c r="VEL2" s="2277"/>
      <c r="VEM2" s="2277"/>
      <c r="VEN2" s="2277"/>
      <c r="VEO2" s="2277"/>
      <c r="VEP2" s="2277"/>
      <c r="VEQ2" s="2277"/>
      <c r="VER2" s="2277"/>
      <c r="VES2" s="2277"/>
      <c r="VET2" s="2277"/>
      <c r="VEU2" s="2277"/>
      <c r="VEV2" s="2277"/>
      <c r="VEW2" s="2277"/>
      <c r="VEX2" s="2277"/>
      <c r="VEY2" s="2277"/>
      <c r="VEZ2" s="2277"/>
      <c r="VFA2" s="2277"/>
      <c r="VFB2" s="2277"/>
      <c r="VFC2" s="2277"/>
      <c r="VFD2" s="2277"/>
      <c r="VFE2" s="2277"/>
      <c r="VFF2" s="2277"/>
      <c r="VFG2" s="2277"/>
      <c r="VFH2" s="2277"/>
      <c r="VFI2" s="2277"/>
      <c r="VFJ2" s="2277"/>
      <c r="VFK2" s="2277"/>
      <c r="VFL2" s="2277"/>
      <c r="VFM2" s="2277"/>
      <c r="VFN2" s="2277"/>
      <c r="VFO2" s="2277"/>
      <c r="VFP2" s="2277"/>
      <c r="VFQ2" s="2277"/>
      <c r="VFR2" s="2277"/>
      <c r="VFS2" s="2277"/>
      <c r="VFT2" s="2277"/>
      <c r="VFU2" s="2277"/>
      <c r="VFV2" s="2277"/>
      <c r="VFW2" s="2277"/>
      <c r="VFX2" s="2277"/>
      <c r="VFY2" s="2277"/>
      <c r="VFZ2" s="2277"/>
      <c r="VGA2" s="2277"/>
      <c r="VGB2" s="2277"/>
      <c r="VGC2" s="2277"/>
      <c r="VGD2" s="2277"/>
      <c r="VGE2" s="2277"/>
      <c r="VGF2" s="2277"/>
      <c r="VGG2" s="2277"/>
      <c r="VGH2" s="2277"/>
      <c r="VGI2" s="2277"/>
      <c r="VGJ2" s="2277"/>
      <c r="VGK2" s="2277"/>
      <c r="VGL2" s="2277"/>
      <c r="VGM2" s="2277"/>
      <c r="VGN2" s="2277"/>
      <c r="VGO2" s="2277"/>
      <c r="VGP2" s="2277"/>
      <c r="VGQ2" s="2277"/>
      <c r="VGR2" s="2277"/>
      <c r="VGS2" s="2277"/>
      <c r="VGT2" s="2277"/>
      <c r="VGU2" s="2277"/>
      <c r="VGV2" s="2277"/>
      <c r="VGW2" s="2277"/>
      <c r="VGX2" s="2277"/>
      <c r="VGY2" s="2277"/>
      <c r="VGZ2" s="2277"/>
      <c r="VHA2" s="2277"/>
      <c r="VHB2" s="2277"/>
      <c r="VHC2" s="2277"/>
      <c r="VHD2" s="2277"/>
      <c r="VHE2" s="2277"/>
      <c r="VHF2" s="2277"/>
      <c r="VHG2" s="2277"/>
      <c r="VHH2" s="2277"/>
      <c r="VHI2" s="2277"/>
      <c r="VHJ2" s="2277"/>
      <c r="VHK2" s="2277"/>
      <c r="VHL2" s="2277"/>
      <c r="VHM2" s="2277"/>
      <c r="VHN2" s="2277"/>
      <c r="VHO2" s="2277"/>
      <c r="VHP2" s="2277"/>
      <c r="VHQ2" s="2277"/>
      <c r="VHR2" s="2277"/>
      <c r="VHS2" s="2277"/>
      <c r="VHT2" s="2277"/>
      <c r="VHU2" s="2277"/>
      <c r="VHV2" s="2277"/>
      <c r="VHW2" s="2277"/>
      <c r="VHX2" s="2277"/>
      <c r="VHY2" s="2277"/>
      <c r="VHZ2" s="2277"/>
      <c r="VIA2" s="2277"/>
      <c r="VIB2" s="2277"/>
      <c r="VIC2" s="2277"/>
      <c r="VID2" s="2277"/>
      <c r="VIE2" s="2277"/>
      <c r="VIF2" s="2277"/>
      <c r="VIG2" s="2277"/>
      <c r="VIH2" s="2277"/>
      <c r="VII2" s="2277"/>
      <c r="VIJ2" s="2277"/>
      <c r="VIK2" s="2277"/>
      <c r="VIL2" s="2277"/>
      <c r="VIM2" s="2277"/>
      <c r="VIN2" s="2277"/>
      <c r="VIO2" s="2277"/>
      <c r="VIP2" s="2277"/>
      <c r="VIQ2" s="2277"/>
      <c r="VIR2" s="2277"/>
      <c r="VIS2" s="2277"/>
      <c r="VIT2" s="2277"/>
      <c r="VIU2" s="2277"/>
      <c r="VIV2" s="2277"/>
      <c r="VIW2" s="2277"/>
      <c r="VIX2" s="2277"/>
      <c r="VIY2" s="2277"/>
      <c r="VIZ2" s="2277"/>
      <c r="VJA2" s="2277"/>
      <c r="VJB2" s="2277"/>
      <c r="VJC2" s="2277"/>
      <c r="VJD2" s="2277"/>
      <c r="VJE2" s="2277"/>
      <c r="VJF2" s="2277"/>
      <c r="VJG2" s="2277"/>
      <c r="VJH2" s="2277"/>
      <c r="VJI2" s="2277"/>
      <c r="VJJ2" s="2277"/>
      <c r="VJK2" s="2277"/>
      <c r="VJL2" s="2277"/>
      <c r="VJM2" s="2277"/>
      <c r="VJN2" s="2277"/>
      <c r="VJO2" s="2277"/>
      <c r="VJP2" s="2277"/>
      <c r="VJQ2" s="2277"/>
      <c r="VJR2" s="2277"/>
      <c r="VJS2" s="2277"/>
      <c r="VJT2" s="2277"/>
      <c r="VJU2" s="2277"/>
      <c r="VJV2" s="2277"/>
      <c r="VJW2" s="2277"/>
      <c r="VJX2" s="2277"/>
      <c r="VJY2" s="2277"/>
      <c r="VJZ2" s="2277"/>
      <c r="VKA2" s="2277"/>
      <c r="VKB2" s="2277"/>
      <c r="VKC2" s="2277"/>
      <c r="VKD2" s="2277"/>
      <c r="VKE2" s="2277"/>
      <c r="VKF2" s="2277"/>
      <c r="VKG2" s="2277"/>
      <c r="VKH2" s="2277"/>
      <c r="VKI2" s="2277"/>
      <c r="VKJ2" s="2277"/>
      <c r="VKK2" s="2277"/>
      <c r="VKL2" s="2277"/>
      <c r="VKM2" s="2277"/>
      <c r="VKN2" s="2277"/>
      <c r="VKO2" s="2277"/>
      <c r="VKP2" s="2277"/>
      <c r="VKQ2" s="2277"/>
      <c r="VKR2" s="2277"/>
      <c r="VKS2" s="2277"/>
      <c r="VKT2" s="2277"/>
      <c r="VKU2" s="2277"/>
      <c r="VKV2" s="2277"/>
      <c r="VKW2" s="2277"/>
      <c r="VKX2" s="2277"/>
      <c r="VKY2" s="2277"/>
      <c r="VKZ2" s="2277"/>
      <c r="VLA2" s="2277"/>
      <c r="VLB2" s="2277"/>
      <c r="VLC2" s="2277"/>
      <c r="VLD2" s="2277"/>
      <c r="VLE2" s="2277"/>
      <c r="VLF2" s="2277"/>
      <c r="VLG2" s="2277"/>
      <c r="VLH2" s="2277"/>
      <c r="VLI2" s="2277"/>
      <c r="VLJ2" s="2277"/>
      <c r="VLK2" s="2277"/>
      <c r="VLL2" s="2277"/>
      <c r="VLM2" s="2277"/>
      <c r="VLN2" s="2277"/>
      <c r="VLO2" s="2277"/>
      <c r="VLP2" s="2277"/>
      <c r="VLQ2" s="2277"/>
      <c r="VLR2" s="2277"/>
      <c r="VLS2" s="2277"/>
      <c r="VLT2" s="2277"/>
      <c r="VLU2" s="2277"/>
      <c r="VLV2" s="2277"/>
      <c r="VLW2" s="2277"/>
      <c r="VLX2" s="2277"/>
      <c r="VLY2" s="2277"/>
      <c r="VLZ2" s="2277"/>
      <c r="VMA2" s="2277"/>
      <c r="VMB2" s="2277"/>
      <c r="VMC2" s="2277"/>
      <c r="VMD2" s="2277"/>
      <c r="VME2" s="2277"/>
      <c r="VMF2" s="2277"/>
      <c r="VMG2" s="2277"/>
      <c r="VMH2" s="2277"/>
      <c r="VMI2" s="2277"/>
      <c r="VMJ2" s="2277"/>
      <c r="VMK2" s="2277"/>
      <c r="VML2" s="2277"/>
      <c r="VMM2" s="2277"/>
      <c r="VMN2" s="2277"/>
      <c r="VMO2" s="2277"/>
      <c r="VMP2" s="2277"/>
      <c r="VMQ2" s="2277"/>
      <c r="VMR2" s="2277"/>
      <c r="VMS2" s="2277"/>
      <c r="VMT2" s="2277"/>
      <c r="VMU2" s="2277"/>
      <c r="VMV2" s="2277"/>
      <c r="VMW2" s="2277"/>
      <c r="VMX2" s="2277"/>
      <c r="VMY2" s="2277"/>
      <c r="VMZ2" s="2277"/>
      <c r="VNA2" s="2277"/>
      <c r="VNB2" s="2277"/>
      <c r="VNC2" s="2277"/>
      <c r="VND2" s="2277"/>
      <c r="VNE2" s="2277"/>
      <c r="VNF2" s="2277"/>
      <c r="VNG2" s="2277"/>
      <c r="VNH2" s="2277"/>
      <c r="VNI2" s="2277"/>
      <c r="VNJ2" s="2277"/>
      <c r="VNK2" s="2277"/>
      <c r="VNL2" s="2277"/>
      <c r="VNM2" s="2277"/>
      <c r="VNN2" s="2277"/>
      <c r="VNO2" s="2277"/>
      <c r="VNP2" s="2277"/>
      <c r="VNQ2" s="2277"/>
      <c r="VNR2" s="2277"/>
      <c r="VNS2" s="2277"/>
      <c r="VNT2" s="2277"/>
      <c r="VNU2" s="2277"/>
      <c r="VNV2" s="2277"/>
      <c r="VNW2" s="2277"/>
      <c r="VNX2" s="2277"/>
      <c r="VNY2" s="2277"/>
      <c r="VNZ2" s="2277"/>
      <c r="VOA2" s="2277"/>
      <c r="VOB2" s="2277"/>
      <c r="VOC2" s="2277"/>
      <c r="VOD2" s="2277"/>
      <c r="VOE2" s="2277"/>
      <c r="VOF2" s="2277"/>
      <c r="VOG2" s="2277"/>
      <c r="VOH2" s="2277"/>
      <c r="VOI2" s="2277"/>
      <c r="VOJ2" s="2277"/>
      <c r="VOK2" s="2277"/>
      <c r="VOL2" s="2277"/>
      <c r="VOM2" s="2277"/>
      <c r="VON2" s="2277"/>
      <c r="VOO2" s="2277"/>
      <c r="VOP2" s="2277"/>
      <c r="VOQ2" s="2277"/>
      <c r="VOR2" s="2277"/>
      <c r="VOS2" s="2277"/>
      <c r="VOT2" s="2277"/>
      <c r="VOU2" s="2277"/>
      <c r="VOV2" s="2277"/>
      <c r="VOW2" s="2277"/>
      <c r="VOX2" s="2277"/>
      <c r="VOY2" s="2277"/>
      <c r="VOZ2" s="2277"/>
      <c r="VPA2" s="2277"/>
      <c r="VPB2" s="2277"/>
      <c r="VPC2" s="2277"/>
      <c r="VPD2" s="2277"/>
      <c r="VPE2" s="2277"/>
      <c r="VPF2" s="2277"/>
      <c r="VPG2" s="2277"/>
      <c r="VPH2" s="2277"/>
      <c r="VPI2" s="2277"/>
      <c r="VPJ2" s="2277"/>
      <c r="VPK2" s="2277"/>
      <c r="VPL2" s="2277"/>
      <c r="VPM2" s="2277"/>
      <c r="VPN2" s="2277"/>
      <c r="VPO2" s="2277"/>
      <c r="VPP2" s="2277"/>
      <c r="VPQ2" s="2277"/>
      <c r="VPR2" s="2277"/>
      <c r="VPS2" s="2277"/>
      <c r="VPT2" s="2277"/>
      <c r="VPU2" s="2277"/>
      <c r="VPV2" s="2277"/>
      <c r="VPW2" s="2277"/>
      <c r="VPX2" s="2277"/>
      <c r="VPY2" s="2277"/>
      <c r="VPZ2" s="2277"/>
      <c r="VQA2" s="2277"/>
      <c r="VQB2" s="2277"/>
      <c r="VQC2" s="2277"/>
      <c r="VQD2" s="2277"/>
      <c r="VQE2" s="2277"/>
      <c r="VQF2" s="2277"/>
      <c r="VQG2" s="2277"/>
      <c r="VQH2" s="2277"/>
      <c r="VQI2" s="2277"/>
      <c r="VQJ2" s="2277"/>
      <c r="VQK2" s="2277"/>
      <c r="VQL2" s="2277"/>
      <c r="VQM2" s="2277"/>
      <c r="VQN2" s="2277"/>
      <c r="VQO2" s="2277"/>
      <c r="VQP2" s="2277"/>
      <c r="VQQ2" s="2277"/>
      <c r="VQR2" s="2277"/>
      <c r="VQS2" s="2277"/>
      <c r="VQT2" s="2277"/>
      <c r="VQU2" s="2277"/>
      <c r="VQV2" s="2277"/>
      <c r="VQW2" s="2277"/>
      <c r="VQX2" s="2277"/>
      <c r="VQY2" s="2277"/>
      <c r="VQZ2" s="2277"/>
      <c r="VRA2" s="2277"/>
      <c r="VRB2" s="2277"/>
      <c r="VRC2" s="2277"/>
      <c r="VRD2" s="2277"/>
      <c r="VRE2" s="2277"/>
      <c r="VRF2" s="2277"/>
      <c r="VRG2" s="2277"/>
      <c r="VRH2" s="2277"/>
      <c r="VRI2" s="2277"/>
      <c r="VRJ2" s="2277"/>
      <c r="VRK2" s="2277"/>
      <c r="VRL2" s="2277"/>
      <c r="VRM2" s="2277"/>
      <c r="VRN2" s="2277"/>
      <c r="VRO2" s="2277"/>
      <c r="VRP2" s="2277"/>
      <c r="VRQ2" s="2277"/>
      <c r="VRR2" s="2277"/>
      <c r="VRS2" s="2277"/>
      <c r="VRT2" s="2277"/>
      <c r="VRU2" s="2277"/>
      <c r="VRV2" s="2277"/>
      <c r="VRW2" s="2277"/>
      <c r="VRX2" s="2277"/>
      <c r="VRY2" s="2277"/>
      <c r="VRZ2" s="2277"/>
      <c r="VSA2" s="2277"/>
      <c r="VSB2" s="2277"/>
      <c r="VSC2" s="2277"/>
      <c r="VSD2" s="2277"/>
      <c r="VSE2" s="2277"/>
      <c r="VSF2" s="2277"/>
      <c r="VSG2" s="2277"/>
      <c r="VSH2" s="2277"/>
      <c r="VSI2" s="2277"/>
      <c r="VSJ2" s="2277"/>
      <c r="VSK2" s="2277"/>
      <c r="VSL2" s="2277"/>
      <c r="VSM2" s="2277"/>
      <c r="VSN2" s="2277"/>
      <c r="VSO2" s="2277"/>
      <c r="VSP2" s="2277"/>
      <c r="VSQ2" s="2277"/>
      <c r="VSR2" s="2277"/>
      <c r="VSS2" s="2277"/>
      <c r="VST2" s="2277"/>
      <c r="VSU2" s="2277"/>
      <c r="VSV2" s="2277"/>
      <c r="VSW2" s="2277"/>
      <c r="VSX2" s="2277"/>
      <c r="VSY2" s="2277"/>
      <c r="VSZ2" s="2277"/>
      <c r="VTA2" s="2277"/>
      <c r="VTB2" s="2277"/>
      <c r="VTC2" s="2277"/>
      <c r="VTD2" s="2277"/>
      <c r="VTE2" s="2277"/>
      <c r="VTF2" s="2277"/>
      <c r="VTG2" s="2277"/>
      <c r="VTH2" s="2277"/>
      <c r="VTI2" s="2277"/>
      <c r="VTJ2" s="2277"/>
      <c r="VTK2" s="2277"/>
      <c r="VTL2" s="2277"/>
      <c r="VTM2" s="2277"/>
      <c r="VTN2" s="2277"/>
      <c r="VTO2" s="2277"/>
      <c r="VTP2" s="2277"/>
      <c r="VTQ2" s="2277"/>
      <c r="VTR2" s="2277"/>
      <c r="VTS2" s="2277"/>
      <c r="VTT2" s="2277"/>
      <c r="VTU2" s="2277"/>
      <c r="VTV2" s="2277"/>
      <c r="VTW2" s="2277"/>
      <c r="VTX2" s="2277"/>
      <c r="VTY2" s="2277"/>
      <c r="VTZ2" s="2277"/>
      <c r="VUA2" s="2277"/>
      <c r="VUB2" s="2277"/>
      <c r="VUC2" s="2277"/>
      <c r="VUD2" s="2277"/>
      <c r="VUE2" s="2277"/>
      <c r="VUF2" s="2277"/>
      <c r="VUG2" s="2277"/>
      <c r="VUH2" s="2277"/>
      <c r="VUI2" s="2277"/>
      <c r="VUJ2" s="2277"/>
      <c r="VUK2" s="2277"/>
      <c r="VUL2" s="2277"/>
      <c r="VUM2" s="2277"/>
      <c r="VUN2" s="2277"/>
      <c r="VUO2" s="2277"/>
      <c r="VUP2" s="2277"/>
      <c r="VUQ2" s="2277"/>
      <c r="VUR2" s="2277"/>
      <c r="VUS2" s="2277"/>
      <c r="VUT2" s="2277"/>
      <c r="VUU2" s="2277"/>
      <c r="VUV2" s="2277"/>
      <c r="VUW2" s="2277"/>
      <c r="VUX2" s="2277"/>
      <c r="VUY2" s="2277"/>
      <c r="VUZ2" s="2277"/>
      <c r="VVA2" s="2277"/>
      <c r="VVB2" s="2277"/>
      <c r="VVC2" s="2277"/>
      <c r="VVD2" s="2277"/>
      <c r="VVE2" s="2277"/>
      <c r="VVF2" s="2277"/>
      <c r="VVG2" s="2277"/>
      <c r="VVH2" s="2277"/>
      <c r="VVI2" s="2277"/>
      <c r="VVJ2" s="2277"/>
      <c r="VVK2" s="2277"/>
      <c r="VVL2" s="2277"/>
      <c r="VVM2" s="2277"/>
      <c r="VVN2" s="2277"/>
      <c r="VVO2" s="2277"/>
      <c r="VVP2" s="2277"/>
      <c r="VVQ2" s="2277"/>
      <c r="VVR2" s="2277"/>
      <c r="VVS2" s="2277"/>
      <c r="VVT2" s="2277"/>
      <c r="VVU2" s="2277"/>
      <c r="VVV2" s="2277"/>
      <c r="VVW2" s="2277"/>
      <c r="VVX2" s="2277"/>
      <c r="VVY2" s="2277"/>
      <c r="VVZ2" s="2277"/>
      <c r="VWA2" s="2277"/>
      <c r="VWB2" s="2277"/>
      <c r="VWC2" s="2277"/>
      <c r="VWD2" s="2277"/>
      <c r="VWE2" s="2277"/>
      <c r="VWF2" s="2277"/>
      <c r="VWG2" s="2277"/>
      <c r="VWH2" s="2277"/>
      <c r="VWI2" s="2277"/>
      <c r="VWJ2" s="2277"/>
      <c r="VWK2" s="2277"/>
      <c r="VWL2" s="2277"/>
      <c r="VWM2" s="2277"/>
      <c r="VWN2" s="2277"/>
      <c r="VWO2" s="2277"/>
      <c r="VWP2" s="2277"/>
      <c r="VWQ2" s="2277"/>
      <c r="VWR2" s="2277"/>
      <c r="VWS2" s="2277"/>
      <c r="VWT2" s="2277"/>
      <c r="VWU2" s="2277"/>
      <c r="VWV2" s="2277"/>
      <c r="VWW2" s="2277"/>
      <c r="VWX2" s="2277"/>
      <c r="VWY2" s="2277"/>
      <c r="VWZ2" s="2277"/>
      <c r="VXA2" s="2277"/>
      <c r="VXB2" s="2277"/>
      <c r="VXC2" s="2277"/>
      <c r="VXD2" s="2277"/>
      <c r="VXE2" s="2277"/>
      <c r="VXF2" s="2277"/>
      <c r="VXG2" s="2277"/>
      <c r="VXH2" s="2277"/>
      <c r="VXI2" s="2277"/>
      <c r="VXJ2" s="2277"/>
      <c r="VXK2" s="2277"/>
      <c r="VXL2" s="2277"/>
      <c r="VXM2" s="2277"/>
      <c r="VXN2" s="2277"/>
      <c r="VXO2" s="2277"/>
      <c r="VXP2" s="2277"/>
      <c r="VXQ2" s="2277"/>
      <c r="VXR2" s="2277"/>
      <c r="VXS2" s="2277"/>
      <c r="VXT2" s="2277"/>
      <c r="VXU2" s="2277"/>
      <c r="VXV2" s="2277"/>
      <c r="VXW2" s="2277"/>
      <c r="VXX2" s="2277"/>
      <c r="VXY2" s="2277"/>
      <c r="VXZ2" s="2277"/>
      <c r="VYA2" s="2277"/>
      <c r="VYB2" s="2277"/>
      <c r="VYC2" s="2277"/>
      <c r="VYD2" s="2277"/>
      <c r="VYE2" s="2277"/>
      <c r="VYF2" s="2277"/>
      <c r="VYG2" s="2277"/>
      <c r="VYH2" s="2277"/>
      <c r="VYI2" s="2277"/>
      <c r="VYJ2" s="2277"/>
      <c r="VYK2" s="2277"/>
      <c r="VYL2" s="2277"/>
      <c r="VYM2" s="2277"/>
      <c r="VYN2" s="2277"/>
      <c r="VYO2" s="2277"/>
      <c r="VYP2" s="2277"/>
      <c r="VYQ2" s="2277"/>
      <c r="VYR2" s="2277"/>
      <c r="VYS2" s="2277"/>
      <c r="VYT2" s="2277"/>
      <c r="VYU2" s="2277"/>
      <c r="VYV2" s="2277"/>
      <c r="VYW2" s="2277"/>
      <c r="VYX2" s="2277"/>
      <c r="VYY2" s="2277"/>
      <c r="VYZ2" s="2277"/>
      <c r="VZA2" s="2277"/>
      <c r="VZB2" s="2277"/>
      <c r="VZC2" s="2277"/>
      <c r="VZD2" s="2277"/>
      <c r="VZE2" s="2277"/>
      <c r="VZF2" s="2277"/>
      <c r="VZG2" s="2277"/>
      <c r="VZH2" s="2277"/>
      <c r="VZI2" s="2277"/>
      <c r="VZJ2" s="2277"/>
      <c r="VZK2" s="2277"/>
      <c r="VZL2" s="2277"/>
      <c r="VZM2" s="2277"/>
      <c r="VZN2" s="2277"/>
      <c r="VZO2" s="2277"/>
      <c r="VZP2" s="2277"/>
      <c r="VZQ2" s="2277"/>
      <c r="VZR2" s="2277"/>
      <c r="VZS2" s="2277"/>
      <c r="VZT2" s="2277"/>
      <c r="VZU2" s="2277"/>
      <c r="VZV2" s="2277"/>
      <c r="VZW2" s="2277"/>
      <c r="VZX2" s="2277"/>
      <c r="VZY2" s="2277"/>
      <c r="VZZ2" s="2277"/>
      <c r="WAA2" s="2277"/>
      <c r="WAB2" s="2277"/>
      <c r="WAC2" s="2277"/>
      <c r="WAD2" s="2277"/>
      <c r="WAE2" s="2277"/>
      <c r="WAF2" s="2277"/>
      <c r="WAG2" s="2277"/>
      <c r="WAH2" s="2277"/>
      <c r="WAI2" s="2277"/>
      <c r="WAJ2" s="2277"/>
      <c r="WAK2" s="2277"/>
      <c r="WAL2" s="2277"/>
      <c r="WAM2" s="2277"/>
      <c r="WAN2" s="2277"/>
      <c r="WAO2" s="2277"/>
      <c r="WAP2" s="2277"/>
      <c r="WAQ2" s="2277"/>
      <c r="WAR2" s="2277"/>
      <c r="WAS2" s="2277"/>
      <c r="WAT2" s="2277"/>
      <c r="WAU2" s="2277"/>
      <c r="WAV2" s="2277"/>
      <c r="WAW2" s="2277"/>
      <c r="WAX2" s="2277"/>
      <c r="WAY2" s="2277"/>
      <c r="WAZ2" s="2277"/>
      <c r="WBA2" s="2277"/>
      <c r="WBB2" s="2277"/>
      <c r="WBC2" s="2277"/>
      <c r="WBD2" s="2277"/>
      <c r="WBE2" s="2277"/>
      <c r="WBF2" s="2277"/>
      <c r="WBG2" s="2277"/>
      <c r="WBH2" s="2277"/>
      <c r="WBI2" s="2277"/>
      <c r="WBJ2" s="2277"/>
      <c r="WBK2" s="2277"/>
      <c r="WBL2" s="2277"/>
      <c r="WBM2" s="2277"/>
      <c r="WBN2" s="2277"/>
      <c r="WBO2" s="2277"/>
      <c r="WBP2" s="2277"/>
      <c r="WBQ2" s="2277"/>
      <c r="WBR2" s="2277"/>
      <c r="WBS2" s="2277"/>
      <c r="WBT2" s="2277"/>
      <c r="WBU2" s="2277"/>
      <c r="WBV2" s="2277"/>
      <c r="WBW2" s="2277"/>
      <c r="WBX2" s="2277"/>
      <c r="WBY2" s="2277"/>
      <c r="WBZ2" s="2277"/>
      <c r="WCA2" s="2277"/>
      <c r="WCB2" s="2277"/>
      <c r="WCC2" s="2277"/>
      <c r="WCD2" s="2277"/>
      <c r="WCE2" s="2277"/>
      <c r="WCF2" s="2277"/>
      <c r="WCG2" s="2277"/>
      <c r="WCH2" s="2277"/>
      <c r="WCI2" s="2277"/>
      <c r="WCJ2" s="2277"/>
      <c r="WCK2" s="2277"/>
      <c r="WCL2" s="2277"/>
      <c r="WCM2" s="2277"/>
      <c r="WCN2" s="2277"/>
      <c r="WCO2" s="2277"/>
      <c r="WCP2" s="2277"/>
      <c r="WCQ2" s="2277"/>
      <c r="WCR2" s="2277"/>
      <c r="WCS2" s="2277"/>
      <c r="WCT2" s="2277"/>
      <c r="WCU2" s="2277"/>
      <c r="WCV2" s="2277"/>
      <c r="WCW2" s="2277"/>
      <c r="WCX2" s="2277"/>
      <c r="WCY2" s="2277"/>
      <c r="WCZ2" s="2277"/>
      <c r="WDA2" s="2277"/>
      <c r="WDB2" s="2277"/>
      <c r="WDC2" s="2277"/>
      <c r="WDD2" s="2277"/>
      <c r="WDE2" s="2277"/>
      <c r="WDF2" s="2277"/>
      <c r="WDG2" s="2277"/>
      <c r="WDH2" s="2277"/>
      <c r="WDI2" s="2277"/>
      <c r="WDJ2" s="2277"/>
      <c r="WDK2" s="2277"/>
      <c r="WDL2" s="2277"/>
      <c r="WDM2" s="2277"/>
      <c r="WDN2" s="2277"/>
      <c r="WDO2" s="2277"/>
      <c r="WDP2" s="2277"/>
      <c r="WDQ2" s="2277"/>
      <c r="WDR2" s="2277"/>
      <c r="WDS2" s="2277"/>
      <c r="WDT2" s="2277"/>
      <c r="WDU2" s="2277"/>
      <c r="WDV2" s="2277"/>
      <c r="WDW2" s="2277"/>
      <c r="WDX2" s="2277"/>
      <c r="WDY2" s="2277"/>
      <c r="WDZ2" s="2277"/>
      <c r="WEA2" s="2277"/>
      <c r="WEB2" s="2277"/>
      <c r="WEC2" s="2277"/>
      <c r="WED2" s="2277"/>
      <c r="WEE2" s="2277"/>
      <c r="WEF2" s="2277"/>
      <c r="WEG2" s="2277"/>
      <c r="WEH2" s="2277"/>
      <c r="WEI2" s="2277"/>
      <c r="WEJ2" s="2277"/>
      <c r="WEK2" s="2277"/>
      <c r="WEL2" s="2277"/>
      <c r="WEM2" s="2277"/>
      <c r="WEN2" s="2277"/>
      <c r="WEO2" s="2277"/>
      <c r="WEP2" s="2277"/>
      <c r="WEQ2" s="2277"/>
      <c r="WER2" s="2277"/>
      <c r="WES2" s="2277"/>
      <c r="WET2" s="2277"/>
      <c r="WEU2" s="2277"/>
      <c r="WEV2" s="2277"/>
      <c r="WEW2" s="2277"/>
      <c r="WEX2" s="2277"/>
      <c r="WEY2" s="2277"/>
      <c r="WEZ2" s="2277"/>
      <c r="WFA2" s="2277"/>
      <c r="WFB2" s="2277"/>
      <c r="WFC2" s="2277"/>
      <c r="WFD2" s="2277"/>
      <c r="WFE2" s="2277"/>
      <c r="WFF2" s="2277"/>
      <c r="WFG2" s="2277"/>
      <c r="WFH2" s="2277"/>
      <c r="WFI2" s="2277"/>
      <c r="WFJ2" s="2277"/>
      <c r="WFK2" s="2277"/>
      <c r="WFL2" s="2277"/>
      <c r="WFM2" s="2277"/>
      <c r="WFN2" s="2277"/>
      <c r="WFO2" s="2277"/>
      <c r="WFP2" s="2277"/>
      <c r="WFQ2" s="2277"/>
      <c r="WFR2" s="2277"/>
      <c r="WFS2" s="2277"/>
      <c r="WFT2" s="2277"/>
      <c r="WFU2" s="2277"/>
      <c r="WFV2" s="2277"/>
      <c r="WFW2" s="2277"/>
      <c r="WFX2" s="2277"/>
      <c r="WFY2" s="2277"/>
      <c r="WFZ2" s="2277"/>
      <c r="WGA2" s="2277"/>
      <c r="WGB2" s="2277"/>
      <c r="WGC2" s="2277"/>
      <c r="WGD2" s="2277"/>
      <c r="WGE2" s="2277"/>
      <c r="WGF2" s="2277"/>
      <c r="WGG2" s="2277"/>
      <c r="WGH2" s="2277"/>
      <c r="WGI2" s="2277"/>
      <c r="WGJ2" s="2277"/>
      <c r="WGK2" s="2277"/>
      <c r="WGL2" s="2277"/>
      <c r="WGM2" s="2277"/>
      <c r="WGN2" s="2277"/>
      <c r="WGO2" s="2277"/>
      <c r="WGP2" s="2277"/>
      <c r="WGQ2" s="2277"/>
      <c r="WGR2" s="2277"/>
      <c r="WGS2" s="2277"/>
      <c r="WGT2" s="2277"/>
      <c r="WGU2" s="2277"/>
      <c r="WGV2" s="2277"/>
      <c r="WGW2" s="2277"/>
      <c r="WGX2" s="2277"/>
      <c r="WGY2" s="2277"/>
      <c r="WGZ2" s="2277"/>
      <c r="WHA2" s="2277"/>
      <c r="WHB2" s="2277"/>
      <c r="WHC2" s="2277"/>
      <c r="WHD2" s="2277"/>
      <c r="WHE2" s="2277"/>
      <c r="WHF2" s="2277"/>
      <c r="WHG2" s="2277"/>
      <c r="WHH2" s="2277"/>
      <c r="WHI2" s="2277"/>
      <c r="WHJ2" s="2277"/>
      <c r="WHK2" s="2277"/>
      <c r="WHL2" s="2277"/>
      <c r="WHM2" s="2277"/>
      <c r="WHN2" s="2277"/>
      <c r="WHO2" s="2277"/>
      <c r="WHP2" s="2277"/>
      <c r="WHQ2" s="2277"/>
      <c r="WHR2" s="2277"/>
      <c r="WHS2" s="2277"/>
      <c r="WHT2" s="2277"/>
      <c r="WHU2" s="2277"/>
      <c r="WHV2" s="2277"/>
      <c r="WHW2" s="2277"/>
      <c r="WHX2" s="2277"/>
      <c r="WHY2" s="2277"/>
      <c r="WHZ2" s="2277"/>
      <c r="WIA2" s="2277"/>
      <c r="WIB2" s="2277"/>
      <c r="WIC2" s="2277"/>
      <c r="WID2" s="2277"/>
      <c r="WIE2" s="2277"/>
      <c r="WIF2" s="2277"/>
      <c r="WIG2" s="2277"/>
      <c r="WIH2" s="2277"/>
      <c r="WII2" s="2277"/>
      <c r="WIJ2" s="2277"/>
      <c r="WIK2" s="2277"/>
      <c r="WIL2" s="2277"/>
      <c r="WIM2" s="2277"/>
      <c r="WIN2" s="2277"/>
      <c r="WIO2" s="2277"/>
      <c r="WIP2" s="2277"/>
      <c r="WIQ2" s="2277"/>
      <c r="WIR2" s="2277"/>
      <c r="WIS2" s="2277"/>
      <c r="WIT2" s="2277"/>
      <c r="WIU2" s="2277"/>
      <c r="WIV2" s="2277"/>
      <c r="WIW2" s="2277"/>
      <c r="WIX2" s="2277"/>
      <c r="WIY2" s="2277"/>
      <c r="WIZ2" s="2277"/>
      <c r="WJA2" s="2277"/>
      <c r="WJB2" s="2277"/>
      <c r="WJC2" s="2277"/>
      <c r="WJD2" s="2277"/>
      <c r="WJE2" s="2277"/>
      <c r="WJF2" s="2277"/>
      <c r="WJG2" s="2277"/>
      <c r="WJH2" s="2277"/>
      <c r="WJI2" s="2277"/>
      <c r="WJJ2" s="2277"/>
      <c r="WJK2" s="2277"/>
      <c r="WJL2" s="2277"/>
      <c r="WJM2" s="2277"/>
      <c r="WJN2" s="2277"/>
      <c r="WJO2" s="2277"/>
      <c r="WJP2" s="2277"/>
      <c r="WJQ2" s="2277"/>
      <c r="WJR2" s="2277"/>
      <c r="WJS2" s="2277"/>
      <c r="WJT2" s="2277"/>
      <c r="WJU2" s="2277"/>
      <c r="WJV2" s="2277"/>
      <c r="WJW2" s="2277"/>
      <c r="WJX2" s="2277"/>
      <c r="WJY2" s="2277"/>
      <c r="WJZ2" s="2277"/>
      <c r="WKA2" s="2277"/>
      <c r="WKB2" s="2277"/>
      <c r="WKC2" s="2277"/>
      <c r="WKD2" s="2277"/>
      <c r="WKE2" s="2277"/>
      <c r="WKF2" s="2277"/>
      <c r="WKG2" s="2277"/>
      <c r="WKH2" s="2277"/>
      <c r="WKI2" s="2277"/>
      <c r="WKJ2" s="2277"/>
      <c r="WKK2" s="2277"/>
      <c r="WKL2" s="2277"/>
      <c r="WKM2" s="2277"/>
      <c r="WKN2" s="2277"/>
      <c r="WKO2" s="2277"/>
      <c r="WKP2" s="2277"/>
      <c r="WKQ2" s="2277"/>
      <c r="WKR2" s="2277"/>
      <c r="WKS2" s="2277"/>
      <c r="WKT2" s="2277"/>
      <c r="WKU2" s="2277"/>
      <c r="WKV2" s="2277"/>
      <c r="WKW2" s="2277"/>
      <c r="WKX2" s="2277"/>
      <c r="WKY2" s="2277"/>
      <c r="WKZ2" s="2277"/>
      <c r="WLA2" s="2277"/>
      <c r="WLB2" s="2277"/>
      <c r="WLC2" s="2277"/>
      <c r="WLD2" s="2277"/>
      <c r="WLE2" s="2277"/>
      <c r="WLF2" s="2277"/>
      <c r="WLG2" s="2277"/>
      <c r="WLH2" s="2277"/>
      <c r="WLI2" s="2277"/>
      <c r="WLJ2" s="2277"/>
      <c r="WLK2" s="2277"/>
      <c r="WLL2" s="2277"/>
      <c r="WLM2" s="2277"/>
      <c r="WLN2" s="2277"/>
      <c r="WLO2" s="2277"/>
      <c r="WLP2" s="2277"/>
      <c r="WLQ2" s="2277"/>
      <c r="WLR2" s="2277"/>
      <c r="WLS2" s="2277"/>
      <c r="WLT2" s="2277"/>
      <c r="WLU2" s="2277"/>
      <c r="WLV2" s="2277"/>
      <c r="WLW2" s="2277"/>
      <c r="WLX2" s="2277"/>
      <c r="WLY2" s="2277"/>
      <c r="WLZ2" s="2277"/>
      <c r="WMA2" s="2277"/>
      <c r="WMB2" s="2277"/>
      <c r="WMC2" s="2277"/>
      <c r="WMD2" s="2277"/>
      <c r="WME2" s="2277"/>
      <c r="WMF2" s="2277"/>
      <c r="WMG2" s="2277"/>
      <c r="WMH2" s="2277"/>
      <c r="WMI2" s="2277"/>
      <c r="WMJ2" s="2277"/>
      <c r="WMK2" s="2277"/>
      <c r="WML2" s="2277"/>
      <c r="WMM2" s="2277"/>
      <c r="WMN2" s="2277"/>
      <c r="WMO2" s="2277"/>
      <c r="WMP2" s="2277"/>
      <c r="WMQ2" s="2277"/>
      <c r="WMR2" s="2277"/>
      <c r="WMS2" s="2277"/>
      <c r="WMT2" s="2277"/>
      <c r="WMU2" s="2277"/>
      <c r="WMV2" s="2277"/>
      <c r="WMW2" s="2277"/>
      <c r="WMX2" s="2277"/>
      <c r="WMY2" s="2277"/>
      <c r="WMZ2" s="2277"/>
      <c r="WNA2" s="2277"/>
      <c r="WNB2" s="2277"/>
      <c r="WNC2" s="2277"/>
      <c r="WND2" s="2277"/>
      <c r="WNE2" s="2277"/>
      <c r="WNF2" s="2277"/>
      <c r="WNG2" s="2277"/>
      <c r="WNH2" s="2277"/>
      <c r="WNI2" s="2277"/>
      <c r="WNJ2" s="2277"/>
      <c r="WNK2" s="2277"/>
      <c r="WNL2" s="2277"/>
      <c r="WNM2" s="2277"/>
      <c r="WNN2" s="2277"/>
      <c r="WNO2" s="2277"/>
      <c r="WNP2" s="2277"/>
      <c r="WNQ2" s="2277"/>
      <c r="WNR2" s="2277"/>
      <c r="WNS2" s="2277"/>
      <c r="WNT2" s="2277"/>
      <c r="WNU2" s="2277"/>
      <c r="WNV2" s="2277"/>
      <c r="WNW2" s="2277"/>
      <c r="WNX2" s="2277"/>
      <c r="WNY2" s="2277"/>
      <c r="WNZ2" s="2277"/>
      <c r="WOA2" s="2277"/>
      <c r="WOB2" s="2277"/>
      <c r="WOC2" s="2277"/>
      <c r="WOD2" s="2277"/>
      <c r="WOE2" s="2277"/>
      <c r="WOF2" s="2277"/>
      <c r="WOG2" s="2277"/>
      <c r="WOH2" s="2277"/>
      <c r="WOI2" s="2277"/>
      <c r="WOJ2" s="2277"/>
      <c r="WOK2" s="2277"/>
      <c r="WOL2" s="2277"/>
      <c r="WOM2" s="2277"/>
      <c r="WON2" s="2277"/>
      <c r="WOO2" s="2277"/>
      <c r="WOP2" s="2277"/>
      <c r="WOQ2" s="2277"/>
      <c r="WOR2" s="2277"/>
      <c r="WOS2" s="2277"/>
      <c r="WOT2" s="2277"/>
      <c r="WOU2" s="2277"/>
      <c r="WOV2" s="2277"/>
      <c r="WOW2" s="2277"/>
      <c r="WOX2" s="2277"/>
      <c r="WOY2" s="2277"/>
      <c r="WOZ2" s="2277"/>
      <c r="WPA2" s="2277"/>
      <c r="WPB2" s="2277"/>
      <c r="WPC2" s="2277"/>
      <c r="WPD2" s="2277"/>
      <c r="WPE2" s="2277"/>
      <c r="WPF2" s="2277"/>
      <c r="WPG2" s="2277"/>
      <c r="WPH2" s="2277"/>
      <c r="WPI2" s="2277"/>
      <c r="WPJ2" s="2277"/>
      <c r="WPK2" s="2277"/>
      <c r="WPL2" s="2277"/>
      <c r="WPM2" s="2277"/>
      <c r="WPN2" s="2277"/>
      <c r="WPO2" s="2277"/>
      <c r="WPP2" s="2277"/>
      <c r="WPQ2" s="2277"/>
      <c r="WPR2" s="2277"/>
      <c r="WPS2" s="2277"/>
      <c r="WPT2" s="2277"/>
      <c r="WPU2" s="2277"/>
      <c r="WPV2" s="2277"/>
      <c r="WPW2" s="2277"/>
      <c r="WPX2" s="2277"/>
      <c r="WPY2" s="2277"/>
      <c r="WPZ2" s="2277"/>
      <c r="WQA2" s="2277"/>
      <c r="WQB2" s="2277"/>
      <c r="WQC2" s="2277"/>
      <c r="WQD2" s="2277"/>
      <c r="WQE2" s="2277"/>
      <c r="WQF2" s="2277"/>
      <c r="WQG2" s="2277"/>
      <c r="WQH2" s="2277"/>
      <c r="WQI2" s="2277"/>
      <c r="WQJ2" s="2277"/>
      <c r="WQK2" s="2277"/>
      <c r="WQL2" s="2277"/>
      <c r="WQM2" s="2277"/>
      <c r="WQN2" s="2277"/>
      <c r="WQO2" s="2277"/>
      <c r="WQP2" s="2277"/>
      <c r="WQQ2" s="2277"/>
      <c r="WQR2" s="2277"/>
      <c r="WQS2" s="2277"/>
      <c r="WQT2" s="2277"/>
      <c r="WQU2" s="2277"/>
      <c r="WQV2" s="2277"/>
      <c r="WQW2" s="2277"/>
      <c r="WQX2" s="2277"/>
      <c r="WQY2" s="2277"/>
      <c r="WQZ2" s="2277"/>
      <c r="WRA2" s="2277"/>
      <c r="WRB2" s="2277"/>
      <c r="WRC2" s="2277"/>
      <c r="WRD2" s="2277"/>
      <c r="WRE2" s="2277"/>
      <c r="WRF2" s="2277"/>
      <c r="WRG2" s="2277"/>
      <c r="WRH2" s="2277"/>
      <c r="WRI2" s="2277"/>
      <c r="WRJ2" s="2277"/>
      <c r="WRK2" s="2277"/>
      <c r="WRL2" s="2277"/>
      <c r="WRM2" s="2277"/>
      <c r="WRN2" s="2277"/>
      <c r="WRO2" s="2277"/>
      <c r="WRP2" s="2277"/>
      <c r="WRQ2" s="2277"/>
      <c r="WRR2" s="2277"/>
      <c r="WRS2" s="2277"/>
      <c r="WRT2" s="2277"/>
      <c r="WRU2" s="2277"/>
      <c r="WRV2" s="2277"/>
      <c r="WRW2" s="2277"/>
      <c r="WRX2" s="2277"/>
      <c r="WRY2" s="2277"/>
      <c r="WRZ2" s="2277"/>
      <c r="WSA2" s="2277"/>
      <c r="WSB2" s="2277"/>
      <c r="WSC2" s="2277"/>
      <c r="WSD2" s="2277"/>
      <c r="WSE2" s="2277"/>
      <c r="WSF2" s="2277"/>
      <c r="WSG2" s="2277"/>
      <c r="WSH2" s="2277"/>
      <c r="WSI2" s="2277"/>
      <c r="WSJ2" s="2277"/>
      <c r="WSK2" s="2277"/>
      <c r="WSL2" s="2277"/>
      <c r="WSM2" s="2277"/>
      <c r="WSN2" s="2277"/>
      <c r="WSO2" s="2277"/>
      <c r="WSP2" s="2277"/>
      <c r="WSQ2" s="2277"/>
      <c r="WSR2" s="2277"/>
      <c r="WSS2" s="2277"/>
      <c r="WST2" s="2277"/>
      <c r="WSU2" s="2277"/>
      <c r="WSV2" s="2277"/>
      <c r="WSW2" s="2277"/>
      <c r="WSX2" s="2277"/>
      <c r="WSY2" s="2277"/>
      <c r="WSZ2" s="2277"/>
      <c r="WTA2" s="2277"/>
      <c r="WTB2" s="2277"/>
      <c r="WTC2" s="2277"/>
      <c r="WTD2" s="2277"/>
      <c r="WTE2" s="2277"/>
      <c r="WTF2" s="2277"/>
      <c r="WTG2" s="2277"/>
      <c r="WTH2" s="2277"/>
      <c r="WTI2" s="2277"/>
      <c r="WTJ2" s="2277"/>
      <c r="WTK2" s="2277"/>
      <c r="WTL2" s="2277"/>
      <c r="WTM2" s="2277"/>
      <c r="WTN2" s="2277"/>
      <c r="WTO2" s="2277"/>
      <c r="WTP2" s="2277"/>
      <c r="WTQ2" s="2277"/>
      <c r="WTR2" s="2277"/>
      <c r="WTS2" s="2277"/>
      <c r="WTT2" s="2277"/>
      <c r="WTU2" s="2277"/>
      <c r="WTV2" s="2277"/>
      <c r="WTW2" s="2277"/>
      <c r="WTX2" s="2277"/>
      <c r="WTY2" s="2277"/>
      <c r="WTZ2" s="2277"/>
      <c r="WUA2" s="2277"/>
      <c r="WUB2" s="2277"/>
      <c r="WUC2" s="2277"/>
      <c r="WUD2" s="2277"/>
      <c r="WUE2" s="2277"/>
      <c r="WUF2" s="2277"/>
      <c r="WUG2" s="2277"/>
      <c r="WUH2" s="2277"/>
      <c r="WUI2" s="2277"/>
      <c r="WUJ2" s="2277"/>
      <c r="WUK2" s="2277"/>
      <c r="WUL2" s="2277"/>
      <c r="WUM2" s="2277"/>
      <c r="WUN2" s="2277"/>
      <c r="WUO2" s="2277"/>
      <c r="WUP2" s="2277"/>
      <c r="WUQ2" s="2277"/>
      <c r="WUR2" s="2277"/>
      <c r="WUS2" s="2277"/>
      <c r="WUT2" s="2277"/>
      <c r="WUU2" s="2277"/>
      <c r="WUV2" s="2277"/>
      <c r="WUW2" s="2277"/>
      <c r="WUX2" s="2277"/>
      <c r="WUY2" s="2277"/>
      <c r="WUZ2" s="2277"/>
      <c r="WVA2" s="2277"/>
      <c r="WVB2" s="2277"/>
      <c r="WVC2" s="2277"/>
      <c r="WVD2" s="2277"/>
      <c r="WVE2" s="2277"/>
      <c r="WVF2" s="2277"/>
      <c r="WVG2" s="2277"/>
      <c r="WVH2" s="2277"/>
      <c r="WVI2" s="2277"/>
      <c r="WVJ2" s="2277"/>
      <c r="WVK2" s="2277"/>
      <c r="WVL2" s="2277"/>
      <c r="WVM2" s="2277"/>
      <c r="WVN2" s="2277"/>
      <c r="WVO2" s="2277"/>
      <c r="WVP2" s="2277"/>
      <c r="WVQ2" s="2277"/>
      <c r="WVR2" s="2277"/>
      <c r="WVS2" s="2277"/>
      <c r="WVT2" s="2277"/>
      <c r="WVU2" s="2277"/>
      <c r="WVV2" s="2277"/>
      <c r="WVW2" s="2277"/>
      <c r="WVX2" s="2277"/>
      <c r="WVY2" s="2277"/>
      <c r="WVZ2" s="2277"/>
      <c r="WWA2" s="2277"/>
      <c r="WWB2" s="2277"/>
      <c r="WWC2" s="2277"/>
      <c r="WWD2" s="2277"/>
      <c r="WWE2" s="2277"/>
      <c r="WWF2" s="2277"/>
      <c r="WWG2" s="2277"/>
      <c r="WWH2" s="2277"/>
      <c r="WWI2" s="2277"/>
      <c r="WWJ2" s="2277"/>
      <c r="WWK2" s="2277"/>
      <c r="WWL2" s="2277"/>
      <c r="WWM2" s="2277"/>
      <c r="WWN2" s="2277"/>
      <c r="WWO2" s="2277"/>
      <c r="WWP2" s="2277"/>
      <c r="WWQ2" s="2277"/>
      <c r="WWR2" s="2277"/>
      <c r="WWS2" s="2277"/>
      <c r="WWT2" s="2277"/>
      <c r="WWU2" s="2277"/>
      <c r="WWV2" s="2277"/>
      <c r="WWW2" s="2277"/>
      <c r="WWX2" s="2277"/>
      <c r="WWY2" s="2277"/>
      <c r="WWZ2" s="2277"/>
      <c r="WXA2" s="2277"/>
      <c r="WXB2" s="2277"/>
      <c r="WXC2" s="2277"/>
      <c r="WXD2" s="2277"/>
      <c r="WXE2" s="2277"/>
      <c r="WXF2" s="2277"/>
      <c r="WXG2" s="2277"/>
      <c r="WXH2" s="2277"/>
      <c r="WXI2" s="2277"/>
      <c r="WXJ2" s="2277"/>
      <c r="WXK2" s="2277"/>
      <c r="WXL2" s="2277"/>
      <c r="WXM2" s="2277"/>
      <c r="WXN2" s="2277"/>
      <c r="WXO2" s="2277"/>
      <c r="WXP2" s="2277"/>
      <c r="WXQ2" s="2277"/>
      <c r="WXR2" s="2277"/>
      <c r="WXS2" s="2277"/>
      <c r="WXT2" s="2277"/>
      <c r="WXU2" s="2277"/>
      <c r="WXV2" s="2277"/>
      <c r="WXW2" s="2277"/>
      <c r="WXX2" s="2277"/>
      <c r="WXY2" s="2277"/>
      <c r="WXZ2" s="2277"/>
      <c r="WYA2" s="2277"/>
      <c r="WYB2" s="2277"/>
      <c r="WYC2" s="2277"/>
      <c r="WYD2" s="2277"/>
      <c r="WYE2" s="2277"/>
      <c r="WYF2" s="2277"/>
      <c r="WYG2" s="2277"/>
      <c r="WYH2" s="2277"/>
      <c r="WYI2" s="2277"/>
      <c r="WYJ2" s="2277"/>
      <c r="WYK2" s="2277"/>
      <c r="WYL2" s="2277"/>
      <c r="WYM2" s="2277"/>
      <c r="WYN2" s="2277"/>
      <c r="WYO2" s="2277"/>
      <c r="WYP2" s="2277"/>
      <c r="WYQ2" s="2277"/>
      <c r="WYR2" s="2277"/>
      <c r="WYS2" s="2277"/>
      <c r="WYT2" s="2277"/>
      <c r="WYU2" s="2277"/>
      <c r="WYV2" s="2277"/>
      <c r="WYW2" s="2277"/>
      <c r="WYX2" s="2277"/>
      <c r="WYY2" s="2277"/>
      <c r="WYZ2" s="2277"/>
      <c r="WZA2" s="2277"/>
      <c r="WZB2" s="2277"/>
      <c r="WZC2" s="2277"/>
      <c r="WZD2" s="2277"/>
      <c r="WZE2" s="2277"/>
      <c r="WZF2" s="2277"/>
      <c r="WZG2" s="2277"/>
      <c r="WZH2" s="2277"/>
      <c r="WZI2" s="2277"/>
      <c r="WZJ2" s="2277"/>
      <c r="WZK2" s="2277"/>
      <c r="WZL2" s="2277"/>
      <c r="WZM2" s="2277"/>
      <c r="WZN2" s="2277"/>
      <c r="WZO2" s="2277"/>
      <c r="WZP2" s="2277"/>
      <c r="WZQ2" s="2277"/>
      <c r="WZR2" s="2277"/>
      <c r="WZS2" s="2277"/>
      <c r="WZT2" s="2277"/>
      <c r="WZU2" s="2277"/>
      <c r="WZV2" s="2277"/>
      <c r="WZW2" s="2277"/>
      <c r="WZX2" s="2277"/>
      <c r="WZY2" s="2277"/>
      <c r="WZZ2" s="2277"/>
      <c r="XAA2" s="2277"/>
      <c r="XAB2" s="2277"/>
      <c r="XAC2" s="2277"/>
      <c r="XAD2" s="2277"/>
      <c r="XAE2" s="2277"/>
      <c r="XAF2" s="2277"/>
      <c r="XAG2" s="2277"/>
      <c r="XAH2" s="2277"/>
      <c r="XAI2" s="2277"/>
      <c r="XAJ2" s="2277"/>
      <c r="XAK2" s="2277"/>
      <c r="XAL2" s="2277"/>
      <c r="XAM2" s="2277"/>
      <c r="XAN2" s="2277"/>
      <c r="XAO2" s="2277"/>
      <c r="XAP2" s="2277"/>
      <c r="XAQ2" s="2277"/>
      <c r="XAR2" s="2277"/>
      <c r="XAS2" s="2277"/>
      <c r="XAT2" s="2277"/>
      <c r="XAU2" s="2277"/>
      <c r="XAV2" s="2277"/>
      <c r="XAW2" s="2277"/>
      <c r="XAX2" s="2277"/>
      <c r="XAY2" s="2277"/>
      <c r="XAZ2" s="2277"/>
      <c r="XBA2" s="2277"/>
      <c r="XBB2" s="2277"/>
      <c r="XBC2" s="2277"/>
      <c r="XBD2" s="2277"/>
      <c r="XBE2" s="2277"/>
      <c r="XBF2" s="2277"/>
      <c r="XBG2" s="2277"/>
      <c r="XBH2" s="2277"/>
      <c r="XBI2" s="2277"/>
      <c r="XBJ2" s="2277"/>
      <c r="XBK2" s="2277"/>
      <c r="XBL2" s="2277"/>
      <c r="XBM2" s="2277"/>
      <c r="XBN2" s="2277"/>
      <c r="XBO2" s="2277"/>
      <c r="XBP2" s="2277"/>
      <c r="XBQ2" s="2277"/>
      <c r="XBR2" s="2277"/>
      <c r="XBS2" s="2277"/>
      <c r="XBT2" s="2277"/>
      <c r="XBU2" s="2277"/>
      <c r="XBV2" s="2277"/>
      <c r="XBW2" s="2277"/>
      <c r="XBX2" s="2277"/>
      <c r="XBY2" s="2277"/>
      <c r="XBZ2" s="2277"/>
      <c r="XCA2" s="2277"/>
      <c r="XCB2" s="2277"/>
      <c r="XCC2" s="2277"/>
      <c r="XCD2" s="2277"/>
      <c r="XCE2" s="2277"/>
      <c r="XCF2" s="2277"/>
      <c r="XCG2" s="2277"/>
      <c r="XCH2" s="2277"/>
      <c r="XCI2" s="2277"/>
      <c r="XCJ2" s="2277"/>
      <c r="XCK2" s="2277"/>
      <c r="XCL2" s="2277"/>
      <c r="XCM2" s="2277"/>
      <c r="XCN2" s="2277"/>
      <c r="XCO2" s="2277"/>
      <c r="XCP2" s="2277"/>
      <c r="XCQ2" s="2277"/>
      <c r="XCR2" s="2277"/>
      <c r="XCS2" s="2277"/>
      <c r="XCT2" s="2277"/>
      <c r="XCU2" s="2277"/>
      <c r="XCV2" s="2277"/>
      <c r="XCW2" s="2277"/>
      <c r="XCX2" s="2277"/>
      <c r="XCY2" s="2277"/>
      <c r="XCZ2" s="2277"/>
      <c r="XDA2" s="2277"/>
      <c r="XDB2" s="2277"/>
      <c r="XDC2" s="2277"/>
      <c r="XDD2" s="2277"/>
      <c r="XDE2" s="2277"/>
      <c r="XDF2" s="2277"/>
      <c r="XDG2" s="2277"/>
      <c r="XDH2" s="2277"/>
      <c r="XDI2" s="2277"/>
      <c r="XDJ2" s="2277"/>
      <c r="XDK2" s="2277"/>
      <c r="XDL2" s="2277"/>
      <c r="XDM2" s="2277"/>
      <c r="XDN2" s="2277"/>
      <c r="XDO2" s="2277"/>
      <c r="XDP2" s="2277"/>
      <c r="XDQ2" s="2277"/>
      <c r="XDR2" s="2277"/>
      <c r="XDS2" s="2277"/>
      <c r="XDT2" s="2277"/>
      <c r="XDU2" s="2277"/>
      <c r="XDV2" s="2277"/>
      <c r="XDW2" s="2277"/>
      <c r="XDX2" s="2277"/>
      <c r="XDY2" s="2277"/>
      <c r="XDZ2" s="2277"/>
      <c r="XEA2" s="2277"/>
      <c r="XEB2" s="2277"/>
      <c r="XEC2" s="2277"/>
      <c r="XED2" s="2277"/>
      <c r="XEE2" s="2277"/>
      <c r="XEF2" s="2277"/>
      <c r="XEG2" s="2277"/>
      <c r="XEH2" s="2277"/>
      <c r="XEI2" s="2277"/>
      <c r="XEJ2" s="2277"/>
      <c r="XEK2" s="2277"/>
      <c r="XEL2" s="2277"/>
      <c r="XEM2" s="2277"/>
      <c r="XEN2" s="2277"/>
      <c r="XEO2" s="2277"/>
      <c r="XEP2" s="2277"/>
      <c r="XEQ2" s="2277"/>
      <c r="XER2" s="2277"/>
      <c r="XES2" s="2277"/>
      <c r="XET2" s="2277"/>
      <c r="XEU2" s="2277"/>
      <c r="XEV2" s="2277"/>
      <c r="XEW2" s="2277"/>
      <c r="XEX2" s="2277"/>
      <c r="XEY2" s="2277"/>
      <c r="XEZ2" s="2277"/>
      <c r="XFA2" s="2277"/>
      <c r="XFB2" s="2277"/>
    </row>
    <row r="3" spans="1:16382" s="44" customFormat="1" ht="25.5">
      <c r="A3" s="2277" t="s">
        <v>930</v>
      </c>
      <c r="B3" s="2277"/>
      <c r="C3" s="2277"/>
      <c r="D3" s="2277"/>
      <c r="E3" s="2277"/>
      <c r="F3" s="2277"/>
      <c r="G3" s="2277"/>
      <c r="H3" s="585"/>
      <c r="I3" s="585"/>
      <c r="J3" s="585"/>
      <c r="K3" s="585"/>
      <c r="L3" s="585"/>
      <c r="M3" s="2277"/>
      <c r="N3" s="2277"/>
      <c r="O3" s="2277"/>
      <c r="P3" s="2277"/>
      <c r="Q3" s="2277"/>
      <c r="R3" s="2277"/>
      <c r="S3" s="2277"/>
      <c r="T3" s="2277"/>
      <c r="U3" s="2277"/>
      <c r="V3" s="2277"/>
      <c r="W3" s="2277"/>
      <c r="X3" s="2277"/>
      <c r="Y3" s="2277"/>
      <c r="Z3" s="2277"/>
      <c r="AA3" s="2277"/>
      <c r="AB3" s="2277"/>
      <c r="AC3" s="2277"/>
      <c r="AD3" s="2277"/>
      <c r="AE3" s="2277"/>
      <c r="AF3" s="2277"/>
      <c r="AG3" s="2277"/>
      <c r="AH3" s="2277"/>
      <c r="AI3" s="2277"/>
      <c r="AJ3" s="2277"/>
      <c r="AK3" s="2277"/>
      <c r="AL3" s="2277"/>
      <c r="AM3" s="2277"/>
      <c r="AN3" s="2277"/>
      <c r="AO3" s="2277"/>
      <c r="AP3" s="2277"/>
      <c r="AQ3" s="2277"/>
      <c r="AR3" s="2277"/>
      <c r="AS3" s="2277"/>
      <c r="AT3" s="2277"/>
      <c r="AU3" s="2277"/>
      <c r="AV3" s="2277"/>
      <c r="AW3" s="2277"/>
      <c r="AX3" s="2277"/>
      <c r="AY3" s="2277"/>
      <c r="AZ3" s="2277"/>
      <c r="BA3" s="2277"/>
      <c r="BB3" s="2277"/>
      <c r="BC3" s="2277"/>
      <c r="BD3" s="2277"/>
      <c r="BE3" s="2277"/>
      <c r="BF3" s="2277"/>
      <c r="BG3" s="2277"/>
      <c r="BH3" s="2277"/>
      <c r="BI3" s="2277"/>
      <c r="BJ3" s="2277"/>
      <c r="BK3" s="2277"/>
      <c r="BL3" s="2277"/>
      <c r="BM3" s="2277"/>
      <c r="BN3" s="2277"/>
      <c r="BO3" s="2277"/>
      <c r="BP3" s="2277"/>
      <c r="BQ3" s="2277"/>
      <c r="BR3" s="2277"/>
      <c r="BS3" s="2277"/>
      <c r="BT3" s="2277"/>
      <c r="BU3" s="2277"/>
      <c r="BV3" s="2277"/>
      <c r="BW3" s="2277"/>
      <c r="BX3" s="2277"/>
      <c r="BY3" s="2277"/>
      <c r="BZ3" s="2277"/>
      <c r="CA3" s="2277"/>
      <c r="CB3" s="2277"/>
      <c r="CC3" s="2277"/>
      <c r="CD3" s="2277"/>
      <c r="CE3" s="2277"/>
      <c r="CF3" s="2277"/>
      <c r="CG3" s="2277"/>
      <c r="CH3" s="2277"/>
      <c r="CI3" s="2277"/>
      <c r="CJ3" s="2277"/>
      <c r="CK3" s="2277"/>
      <c r="CL3" s="2277"/>
      <c r="CM3" s="2277"/>
      <c r="CN3" s="2277"/>
      <c r="CO3" s="2277"/>
      <c r="CP3" s="2277"/>
      <c r="CQ3" s="2277"/>
      <c r="CR3" s="2277"/>
      <c r="CS3" s="2277"/>
      <c r="CT3" s="2277"/>
      <c r="CU3" s="2277"/>
      <c r="CV3" s="2277"/>
      <c r="CW3" s="2277"/>
      <c r="CX3" s="2277"/>
      <c r="CY3" s="2277"/>
      <c r="CZ3" s="2277"/>
      <c r="DA3" s="2277"/>
      <c r="DB3" s="2277"/>
      <c r="DC3" s="2277"/>
      <c r="DD3" s="2277"/>
      <c r="DE3" s="2277"/>
      <c r="DF3" s="2277"/>
      <c r="DG3" s="2277"/>
      <c r="DH3" s="2277"/>
      <c r="DI3" s="2277"/>
      <c r="DJ3" s="2277"/>
      <c r="DK3" s="2277"/>
      <c r="DL3" s="2277"/>
      <c r="DM3" s="2277"/>
      <c r="DN3" s="2277"/>
      <c r="DO3" s="2277"/>
      <c r="DP3" s="2277"/>
      <c r="DQ3" s="2277"/>
      <c r="DR3" s="2277"/>
      <c r="DS3" s="2277"/>
      <c r="DT3" s="2277"/>
      <c r="DU3" s="2277"/>
      <c r="DV3" s="2277"/>
      <c r="DW3" s="2277"/>
      <c r="DX3" s="2277"/>
      <c r="DY3" s="2277"/>
      <c r="DZ3" s="2277"/>
      <c r="EA3" s="2277"/>
      <c r="EB3" s="2277"/>
      <c r="EC3" s="2277"/>
      <c r="ED3" s="2277"/>
      <c r="EE3" s="2277"/>
      <c r="EF3" s="2277"/>
      <c r="EG3" s="2277"/>
      <c r="EH3" s="2277"/>
      <c r="EI3" s="2277"/>
      <c r="EJ3" s="2277"/>
      <c r="EK3" s="2277"/>
      <c r="EL3" s="2277"/>
      <c r="EM3" s="2277"/>
      <c r="EN3" s="2277"/>
      <c r="EO3" s="2277"/>
      <c r="EP3" s="2277"/>
      <c r="EQ3" s="2277"/>
      <c r="ER3" s="2277"/>
      <c r="ES3" s="2277"/>
      <c r="ET3" s="2277"/>
      <c r="EU3" s="2277"/>
      <c r="EV3" s="2277"/>
      <c r="EW3" s="2277"/>
      <c r="EX3" s="2277"/>
      <c r="EY3" s="2277"/>
      <c r="EZ3" s="2277"/>
      <c r="FA3" s="2277"/>
      <c r="FB3" s="2277"/>
      <c r="FC3" s="2277"/>
      <c r="FD3" s="2277"/>
      <c r="FE3" s="2277"/>
      <c r="FF3" s="2277"/>
      <c r="FG3" s="2277"/>
      <c r="FH3" s="2277"/>
      <c r="FI3" s="2277"/>
      <c r="FJ3" s="2277"/>
      <c r="FK3" s="2277"/>
      <c r="FL3" s="2277"/>
      <c r="FM3" s="2277"/>
      <c r="FN3" s="2277"/>
      <c r="FO3" s="2277"/>
      <c r="FP3" s="2277"/>
      <c r="FQ3" s="2277"/>
      <c r="FR3" s="2277"/>
      <c r="FS3" s="2277"/>
      <c r="FT3" s="2277"/>
      <c r="FU3" s="2277"/>
      <c r="FV3" s="2277"/>
      <c r="FW3" s="2277"/>
      <c r="FX3" s="2277"/>
      <c r="FY3" s="2277"/>
      <c r="FZ3" s="2277"/>
      <c r="GA3" s="2277"/>
      <c r="GB3" s="2277"/>
      <c r="GC3" s="2277"/>
      <c r="GD3" s="2277"/>
      <c r="GE3" s="2277"/>
      <c r="GF3" s="2277"/>
      <c r="GG3" s="2277"/>
      <c r="GH3" s="2277"/>
      <c r="GI3" s="2277"/>
      <c r="GJ3" s="2277"/>
      <c r="GK3" s="2277"/>
      <c r="GL3" s="2277"/>
      <c r="GM3" s="2277"/>
      <c r="GN3" s="2277"/>
      <c r="GO3" s="2277"/>
      <c r="GP3" s="2277"/>
      <c r="GQ3" s="2277"/>
      <c r="GR3" s="2277"/>
      <c r="GS3" s="2277"/>
      <c r="GT3" s="2277"/>
      <c r="GU3" s="2277"/>
      <c r="GV3" s="2277"/>
      <c r="GW3" s="2277"/>
      <c r="GX3" s="2277"/>
      <c r="GY3" s="2277"/>
      <c r="GZ3" s="2277"/>
      <c r="HA3" s="2277"/>
      <c r="HB3" s="2277"/>
      <c r="HC3" s="2277"/>
      <c r="HD3" s="2277"/>
      <c r="HE3" s="2277"/>
      <c r="HF3" s="2277"/>
      <c r="HG3" s="2277"/>
      <c r="HH3" s="2277"/>
      <c r="HI3" s="2277"/>
      <c r="HJ3" s="2277"/>
      <c r="HK3" s="2277"/>
      <c r="HL3" s="2277"/>
      <c r="HM3" s="2277"/>
      <c r="HN3" s="2277"/>
      <c r="HO3" s="2277"/>
      <c r="HP3" s="2277"/>
      <c r="HQ3" s="2277"/>
      <c r="HR3" s="2277"/>
      <c r="HS3" s="2277"/>
      <c r="HT3" s="2277"/>
      <c r="HU3" s="2277"/>
      <c r="HV3" s="2277"/>
      <c r="HW3" s="2277"/>
      <c r="HX3" s="2277"/>
      <c r="HY3" s="2277"/>
      <c r="HZ3" s="2277"/>
      <c r="IA3" s="2277"/>
      <c r="IB3" s="2277"/>
      <c r="IC3" s="2277"/>
      <c r="ID3" s="2277"/>
      <c r="IE3" s="2277"/>
      <c r="IF3" s="2277"/>
      <c r="IG3" s="2277"/>
      <c r="IH3" s="2277"/>
      <c r="II3" s="2277"/>
      <c r="IJ3" s="2277"/>
      <c r="IK3" s="2277"/>
      <c r="IL3" s="2277"/>
      <c r="IM3" s="2277"/>
      <c r="IN3" s="2277"/>
      <c r="IO3" s="2277"/>
      <c r="IP3" s="2277"/>
      <c r="IQ3" s="2277"/>
      <c r="IR3" s="2277"/>
      <c r="IS3" s="2277"/>
      <c r="IT3" s="2277"/>
      <c r="IU3" s="2277"/>
      <c r="IV3" s="2277"/>
      <c r="IW3" s="2277"/>
      <c r="IX3" s="2277"/>
      <c r="IY3" s="2277"/>
      <c r="IZ3" s="2277"/>
      <c r="JA3" s="2277"/>
      <c r="JB3" s="2277"/>
      <c r="JC3" s="2277"/>
      <c r="JD3" s="2277"/>
      <c r="JE3" s="2277"/>
      <c r="JF3" s="2277"/>
      <c r="JG3" s="2277"/>
      <c r="JH3" s="2277"/>
      <c r="JI3" s="2277"/>
      <c r="JJ3" s="2277"/>
      <c r="JK3" s="2277"/>
      <c r="JL3" s="2277"/>
      <c r="JM3" s="2277"/>
      <c r="JN3" s="2277"/>
      <c r="JO3" s="2277"/>
      <c r="JP3" s="2277"/>
      <c r="JQ3" s="2277"/>
      <c r="JR3" s="2277"/>
      <c r="JS3" s="2277"/>
      <c r="JT3" s="2277"/>
      <c r="JU3" s="2277"/>
      <c r="JV3" s="2277"/>
      <c r="JW3" s="2277"/>
      <c r="JX3" s="2277"/>
      <c r="JY3" s="2277"/>
      <c r="JZ3" s="2277"/>
      <c r="KA3" s="2277"/>
      <c r="KB3" s="2277"/>
      <c r="KC3" s="2277"/>
      <c r="KD3" s="2277"/>
      <c r="KE3" s="2277"/>
      <c r="KF3" s="2277"/>
      <c r="KG3" s="2277"/>
      <c r="KH3" s="2277"/>
      <c r="KI3" s="2277"/>
      <c r="KJ3" s="2277"/>
      <c r="KK3" s="2277"/>
      <c r="KL3" s="2277"/>
      <c r="KM3" s="2277"/>
      <c r="KN3" s="2277"/>
      <c r="KO3" s="2277"/>
      <c r="KP3" s="2277"/>
      <c r="KQ3" s="2277"/>
      <c r="KR3" s="2277"/>
      <c r="KS3" s="2277"/>
      <c r="KT3" s="2277"/>
      <c r="KU3" s="2277"/>
      <c r="KV3" s="2277"/>
      <c r="KW3" s="2277"/>
      <c r="KX3" s="2277"/>
      <c r="KY3" s="2277"/>
      <c r="KZ3" s="2277"/>
      <c r="LA3" s="2277"/>
      <c r="LB3" s="2277"/>
      <c r="LC3" s="2277"/>
      <c r="LD3" s="2277"/>
      <c r="LE3" s="2277"/>
      <c r="LF3" s="2277"/>
      <c r="LG3" s="2277"/>
      <c r="LH3" s="2277"/>
      <c r="LI3" s="2277"/>
      <c r="LJ3" s="2277"/>
      <c r="LK3" s="2277"/>
      <c r="LL3" s="2277"/>
      <c r="LM3" s="2277"/>
      <c r="LN3" s="2277"/>
      <c r="LO3" s="2277"/>
      <c r="LP3" s="2277"/>
      <c r="LQ3" s="2277"/>
      <c r="LR3" s="2277"/>
      <c r="LS3" s="2277"/>
      <c r="LT3" s="2277"/>
      <c r="LU3" s="2277"/>
      <c r="LV3" s="2277"/>
      <c r="LW3" s="2277"/>
      <c r="LX3" s="2277"/>
      <c r="LY3" s="2277"/>
      <c r="LZ3" s="2277"/>
      <c r="MA3" s="2277"/>
      <c r="MB3" s="2277"/>
      <c r="MC3" s="2277"/>
      <c r="MD3" s="2277"/>
      <c r="ME3" s="2277"/>
      <c r="MF3" s="2277"/>
      <c r="MG3" s="2277"/>
      <c r="MH3" s="2277"/>
      <c r="MI3" s="2277"/>
      <c r="MJ3" s="2277"/>
      <c r="MK3" s="2277"/>
      <c r="ML3" s="2277"/>
      <c r="MM3" s="2277"/>
      <c r="MN3" s="2277"/>
      <c r="MO3" s="2277"/>
      <c r="MP3" s="2277"/>
      <c r="MQ3" s="2277"/>
      <c r="MR3" s="2277"/>
      <c r="MS3" s="2277"/>
      <c r="MT3" s="2277"/>
      <c r="MU3" s="2277"/>
      <c r="MV3" s="2277"/>
      <c r="MW3" s="2277"/>
      <c r="MX3" s="2277"/>
      <c r="MY3" s="2277"/>
      <c r="MZ3" s="2277"/>
      <c r="NA3" s="2277"/>
      <c r="NB3" s="2277"/>
      <c r="NC3" s="2277"/>
      <c r="ND3" s="2277"/>
      <c r="NE3" s="2277"/>
      <c r="NF3" s="2277"/>
      <c r="NG3" s="2277"/>
      <c r="NH3" s="2277"/>
      <c r="NI3" s="2277"/>
      <c r="NJ3" s="2277"/>
      <c r="NK3" s="2277"/>
      <c r="NL3" s="2277"/>
      <c r="NM3" s="2277"/>
      <c r="NN3" s="2277"/>
      <c r="NO3" s="2277"/>
      <c r="NP3" s="2277"/>
      <c r="NQ3" s="2277"/>
      <c r="NR3" s="2277"/>
      <c r="NS3" s="2277"/>
      <c r="NT3" s="2277"/>
      <c r="NU3" s="2277"/>
      <c r="NV3" s="2277"/>
      <c r="NW3" s="2277"/>
      <c r="NX3" s="2277"/>
      <c r="NY3" s="2277"/>
      <c r="NZ3" s="2277"/>
      <c r="OA3" s="2277"/>
      <c r="OB3" s="2277"/>
      <c r="OC3" s="2277"/>
      <c r="OD3" s="2277"/>
      <c r="OE3" s="2277"/>
      <c r="OF3" s="2277"/>
      <c r="OG3" s="2277"/>
      <c r="OH3" s="2277"/>
      <c r="OI3" s="2277"/>
      <c r="OJ3" s="2277"/>
      <c r="OK3" s="2277"/>
      <c r="OL3" s="2277"/>
      <c r="OM3" s="2277"/>
      <c r="ON3" s="2277"/>
      <c r="OO3" s="2277"/>
      <c r="OP3" s="2277"/>
      <c r="OQ3" s="2277"/>
      <c r="OR3" s="2277"/>
      <c r="OS3" s="2277"/>
      <c r="OT3" s="2277"/>
      <c r="OU3" s="2277"/>
      <c r="OV3" s="2277"/>
      <c r="OW3" s="2277"/>
      <c r="OX3" s="2277"/>
      <c r="OY3" s="2277"/>
      <c r="OZ3" s="2277"/>
      <c r="PA3" s="2277"/>
      <c r="PB3" s="2277"/>
      <c r="PC3" s="2277"/>
      <c r="PD3" s="2277"/>
      <c r="PE3" s="2277"/>
      <c r="PF3" s="2277"/>
      <c r="PG3" s="2277"/>
      <c r="PH3" s="2277"/>
      <c r="PI3" s="2277"/>
      <c r="PJ3" s="2277"/>
      <c r="PK3" s="2277"/>
      <c r="PL3" s="2277"/>
      <c r="PM3" s="2277"/>
      <c r="PN3" s="2277"/>
      <c r="PO3" s="2277"/>
      <c r="PP3" s="2277"/>
      <c r="PQ3" s="2277"/>
      <c r="PR3" s="2277"/>
      <c r="PS3" s="2277"/>
      <c r="PT3" s="2277"/>
      <c r="PU3" s="2277"/>
      <c r="PV3" s="2277"/>
      <c r="PW3" s="2277"/>
      <c r="PX3" s="2277"/>
      <c r="PY3" s="2277"/>
      <c r="PZ3" s="2277"/>
      <c r="QA3" s="2277"/>
      <c r="QB3" s="2277"/>
      <c r="QC3" s="2277"/>
      <c r="QD3" s="2277"/>
      <c r="QE3" s="2277"/>
      <c r="QF3" s="2277"/>
      <c r="QG3" s="2277"/>
      <c r="QH3" s="2277"/>
      <c r="QI3" s="2277"/>
      <c r="QJ3" s="2277"/>
      <c r="QK3" s="2277"/>
      <c r="QL3" s="2277"/>
      <c r="QM3" s="2277"/>
      <c r="QN3" s="2277"/>
      <c r="QO3" s="2277"/>
      <c r="QP3" s="2277"/>
      <c r="QQ3" s="2277"/>
      <c r="QR3" s="2277"/>
      <c r="QS3" s="2277"/>
      <c r="QT3" s="2277"/>
      <c r="QU3" s="2277"/>
      <c r="QV3" s="2277"/>
      <c r="QW3" s="2277"/>
      <c r="QX3" s="2277"/>
      <c r="QY3" s="2277"/>
      <c r="QZ3" s="2277"/>
      <c r="RA3" s="2277"/>
      <c r="RB3" s="2277"/>
      <c r="RC3" s="2277"/>
      <c r="RD3" s="2277"/>
      <c r="RE3" s="2277"/>
      <c r="RF3" s="2277"/>
      <c r="RG3" s="2277"/>
      <c r="RH3" s="2277"/>
      <c r="RI3" s="2277"/>
      <c r="RJ3" s="2277"/>
      <c r="RK3" s="2277"/>
      <c r="RL3" s="2277"/>
      <c r="RM3" s="2277"/>
      <c r="RN3" s="2277"/>
      <c r="RO3" s="2277"/>
      <c r="RP3" s="2277"/>
      <c r="RQ3" s="2277"/>
      <c r="RR3" s="2277"/>
      <c r="RS3" s="2277"/>
      <c r="RT3" s="2277"/>
      <c r="RU3" s="2277"/>
      <c r="RV3" s="2277"/>
      <c r="RW3" s="2277"/>
      <c r="RX3" s="2277"/>
      <c r="RY3" s="2277"/>
      <c r="RZ3" s="2277"/>
      <c r="SA3" s="2277"/>
      <c r="SB3" s="2277"/>
      <c r="SC3" s="2277"/>
      <c r="SD3" s="2277"/>
      <c r="SE3" s="2277"/>
      <c r="SF3" s="2277"/>
      <c r="SG3" s="2277"/>
      <c r="SH3" s="2277"/>
      <c r="SI3" s="2277"/>
      <c r="SJ3" s="2277"/>
      <c r="SK3" s="2277"/>
      <c r="SL3" s="2277"/>
      <c r="SM3" s="2277"/>
      <c r="SN3" s="2277"/>
      <c r="SO3" s="2277"/>
      <c r="SP3" s="2277"/>
      <c r="SQ3" s="2277"/>
      <c r="SR3" s="2277"/>
      <c r="SS3" s="2277"/>
      <c r="ST3" s="2277"/>
      <c r="SU3" s="2277"/>
      <c r="SV3" s="2277"/>
      <c r="SW3" s="2277"/>
      <c r="SX3" s="2277"/>
      <c r="SY3" s="2277"/>
      <c r="SZ3" s="2277"/>
      <c r="TA3" s="2277"/>
      <c r="TB3" s="2277"/>
      <c r="TC3" s="2277"/>
      <c r="TD3" s="2277"/>
      <c r="TE3" s="2277"/>
      <c r="TF3" s="2277"/>
      <c r="TG3" s="2277"/>
      <c r="TH3" s="2277"/>
      <c r="TI3" s="2277"/>
      <c r="TJ3" s="2277"/>
      <c r="TK3" s="2277"/>
      <c r="TL3" s="2277"/>
      <c r="TM3" s="2277"/>
      <c r="TN3" s="2277"/>
      <c r="TO3" s="2277"/>
      <c r="TP3" s="2277"/>
      <c r="TQ3" s="2277"/>
      <c r="TR3" s="2277"/>
      <c r="TS3" s="2277"/>
      <c r="TT3" s="2277"/>
      <c r="TU3" s="2277"/>
      <c r="TV3" s="2277"/>
      <c r="TW3" s="2277"/>
      <c r="TX3" s="2277"/>
      <c r="TY3" s="2277"/>
      <c r="TZ3" s="2277"/>
      <c r="UA3" s="2277"/>
      <c r="UB3" s="2277"/>
      <c r="UC3" s="2277"/>
      <c r="UD3" s="2277"/>
      <c r="UE3" s="2277"/>
      <c r="UF3" s="2277"/>
      <c r="UG3" s="2277"/>
      <c r="UH3" s="2277"/>
      <c r="UI3" s="2277"/>
      <c r="UJ3" s="2277"/>
      <c r="UK3" s="2277"/>
      <c r="UL3" s="2277"/>
      <c r="UM3" s="2277"/>
      <c r="UN3" s="2277"/>
      <c r="UO3" s="2277"/>
      <c r="UP3" s="2277"/>
      <c r="UQ3" s="2277"/>
      <c r="UR3" s="2277"/>
      <c r="US3" s="2277"/>
      <c r="UT3" s="2277"/>
      <c r="UU3" s="2277"/>
      <c r="UV3" s="2277"/>
      <c r="UW3" s="2277"/>
      <c r="UX3" s="2277"/>
      <c r="UY3" s="2277"/>
      <c r="UZ3" s="2277"/>
      <c r="VA3" s="2277"/>
      <c r="VB3" s="2277"/>
      <c r="VC3" s="2277"/>
      <c r="VD3" s="2277"/>
      <c r="VE3" s="2277"/>
      <c r="VF3" s="2277"/>
      <c r="VG3" s="2277"/>
      <c r="VH3" s="2277"/>
      <c r="VI3" s="2277"/>
      <c r="VJ3" s="2277"/>
      <c r="VK3" s="2277"/>
      <c r="VL3" s="2277"/>
      <c r="VM3" s="2277"/>
      <c r="VN3" s="2277"/>
      <c r="VO3" s="2277"/>
      <c r="VP3" s="2277"/>
      <c r="VQ3" s="2277"/>
      <c r="VR3" s="2277"/>
      <c r="VS3" s="2277"/>
      <c r="VT3" s="2277"/>
      <c r="VU3" s="2277"/>
      <c r="VV3" s="2277"/>
      <c r="VW3" s="2277"/>
      <c r="VX3" s="2277"/>
      <c r="VY3" s="2277"/>
      <c r="VZ3" s="2277"/>
      <c r="WA3" s="2277"/>
      <c r="WB3" s="2277"/>
      <c r="WC3" s="2277"/>
      <c r="WD3" s="2277"/>
      <c r="WE3" s="2277"/>
      <c r="WF3" s="2277"/>
      <c r="WG3" s="2277"/>
      <c r="WH3" s="2277"/>
      <c r="WI3" s="2277"/>
      <c r="WJ3" s="2277"/>
      <c r="WK3" s="2277"/>
      <c r="WL3" s="2277"/>
      <c r="WM3" s="2277"/>
      <c r="WN3" s="2277"/>
      <c r="WO3" s="2277"/>
      <c r="WP3" s="2277"/>
      <c r="WQ3" s="2277"/>
      <c r="WR3" s="2277"/>
      <c r="WS3" s="2277"/>
      <c r="WT3" s="2277"/>
      <c r="WU3" s="2277"/>
      <c r="WV3" s="2277"/>
      <c r="WW3" s="2277"/>
      <c r="WX3" s="2277"/>
      <c r="WY3" s="2277"/>
      <c r="WZ3" s="2277"/>
      <c r="XA3" s="2277"/>
      <c r="XB3" s="2277"/>
      <c r="XC3" s="2277"/>
      <c r="XD3" s="2277"/>
      <c r="XE3" s="2277"/>
      <c r="XF3" s="2277"/>
      <c r="XG3" s="2277"/>
      <c r="XH3" s="2277"/>
      <c r="XI3" s="2277"/>
      <c r="XJ3" s="2277"/>
      <c r="XK3" s="2277"/>
      <c r="XL3" s="2277"/>
      <c r="XM3" s="2277"/>
      <c r="XN3" s="2277"/>
      <c r="XO3" s="2277"/>
      <c r="XP3" s="2277"/>
      <c r="XQ3" s="2277"/>
      <c r="XR3" s="2277"/>
      <c r="XS3" s="2277"/>
      <c r="XT3" s="2277"/>
      <c r="XU3" s="2277"/>
      <c r="XV3" s="2277"/>
      <c r="XW3" s="2277"/>
      <c r="XX3" s="2277"/>
      <c r="XY3" s="2277"/>
      <c r="XZ3" s="2277"/>
      <c r="YA3" s="2277"/>
      <c r="YB3" s="2277"/>
      <c r="YC3" s="2277"/>
      <c r="YD3" s="2277"/>
      <c r="YE3" s="2277"/>
      <c r="YF3" s="2277"/>
      <c r="YG3" s="2277"/>
      <c r="YH3" s="2277"/>
      <c r="YI3" s="2277"/>
      <c r="YJ3" s="2277"/>
      <c r="YK3" s="2277"/>
      <c r="YL3" s="2277"/>
      <c r="YM3" s="2277"/>
      <c r="YN3" s="2277"/>
      <c r="YO3" s="2277"/>
      <c r="YP3" s="2277"/>
      <c r="YQ3" s="2277"/>
      <c r="YR3" s="2277"/>
      <c r="YS3" s="2277"/>
      <c r="YT3" s="2277"/>
      <c r="YU3" s="2277"/>
      <c r="YV3" s="2277"/>
      <c r="YW3" s="2277"/>
      <c r="YX3" s="2277"/>
      <c r="YY3" s="2277"/>
      <c r="YZ3" s="2277"/>
      <c r="ZA3" s="2277"/>
      <c r="ZB3" s="2277"/>
      <c r="ZC3" s="2277"/>
      <c r="ZD3" s="2277"/>
      <c r="ZE3" s="2277"/>
      <c r="ZF3" s="2277"/>
      <c r="ZG3" s="2277"/>
      <c r="ZH3" s="2277"/>
      <c r="ZI3" s="2277"/>
      <c r="ZJ3" s="2277"/>
      <c r="ZK3" s="2277"/>
      <c r="ZL3" s="2277"/>
      <c r="ZM3" s="2277"/>
      <c r="ZN3" s="2277"/>
      <c r="ZO3" s="2277"/>
      <c r="ZP3" s="2277"/>
      <c r="ZQ3" s="2277"/>
      <c r="ZR3" s="2277"/>
      <c r="ZS3" s="2277"/>
      <c r="ZT3" s="2277"/>
      <c r="ZU3" s="2277"/>
      <c r="ZV3" s="2277"/>
      <c r="ZW3" s="2277"/>
      <c r="ZX3" s="2277"/>
      <c r="ZY3" s="2277"/>
      <c r="ZZ3" s="2277"/>
      <c r="AAA3" s="2277"/>
      <c r="AAB3" s="2277"/>
      <c r="AAC3" s="2277"/>
      <c r="AAD3" s="2277"/>
      <c r="AAE3" s="2277"/>
      <c r="AAF3" s="2277"/>
      <c r="AAG3" s="2277"/>
      <c r="AAH3" s="2277"/>
      <c r="AAI3" s="2277"/>
      <c r="AAJ3" s="2277"/>
      <c r="AAK3" s="2277"/>
      <c r="AAL3" s="2277"/>
      <c r="AAM3" s="2277"/>
      <c r="AAN3" s="2277"/>
      <c r="AAO3" s="2277"/>
      <c r="AAP3" s="2277"/>
      <c r="AAQ3" s="2277"/>
      <c r="AAR3" s="2277"/>
      <c r="AAS3" s="2277"/>
      <c r="AAT3" s="2277"/>
      <c r="AAU3" s="2277"/>
      <c r="AAV3" s="2277"/>
      <c r="AAW3" s="2277"/>
      <c r="AAX3" s="2277"/>
      <c r="AAY3" s="2277"/>
      <c r="AAZ3" s="2277"/>
      <c r="ABA3" s="2277"/>
      <c r="ABB3" s="2277"/>
      <c r="ABC3" s="2277"/>
      <c r="ABD3" s="2277"/>
      <c r="ABE3" s="2277"/>
      <c r="ABF3" s="2277"/>
      <c r="ABG3" s="2277"/>
      <c r="ABH3" s="2277"/>
      <c r="ABI3" s="2277"/>
      <c r="ABJ3" s="2277"/>
      <c r="ABK3" s="2277"/>
      <c r="ABL3" s="2277"/>
      <c r="ABM3" s="2277"/>
      <c r="ABN3" s="2277"/>
      <c r="ABO3" s="2277"/>
      <c r="ABP3" s="2277"/>
      <c r="ABQ3" s="2277"/>
      <c r="ABR3" s="2277"/>
      <c r="ABS3" s="2277"/>
      <c r="ABT3" s="2277"/>
      <c r="ABU3" s="2277"/>
      <c r="ABV3" s="2277"/>
      <c r="ABW3" s="2277"/>
      <c r="ABX3" s="2277"/>
      <c r="ABY3" s="2277"/>
      <c r="ABZ3" s="2277"/>
      <c r="ACA3" s="2277"/>
      <c r="ACB3" s="2277"/>
      <c r="ACC3" s="2277"/>
      <c r="ACD3" s="2277"/>
      <c r="ACE3" s="2277"/>
      <c r="ACF3" s="2277"/>
      <c r="ACG3" s="2277"/>
      <c r="ACH3" s="2277"/>
      <c r="ACI3" s="2277"/>
      <c r="ACJ3" s="2277"/>
      <c r="ACK3" s="2277"/>
      <c r="ACL3" s="2277"/>
      <c r="ACM3" s="2277"/>
      <c r="ACN3" s="2277"/>
      <c r="ACO3" s="2277"/>
      <c r="ACP3" s="2277"/>
      <c r="ACQ3" s="2277"/>
      <c r="ACR3" s="2277"/>
      <c r="ACS3" s="2277"/>
      <c r="ACT3" s="2277"/>
      <c r="ACU3" s="2277"/>
      <c r="ACV3" s="2277"/>
      <c r="ACW3" s="2277"/>
      <c r="ACX3" s="2277"/>
      <c r="ACY3" s="2277"/>
      <c r="ACZ3" s="2277"/>
      <c r="ADA3" s="2277"/>
      <c r="ADB3" s="2277"/>
      <c r="ADC3" s="2277"/>
      <c r="ADD3" s="2277"/>
      <c r="ADE3" s="2277"/>
      <c r="ADF3" s="2277"/>
      <c r="ADG3" s="2277"/>
      <c r="ADH3" s="2277"/>
      <c r="ADI3" s="2277"/>
      <c r="ADJ3" s="2277"/>
      <c r="ADK3" s="2277"/>
      <c r="ADL3" s="2277"/>
      <c r="ADM3" s="2277"/>
      <c r="ADN3" s="2277"/>
      <c r="ADO3" s="2277"/>
      <c r="ADP3" s="2277"/>
      <c r="ADQ3" s="2277"/>
      <c r="ADR3" s="2277"/>
      <c r="ADS3" s="2277"/>
      <c r="ADT3" s="2277"/>
      <c r="ADU3" s="2277"/>
      <c r="ADV3" s="2277"/>
      <c r="ADW3" s="2277"/>
      <c r="ADX3" s="2277"/>
      <c r="ADY3" s="2277"/>
      <c r="ADZ3" s="2277"/>
      <c r="AEA3" s="2277"/>
      <c r="AEB3" s="2277"/>
      <c r="AEC3" s="2277"/>
      <c r="AED3" s="2277"/>
      <c r="AEE3" s="2277"/>
      <c r="AEF3" s="2277"/>
      <c r="AEG3" s="2277"/>
      <c r="AEH3" s="2277"/>
      <c r="AEI3" s="2277"/>
      <c r="AEJ3" s="2277"/>
      <c r="AEK3" s="2277"/>
      <c r="AEL3" s="2277"/>
      <c r="AEM3" s="2277"/>
      <c r="AEN3" s="2277"/>
      <c r="AEO3" s="2277"/>
      <c r="AEP3" s="2277"/>
      <c r="AEQ3" s="2277"/>
      <c r="AER3" s="2277"/>
      <c r="AES3" s="2277"/>
      <c r="AET3" s="2277"/>
      <c r="AEU3" s="2277"/>
      <c r="AEV3" s="2277"/>
      <c r="AEW3" s="2277"/>
      <c r="AEX3" s="2277"/>
      <c r="AEY3" s="2277"/>
      <c r="AEZ3" s="2277"/>
      <c r="AFA3" s="2277"/>
      <c r="AFB3" s="2277"/>
      <c r="AFC3" s="2277"/>
      <c r="AFD3" s="2277"/>
      <c r="AFE3" s="2277"/>
      <c r="AFF3" s="2277"/>
      <c r="AFG3" s="2277"/>
      <c r="AFH3" s="2277"/>
      <c r="AFI3" s="2277"/>
      <c r="AFJ3" s="2277"/>
      <c r="AFK3" s="2277"/>
      <c r="AFL3" s="2277"/>
      <c r="AFM3" s="2277"/>
      <c r="AFN3" s="2277"/>
      <c r="AFO3" s="2277"/>
      <c r="AFP3" s="2277"/>
      <c r="AFQ3" s="2277"/>
      <c r="AFR3" s="2277"/>
      <c r="AFS3" s="2277"/>
      <c r="AFT3" s="2277"/>
      <c r="AFU3" s="2277"/>
      <c r="AFV3" s="2277"/>
      <c r="AFW3" s="2277"/>
      <c r="AFX3" s="2277"/>
      <c r="AFY3" s="2277"/>
      <c r="AFZ3" s="2277"/>
      <c r="AGA3" s="2277"/>
      <c r="AGB3" s="2277"/>
      <c r="AGC3" s="2277"/>
      <c r="AGD3" s="2277"/>
      <c r="AGE3" s="2277"/>
      <c r="AGF3" s="2277"/>
      <c r="AGG3" s="2277"/>
      <c r="AGH3" s="2277"/>
      <c r="AGI3" s="2277"/>
      <c r="AGJ3" s="2277"/>
      <c r="AGK3" s="2277"/>
      <c r="AGL3" s="2277"/>
      <c r="AGM3" s="2277"/>
      <c r="AGN3" s="2277"/>
      <c r="AGO3" s="2277"/>
      <c r="AGP3" s="2277"/>
      <c r="AGQ3" s="2277"/>
      <c r="AGR3" s="2277"/>
      <c r="AGS3" s="2277"/>
      <c r="AGT3" s="2277"/>
      <c r="AGU3" s="2277"/>
      <c r="AGV3" s="2277"/>
      <c r="AGW3" s="2277"/>
      <c r="AGX3" s="2277"/>
      <c r="AGY3" s="2277"/>
      <c r="AGZ3" s="2277"/>
      <c r="AHA3" s="2277"/>
      <c r="AHB3" s="2277"/>
      <c r="AHC3" s="2277"/>
      <c r="AHD3" s="2277"/>
      <c r="AHE3" s="2277"/>
      <c r="AHF3" s="2277"/>
      <c r="AHG3" s="2277"/>
      <c r="AHH3" s="2277"/>
      <c r="AHI3" s="2277"/>
      <c r="AHJ3" s="2277"/>
      <c r="AHK3" s="2277"/>
      <c r="AHL3" s="2277"/>
      <c r="AHM3" s="2277"/>
      <c r="AHN3" s="2277"/>
      <c r="AHO3" s="2277"/>
      <c r="AHP3" s="2277"/>
      <c r="AHQ3" s="2277"/>
      <c r="AHR3" s="2277"/>
      <c r="AHS3" s="2277"/>
      <c r="AHT3" s="2277"/>
      <c r="AHU3" s="2277"/>
      <c r="AHV3" s="2277"/>
      <c r="AHW3" s="2277"/>
      <c r="AHX3" s="2277"/>
      <c r="AHY3" s="2277"/>
      <c r="AHZ3" s="2277"/>
      <c r="AIA3" s="2277"/>
      <c r="AIB3" s="2277"/>
      <c r="AIC3" s="2277"/>
      <c r="AID3" s="2277"/>
      <c r="AIE3" s="2277"/>
      <c r="AIF3" s="2277"/>
      <c r="AIG3" s="2277"/>
      <c r="AIH3" s="2277"/>
      <c r="AII3" s="2277"/>
      <c r="AIJ3" s="2277"/>
      <c r="AIK3" s="2277"/>
      <c r="AIL3" s="2277"/>
      <c r="AIM3" s="2277"/>
      <c r="AIN3" s="2277"/>
      <c r="AIO3" s="2277"/>
      <c r="AIP3" s="2277"/>
      <c r="AIQ3" s="2277"/>
      <c r="AIR3" s="2277"/>
      <c r="AIS3" s="2277"/>
      <c r="AIT3" s="2277"/>
      <c r="AIU3" s="2277"/>
      <c r="AIV3" s="2277"/>
      <c r="AIW3" s="2277"/>
      <c r="AIX3" s="2277"/>
      <c r="AIY3" s="2277"/>
      <c r="AIZ3" s="2277"/>
      <c r="AJA3" s="2277"/>
      <c r="AJB3" s="2277"/>
      <c r="AJC3" s="2277"/>
      <c r="AJD3" s="2277"/>
      <c r="AJE3" s="2277"/>
      <c r="AJF3" s="2277"/>
      <c r="AJG3" s="2277"/>
      <c r="AJH3" s="2277"/>
      <c r="AJI3" s="2277"/>
      <c r="AJJ3" s="2277"/>
      <c r="AJK3" s="2277"/>
      <c r="AJL3" s="2277"/>
      <c r="AJM3" s="2277"/>
      <c r="AJN3" s="2277"/>
      <c r="AJO3" s="2277"/>
      <c r="AJP3" s="2277"/>
      <c r="AJQ3" s="2277"/>
      <c r="AJR3" s="2277"/>
      <c r="AJS3" s="2277"/>
      <c r="AJT3" s="2277"/>
      <c r="AJU3" s="2277"/>
      <c r="AJV3" s="2277"/>
      <c r="AJW3" s="2277"/>
      <c r="AJX3" s="2277"/>
      <c r="AJY3" s="2277"/>
      <c r="AJZ3" s="2277"/>
      <c r="AKA3" s="2277"/>
      <c r="AKB3" s="2277"/>
      <c r="AKC3" s="2277"/>
      <c r="AKD3" s="2277"/>
      <c r="AKE3" s="2277"/>
      <c r="AKF3" s="2277"/>
      <c r="AKG3" s="2277"/>
      <c r="AKH3" s="2277"/>
      <c r="AKI3" s="2277"/>
      <c r="AKJ3" s="2277"/>
      <c r="AKK3" s="2277"/>
      <c r="AKL3" s="2277"/>
      <c r="AKM3" s="2277"/>
      <c r="AKN3" s="2277"/>
      <c r="AKO3" s="2277"/>
      <c r="AKP3" s="2277"/>
      <c r="AKQ3" s="2277"/>
      <c r="AKR3" s="2277"/>
      <c r="AKS3" s="2277"/>
      <c r="AKT3" s="2277"/>
      <c r="AKU3" s="2277"/>
      <c r="AKV3" s="2277"/>
      <c r="AKW3" s="2277"/>
      <c r="AKX3" s="2277"/>
      <c r="AKY3" s="2277"/>
      <c r="AKZ3" s="2277"/>
      <c r="ALA3" s="2277"/>
      <c r="ALB3" s="2277"/>
      <c r="ALC3" s="2277"/>
      <c r="ALD3" s="2277"/>
      <c r="ALE3" s="2277"/>
      <c r="ALF3" s="2277"/>
      <c r="ALG3" s="2277"/>
      <c r="ALH3" s="2277"/>
      <c r="ALI3" s="2277"/>
      <c r="ALJ3" s="2277"/>
      <c r="ALK3" s="2277"/>
      <c r="ALL3" s="2277"/>
      <c r="ALM3" s="2277"/>
      <c r="ALN3" s="2277"/>
      <c r="ALO3" s="2277"/>
      <c r="ALP3" s="2277"/>
      <c r="ALQ3" s="2277"/>
      <c r="ALR3" s="2277"/>
      <c r="ALS3" s="2277"/>
      <c r="ALT3" s="2277"/>
      <c r="ALU3" s="2277"/>
      <c r="ALV3" s="2277"/>
      <c r="ALW3" s="2277"/>
      <c r="ALX3" s="2277"/>
      <c r="ALY3" s="2277"/>
      <c r="ALZ3" s="2277"/>
      <c r="AMA3" s="2277"/>
      <c r="AMB3" s="2277"/>
      <c r="AMC3" s="2277"/>
      <c r="AMD3" s="2277"/>
      <c r="AME3" s="2277"/>
      <c r="AMF3" s="2277"/>
      <c r="AMG3" s="2277"/>
      <c r="AMH3" s="2277"/>
      <c r="AMI3" s="2277"/>
      <c r="AMJ3" s="2277"/>
      <c r="AMK3" s="2277"/>
      <c r="AML3" s="2277"/>
      <c r="AMM3" s="2277"/>
      <c r="AMN3" s="2277"/>
      <c r="AMO3" s="2277"/>
      <c r="AMP3" s="2277"/>
      <c r="AMQ3" s="2277"/>
      <c r="AMR3" s="2277"/>
      <c r="AMS3" s="2277"/>
      <c r="AMT3" s="2277"/>
      <c r="AMU3" s="2277"/>
      <c r="AMV3" s="2277"/>
      <c r="AMW3" s="2277"/>
      <c r="AMX3" s="2277"/>
      <c r="AMY3" s="2277"/>
      <c r="AMZ3" s="2277"/>
      <c r="ANA3" s="2277"/>
      <c r="ANB3" s="2277"/>
      <c r="ANC3" s="2277"/>
      <c r="AND3" s="2277"/>
      <c r="ANE3" s="2277"/>
      <c r="ANF3" s="2277"/>
      <c r="ANG3" s="2277"/>
      <c r="ANH3" s="2277"/>
      <c r="ANI3" s="2277"/>
      <c r="ANJ3" s="2277"/>
      <c r="ANK3" s="2277"/>
      <c r="ANL3" s="2277"/>
      <c r="ANM3" s="2277"/>
      <c r="ANN3" s="2277"/>
      <c r="ANO3" s="2277"/>
      <c r="ANP3" s="2277"/>
      <c r="ANQ3" s="2277"/>
      <c r="ANR3" s="2277"/>
      <c r="ANS3" s="2277"/>
      <c r="ANT3" s="2277"/>
      <c r="ANU3" s="2277"/>
      <c r="ANV3" s="2277"/>
      <c r="ANW3" s="2277"/>
      <c r="ANX3" s="2277"/>
      <c r="ANY3" s="2277"/>
      <c r="ANZ3" s="2277"/>
      <c r="AOA3" s="2277"/>
      <c r="AOB3" s="2277"/>
      <c r="AOC3" s="2277"/>
      <c r="AOD3" s="2277"/>
      <c r="AOE3" s="2277"/>
      <c r="AOF3" s="2277"/>
      <c r="AOG3" s="2277"/>
      <c r="AOH3" s="2277"/>
      <c r="AOI3" s="2277"/>
      <c r="AOJ3" s="2277"/>
      <c r="AOK3" s="2277"/>
      <c r="AOL3" s="2277"/>
      <c r="AOM3" s="2277"/>
      <c r="AON3" s="2277"/>
      <c r="AOO3" s="2277"/>
      <c r="AOP3" s="2277"/>
      <c r="AOQ3" s="2277"/>
      <c r="AOR3" s="2277"/>
      <c r="AOS3" s="2277"/>
      <c r="AOT3" s="2277"/>
      <c r="AOU3" s="2277"/>
      <c r="AOV3" s="2277"/>
      <c r="AOW3" s="2277"/>
      <c r="AOX3" s="2277"/>
      <c r="AOY3" s="2277"/>
      <c r="AOZ3" s="2277"/>
      <c r="APA3" s="2277"/>
      <c r="APB3" s="2277"/>
      <c r="APC3" s="2277"/>
      <c r="APD3" s="2277"/>
      <c r="APE3" s="2277"/>
      <c r="APF3" s="2277"/>
      <c r="APG3" s="2277"/>
      <c r="APH3" s="2277"/>
      <c r="API3" s="2277"/>
      <c r="APJ3" s="2277"/>
      <c r="APK3" s="2277"/>
      <c r="APL3" s="2277"/>
      <c r="APM3" s="2277"/>
      <c r="APN3" s="2277"/>
      <c r="APO3" s="2277"/>
      <c r="APP3" s="2277"/>
      <c r="APQ3" s="2277"/>
      <c r="APR3" s="2277"/>
      <c r="APS3" s="2277"/>
      <c r="APT3" s="2277"/>
      <c r="APU3" s="2277"/>
      <c r="APV3" s="2277"/>
      <c r="APW3" s="2277"/>
      <c r="APX3" s="2277"/>
      <c r="APY3" s="2277"/>
      <c r="APZ3" s="2277"/>
      <c r="AQA3" s="2277"/>
      <c r="AQB3" s="2277"/>
      <c r="AQC3" s="2277"/>
      <c r="AQD3" s="2277"/>
      <c r="AQE3" s="2277"/>
      <c r="AQF3" s="2277"/>
      <c r="AQG3" s="2277"/>
      <c r="AQH3" s="2277"/>
      <c r="AQI3" s="2277"/>
      <c r="AQJ3" s="2277"/>
      <c r="AQK3" s="2277"/>
      <c r="AQL3" s="2277"/>
      <c r="AQM3" s="2277"/>
      <c r="AQN3" s="2277"/>
      <c r="AQO3" s="2277"/>
      <c r="AQP3" s="2277"/>
      <c r="AQQ3" s="2277"/>
      <c r="AQR3" s="2277"/>
      <c r="AQS3" s="2277"/>
      <c r="AQT3" s="2277"/>
      <c r="AQU3" s="2277"/>
      <c r="AQV3" s="2277"/>
      <c r="AQW3" s="2277"/>
      <c r="AQX3" s="2277"/>
      <c r="AQY3" s="2277"/>
      <c r="AQZ3" s="2277"/>
      <c r="ARA3" s="2277"/>
      <c r="ARB3" s="2277"/>
      <c r="ARC3" s="2277"/>
      <c r="ARD3" s="2277"/>
      <c r="ARE3" s="2277"/>
      <c r="ARF3" s="2277"/>
      <c r="ARG3" s="2277"/>
      <c r="ARH3" s="2277"/>
      <c r="ARI3" s="2277"/>
      <c r="ARJ3" s="2277"/>
      <c r="ARK3" s="2277"/>
      <c r="ARL3" s="2277"/>
      <c r="ARM3" s="2277"/>
      <c r="ARN3" s="2277"/>
      <c r="ARO3" s="2277"/>
      <c r="ARP3" s="2277"/>
      <c r="ARQ3" s="2277"/>
      <c r="ARR3" s="2277"/>
      <c r="ARS3" s="2277"/>
      <c r="ART3" s="2277"/>
      <c r="ARU3" s="2277"/>
      <c r="ARV3" s="2277"/>
      <c r="ARW3" s="2277"/>
      <c r="ARX3" s="2277"/>
      <c r="ARY3" s="2277"/>
      <c r="ARZ3" s="2277"/>
      <c r="ASA3" s="2277"/>
      <c r="ASB3" s="2277"/>
      <c r="ASC3" s="2277"/>
      <c r="ASD3" s="2277"/>
      <c r="ASE3" s="2277"/>
      <c r="ASF3" s="2277"/>
      <c r="ASG3" s="2277"/>
      <c r="ASH3" s="2277"/>
      <c r="ASI3" s="2277"/>
      <c r="ASJ3" s="2277"/>
      <c r="ASK3" s="2277"/>
      <c r="ASL3" s="2277"/>
      <c r="ASM3" s="2277"/>
      <c r="ASN3" s="2277"/>
      <c r="ASO3" s="2277"/>
      <c r="ASP3" s="2277"/>
      <c r="ASQ3" s="2277"/>
      <c r="ASR3" s="2277"/>
      <c r="ASS3" s="2277"/>
      <c r="AST3" s="2277"/>
      <c r="ASU3" s="2277"/>
      <c r="ASV3" s="2277"/>
      <c r="ASW3" s="2277"/>
      <c r="ASX3" s="2277"/>
      <c r="ASY3" s="2277"/>
      <c r="ASZ3" s="2277"/>
      <c r="ATA3" s="2277"/>
      <c r="ATB3" s="2277"/>
      <c r="ATC3" s="2277"/>
      <c r="ATD3" s="2277"/>
      <c r="ATE3" s="2277"/>
      <c r="ATF3" s="2277"/>
      <c r="ATG3" s="2277"/>
      <c r="ATH3" s="2277"/>
      <c r="ATI3" s="2277"/>
      <c r="ATJ3" s="2277"/>
      <c r="ATK3" s="2277"/>
      <c r="ATL3" s="2277"/>
      <c r="ATM3" s="2277"/>
      <c r="ATN3" s="2277"/>
      <c r="ATO3" s="2277"/>
      <c r="ATP3" s="2277"/>
      <c r="ATQ3" s="2277"/>
      <c r="ATR3" s="2277"/>
      <c r="ATS3" s="2277"/>
      <c r="ATT3" s="2277"/>
      <c r="ATU3" s="2277"/>
      <c r="ATV3" s="2277"/>
      <c r="ATW3" s="2277"/>
      <c r="ATX3" s="2277"/>
      <c r="ATY3" s="2277"/>
      <c r="ATZ3" s="2277"/>
      <c r="AUA3" s="2277"/>
      <c r="AUB3" s="2277"/>
      <c r="AUC3" s="2277"/>
      <c r="AUD3" s="2277"/>
      <c r="AUE3" s="2277"/>
      <c r="AUF3" s="2277"/>
      <c r="AUG3" s="2277"/>
      <c r="AUH3" s="2277"/>
      <c r="AUI3" s="2277"/>
      <c r="AUJ3" s="2277"/>
      <c r="AUK3" s="2277"/>
      <c r="AUL3" s="2277"/>
      <c r="AUM3" s="2277"/>
      <c r="AUN3" s="2277"/>
      <c r="AUO3" s="2277"/>
      <c r="AUP3" s="2277"/>
      <c r="AUQ3" s="2277"/>
      <c r="AUR3" s="2277"/>
      <c r="AUS3" s="2277"/>
      <c r="AUT3" s="2277"/>
      <c r="AUU3" s="2277"/>
      <c r="AUV3" s="2277"/>
      <c r="AUW3" s="2277"/>
      <c r="AUX3" s="2277"/>
      <c r="AUY3" s="2277"/>
      <c r="AUZ3" s="2277"/>
      <c r="AVA3" s="2277"/>
      <c r="AVB3" s="2277"/>
      <c r="AVC3" s="2277"/>
      <c r="AVD3" s="2277"/>
      <c r="AVE3" s="2277"/>
      <c r="AVF3" s="2277"/>
      <c r="AVG3" s="2277"/>
      <c r="AVH3" s="2277"/>
      <c r="AVI3" s="2277"/>
      <c r="AVJ3" s="2277"/>
      <c r="AVK3" s="2277"/>
      <c r="AVL3" s="2277"/>
      <c r="AVM3" s="2277"/>
      <c r="AVN3" s="2277"/>
      <c r="AVO3" s="2277"/>
      <c r="AVP3" s="2277"/>
      <c r="AVQ3" s="2277"/>
      <c r="AVR3" s="2277"/>
      <c r="AVS3" s="2277"/>
      <c r="AVT3" s="2277"/>
      <c r="AVU3" s="2277"/>
      <c r="AVV3" s="2277"/>
      <c r="AVW3" s="2277"/>
      <c r="AVX3" s="2277"/>
      <c r="AVY3" s="2277"/>
      <c r="AVZ3" s="2277"/>
      <c r="AWA3" s="2277"/>
      <c r="AWB3" s="2277"/>
      <c r="AWC3" s="2277"/>
      <c r="AWD3" s="2277"/>
      <c r="AWE3" s="2277"/>
      <c r="AWF3" s="2277"/>
      <c r="AWG3" s="2277"/>
      <c r="AWH3" s="2277"/>
      <c r="AWI3" s="2277"/>
      <c r="AWJ3" s="2277"/>
      <c r="AWK3" s="2277"/>
      <c r="AWL3" s="2277"/>
      <c r="AWM3" s="2277"/>
      <c r="AWN3" s="2277"/>
      <c r="AWO3" s="2277"/>
      <c r="AWP3" s="2277"/>
      <c r="AWQ3" s="2277"/>
      <c r="AWR3" s="2277"/>
      <c r="AWS3" s="2277"/>
      <c r="AWT3" s="2277"/>
      <c r="AWU3" s="2277"/>
      <c r="AWV3" s="2277"/>
      <c r="AWW3" s="2277"/>
      <c r="AWX3" s="2277"/>
      <c r="AWY3" s="2277"/>
      <c r="AWZ3" s="2277"/>
      <c r="AXA3" s="2277"/>
      <c r="AXB3" s="2277"/>
      <c r="AXC3" s="2277"/>
      <c r="AXD3" s="2277"/>
      <c r="AXE3" s="2277"/>
      <c r="AXF3" s="2277"/>
      <c r="AXG3" s="2277"/>
      <c r="AXH3" s="2277"/>
      <c r="AXI3" s="2277"/>
      <c r="AXJ3" s="2277"/>
      <c r="AXK3" s="2277"/>
      <c r="AXL3" s="2277"/>
      <c r="AXM3" s="2277"/>
      <c r="AXN3" s="2277"/>
      <c r="AXO3" s="2277"/>
      <c r="AXP3" s="2277"/>
      <c r="AXQ3" s="2277"/>
      <c r="AXR3" s="2277"/>
      <c r="AXS3" s="2277"/>
      <c r="AXT3" s="2277"/>
      <c r="AXU3" s="2277"/>
      <c r="AXV3" s="2277"/>
      <c r="AXW3" s="2277"/>
      <c r="AXX3" s="2277"/>
      <c r="AXY3" s="2277"/>
      <c r="AXZ3" s="2277"/>
      <c r="AYA3" s="2277"/>
      <c r="AYB3" s="2277"/>
      <c r="AYC3" s="2277"/>
      <c r="AYD3" s="2277"/>
      <c r="AYE3" s="2277"/>
      <c r="AYF3" s="2277"/>
      <c r="AYG3" s="2277"/>
      <c r="AYH3" s="2277"/>
      <c r="AYI3" s="2277"/>
      <c r="AYJ3" s="2277"/>
      <c r="AYK3" s="2277"/>
      <c r="AYL3" s="2277"/>
      <c r="AYM3" s="2277"/>
      <c r="AYN3" s="2277"/>
      <c r="AYO3" s="2277"/>
      <c r="AYP3" s="2277"/>
      <c r="AYQ3" s="2277"/>
      <c r="AYR3" s="2277"/>
      <c r="AYS3" s="2277"/>
      <c r="AYT3" s="2277"/>
      <c r="AYU3" s="2277"/>
      <c r="AYV3" s="2277"/>
      <c r="AYW3" s="2277"/>
      <c r="AYX3" s="2277"/>
      <c r="AYY3" s="2277"/>
      <c r="AYZ3" s="2277"/>
      <c r="AZA3" s="2277"/>
      <c r="AZB3" s="2277"/>
      <c r="AZC3" s="2277"/>
      <c r="AZD3" s="2277"/>
      <c r="AZE3" s="2277"/>
      <c r="AZF3" s="2277"/>
      <c r="AZG3" s="2277"/>
      <c r="AZH3" s="2277"/>
      <c r="AZI3" s="2277"/>
      <c r="AZJ3" s="2277"/>
      <c r="AZK3" s="2277"/>
      <c r="AZL3" s="2277"/>
      <c r="AZM3" s="2277"/>
      <c r="AZN3" s="2277"/>
      <c r="AZO3" s="2277"/>
      <c r="AZP3" s="2277"/>
      <c r="AZQ3" s="2277"/>
      <c r="AZR3" s="2277"/>
      <c r="AZS3" s="2277"/>
      <c r="AZT3" s="2277"/>
      <c r="AZU3" s="2277"/>
      <c r="AZV3" s="2277"/>
      <c r="AZW3" s="2277"/>
      <c r="AZX3" s="2277"/>
      <c r="AZY3" s="2277"/>
      <c r="AZZ3" s="2277"/>
      <c r="BAA3" s="2277"/>
      <c r="BAB3" s="2277"/>
      <c r="BAC3" s="2277"/>
      <c r="BAD3" s="2277"/>
      <c r="BAE3" s="2277"/>
      <c r="BAF3" s="2277"/>
      <c r="BAG3" s="2277"/>
      <c r="BAH3" s="2277"/>
      <c r="BAI3" s="2277"/>
      <c r="BAJ3" s="2277"/>
      <c r="BAK3" s="2277"/>
      <c r="BAL3" s="2277"/>
      <c r="BAM3" s="2277"/>
      <c r="BAN3" s="2277"/>
      <c r="BAO3" s="2277"/>
      <c r="BAP3" s="2277"/>
      <c r="BAQ3" s="2277"/>
      <c r="BAR3" s="2277"/>
      <c r="BAS3" s="2277"/>
      <c r="BAT3" s="2277"/>
      <c r="BAU3" s="2277"/>
      <c r="BAV3" s="2277"/>
      <c r="BAW3" s="2277"/>
      <c r="BAX3" s="2277"/>
      <c r="BAY3" s="2277"/>
      <c r="BAZ3" s="2277"/>
      <c r="BBA3" s="2277"/>
      <c r="BBB3" s="2277"/>
      <c r="BBC3" s="2277"/>
      <c r="BBD3" s="2277"/>
      <c r="BBE3" s="2277"/>
      <c r="BBF3" s="2277"/>
      <c r="BBG3" s="2277"/>
      <c r="BBH3" s="2277"/>
      <c r="BBI3" s="2277"/>
      <c r="BBJ3" s="2277"/>
      <c r="BBK3" s="2277"/>
      <c r="BBL3" s="2277"/>
      <c r="BBM3" s="2277"/>
      <c r="BBN3" s="2277"/>
      <c r="BBO3" s="2277"/>
      <c r="BBP3" s="2277"/>
      <c r="BBQ3" s="2277"/>
      <c r="BBR3" s="2277"/>
      <c r="BBS3" s="2277"/>
      <c r="BBT3" s="2277"/>
      <c r="BBU3" s="2277"/>
      <c r="BBV3" s="2277"/>
      <c r="BBW3" s="2277"/>
      <c r="BBX3" s="2277"/>
      <c r="BBY3" s="2277"/>
      <c r="BBZ3" s="2277"/>
      <c r="BCA3" s="2277"/>
      <c r="BCB3" s="2277"/>
      <c r="BCC3" s="2277"/>
      <c r="BCD3" s="2277"/>
      <c r="BCE3" s="2277"/>
      <c r="BCF3" s="2277"/>
      <c r="BCG3" s="2277"/>
      <c r="BCH3" s="2277"/>
      <c r="BCI3" s="2277"/>
      <c r="BCJ3" s="2277"/>
      <c r="BCK3" s="2277"/>
      <c r="BCL3" s="2277"/>
      <c r="BCM3" s="2277"/>
      <c r="BCN3" s="2277"/>
      <c r="BCO3" s="2277"/>
      <c r="BCP3" s="2277"/>
      <c r="BCQ3" s="2277"/>
      <c r="BCR3" s="2277"/>
      <c r="BCS3" s="2277"/>
      <c r="BCT3" s="2277"/>
      <c r="BCU3" s="2277"/>
      <c r="BCV3" s="2277"/>
      <c r="BCW3" s="2277"/>
      <c r="BCX3" s="2277"/>
      <c r="BCY3" s="2277"/>
      <c r="BCZ3" s="2277"/>
      <c r="BDA3" s="2277"/>
      <c r="BDB3" s="2277"/>
      <c r="BDC3" s="2277"/>
      <c r="BDD3" s="2277"/>
      <c r="BDE3" s="2277"/>
      <c r="BDF3" s="2277"/>
      <c r="BDG3" s="2277"/>
      <c r="BDH3" s="2277"/>
      <c r="BDI3" s="2277"/>
      <c r="BDJ3" s="2277"/>
      <c r="BDK3" s="2277"/>
      <c r="BDL3" s="2277"/>
      <c r="BDM3" s="2277"/>
      <c r="BDN3" s="2277"/>
      <c r="BDO3" s="2277"/>
      <c r="BDP3" s="2277"/>
      <c r="BDQ3" s="2277"/>
      <c r="BDR3" s="2277"/>
      <c r="BDS3" s="2277"/>
      <c r="BDT3" s="2277"/>
      <c r="BDU3" s="2277"/>
      <c r="BDV3" s="2277"/>
      <c r="BDW3" s="2277"/>
      <c r="BDX3" s="2277"/>
      <c r="BDY3" s="2277"/>
      <c r="BDZ3" s="2277"/>
      <c r="BEA3" s="2277"/>
      <c r="BEB3" s="2277"/>
      <c r="BEC3" s="2277"/>
      <c r="BED3" s="2277"/>
      <c r="BEE3" s="2277"/>
      <c r="BEF3" s="2277"/>
      <c r="BEG3" s="2277"/>
      <c r="BEH3" s="2277"/>
      <c r="BEI3" s="2277"/>
      <c r="BEJ3" s="2277"/>
      <c r="BEK3" s="2277"/>
      <c r="BEL3" s="2277"/>
      <c r="BEM3" s="2277"/>
      <c r="BEN3" s="2277"/>
      <c r="BEO3" s="2277"/>
      <c r="BEP3" s="2277"/>
      <c r="BEQ3" s="2277"/>
      <c r="BER3" s="2277"/>
      <c r="BES3" s="2277"/>
      <c r="BET3" s="2277"/>
      <c r="BEU3" s="2277"/>
      <c r="BEV3" s="2277"/>
      <c r="BEW3" s="2277"/>
      <c r="BEX3" s="2277"/>
      <c r="BEY3" s="2277"/>
      <c r="BEZ3" s="2277"/>
      <c r="BFA3" s="2277"/>
      <c r="BFB3" s="2277"/>
      <c r="BFC3" s="2277"/>
      <c r="BFD3" s="2277"/>
      <c r="BFE3" s="2277"/>
      <c r="BFF3" s="2277"/>
      <c r="BFG3" s="2277"/>
      <c r="BFH3" s="2277"/>
      <c r="BFI3" s="2277"/>
      <c r="BFJ3" s="2277"/>
      <c r="BFK3" s="2277"/>
      <c r="BFL3" s="2277"/>
      <c r="BFM3" s="2277"/>
      <c r="BFN3" s="2277"/>
      <c r="BFO3" s="2277"/>
      <c r="BFP3" s="2277"/>
      <c r="BFQ3" s="2277"/>
      <c r="BFR3" s="2277"/>
      <c r="BFS3" s="2277"/>
      <c r="BFT3" s="2277"/>
      <c r="BFU3" s="2277"/>
      <c r="BFV3" s="2277"/>
      <c r="BFW3" s="2277"/>
      <c r="BFX3" s="2277"/>
      <c r="BFY3" s="2277"/>
      <c r="BFZ3" s="2277"/>
      <c r="BGA3" s="2277"/>
      <c r="BGB3" s="2277"/>
      <c r="BGC3" s="2277"/>
      <c r="BGD3" s="2277"/>
      <c r="BGE3" s="2277"/>
      <c r="BGF3" s="2277"/>
      <c r="BGG3" s="2277"/>
      <c r="BGH3" s="2277"/>
      <c r="BGI3" s="2277"/>
      <c r="BGJ3" s="2277"/>
      <c r="BGK3" s="2277"/>
      <c r="BGL3" s="2277"/>
      <c r="BGM3" s="2277"/>
      <c r="BGN3" s="2277"/>
      <c r="BGO3" s="2277"/>
      <c r="BGP3" s="2277"/>
      <c r="BGQ3" s="2277"/>
      <c r="BGR3" s="2277"/>
      <c r="BGS3" s="2277"/>
      <c r="BGT3" s="2277"/>
      <c r="BGU3" s="2277"/>
      <c r="BGV3" s="2277"/>
      <c r="BGW3" s="2277"/>
      <c r="BGX3" s="2277"/>
      <c r="BGY3" s="2277"/>
      <c r="BGZ3" s="2277"/>
      <c r="BHA3" s="2277"/>
      <c r="BHB3" s="2277"/>
      <c r="BHC3" s="2277"/>
      <c r="BHD3" s="2277"/>
      <c r="BHE3" s="2277"/>
      <c r="BHF3" s="2277"/>
      <c r="BHG3" s="2277"/>
      <c r="BHH3" s="2277"/>
      <c r="BHI3" s="2277"/>
      <c r="BHJ3" s="2277"/>
      <c r="BHK3" s="2277"/>
      <c r="BHL3" s="2277"/>
      <c r="BHM3" s="2277"/>
      <c r="BHN3" s="2277"/>
      <c r="BHO3" s="2277"/>
      <c r="BHP3" s="2277"/>
      <c r="BHQ3" s="2277"/>
      <c r="BHR3" s="2277"/>
      <c r="BHS3" s="2277"/>
      <c r="BHT3" s="2277"/>
      <c r="BHU3" s="2277"/>
      <c r="BHV3" s="2277"/>
      <c r="BHW3" s="2277"/>
      <c r="BHX3" s="2277"/>
      <c r="BHY3" s="2277"/>
      <c r="BHZ3" s="2277"/>
      <c r="BIA3" s="2277"/>
      <c r="BIB3" s="2277"/>
      <c r="BIC3" s="2277"/>
      <c r="BID3" s="2277"/>
      <c r="BIE3" s="2277"/>
      <c r="BIF3" s="2277"/>
      <c r="BIG3" s="2277"/>
      <c r="BIH3" s="2277"/>
      <c r="BII3" s="2277"/>
      <c r="BIJ3" s="2277"/>
      <c r="BIK3" s="2277"/>
      <c r="BIL3" s="2277"/>
      <c r="BIM3" s="2277"/>
      <c r="BIN3" s="2277"/>
      <c r="BIO3" s="2277"/>
      <c r="BIP3" s="2277"/>
      <c r="BIQ3" s="2277"/>
      <c r="BIR3" s="2277"/>
      <c r="BIS3" s="2277"/>
      <c r="BIT3" s="2277"/>
      <c r="BIU3" s="2277"/>
      <c r="BIV3" s="2277"/>
      <c r="BIW3" s="2277"/>
      <c r="BIX3" s="2277"/>
      <c r="BIY3" s="2277"/>
      <c r="BIZ3" s="2277"/>
      <c r="BJA3" s="2277"/>
      <c r="BJB3" s="2277"/>
      <c r="BJC3" s="2277"/>
      <c r="BJD3" s="2277"/>
      <c r="BJE3" s="2277"/>
      <c r="BJF3" s="2277"/>
      <c r="BJG3" s="2277"/>
      <c r="BJH3" s="2277"/>
      <c r="BJI3" s="2277"/>
      <c r="BJJ3" s="2277"/>
      <c r="BJK3" s="2277"/>
      <c r="BJL3" s="2277"/>
      <c r="BJM3" s="2277"/>
      <c r="BJN3" s="2277"/>
      <c r="BJO3" s="2277"/>
      <c r="BJP3" s="2277"/>
      <c r="BJQ3" s="2277"/>
      <c r="BJR3" s="2277"/>
      <c r="BJS3" s="2277"/>
      <c r="BJT3" s="2277"/>
      <c r="BJU3" s="2277"/>
      <c r="BJV3" s="2277"/>
      <c r="BJW3" s="2277"/>
      <c r="BJX3" s="2277"/>
      <c r="BJY3" s="2277"/>
      <c r="BJZ3" s="2277"/>
      <c r="BKA3" s="2277"/>
      <c r="BKB3" s="2277"/>
      <c r="BKC3" s="2277"/>
      <c r="BKD3" s="2277"/>
      <c r="BKE3" s="2277"/>
      <c r="BKF3" s="2277"/>
      <c r="BKG3" s="2277"/>
      <c r="BKH3" s="2277"/>
      <c r="BKI3" s="2277"/>
      <c r="BKJ3" s="2277"/>
      <c r="BKK3" s="2277"/>
      <c r="BKL3" s="2277"/>
      <c r="BKM3" s="2277"/>
      <c r="BKN3" s="2277"/>
      <c r="BKO3" s="2277"/>
      <c r="BKP3" s="2277"/>
      <c r="BKQ3" s="2277"/>
      <c r="BKR3" s="2277"/>
      <c r="BKS3" s="2277"/>
      <c r="BKT3" s="2277"/>
      <c r="BKU3" s="2277"/>
      <c r="BKV3" s="2277"/>
      <c r="BKW3" s="2277"/>
      <c r="BKX3" s="2277"/>
      <c r="BKY3" s="2277"/>
      <c r="BKZ3" s="2277"/>
      <c r="BLA3" s="2277"/>
      <c r="BLB3" s="2277"/>
      <c r="BLC3" s="2277"/>
      <c r="BLD3" s="2277"/>
      <c r="BLE3" s="2277"/>
      <c r="BLF3" s="2277"/>
      <c r="BLG3" s="2277"/>
      <c r="BLH3" s="2277"/>
      <c r="BLI3" s="2277"/>
      <c r="BLJ3" s="2277"/>
      <c r="BLK3" s="2277"/>
      <c r="BLL3" s="2277"/>
      <c r="BLM3" s="2277"/>
      <c r="BLN3" s="2277"/>
      <c r="BLO3" s="2277"/>
      <c r="BLP3" s="2277"/>
      <c r="BLQ3" s="2277"/>
      <c r="BLR3" s="2277"/>
      <c r="BLS3" s="2277"/>
      <c r="BLT3" s="2277"/>
      <c r="BLU3" s="2277"/>
      <c r="BLV3" s="2277"/>
      <c r="BLW3" s="2277"/>
      <c r="BLX3" s="2277"/>
      <c r="BLY3" s="2277"/>
      <c r="BLZ3" s="2277"/>
      <c r="BMA3" s="2277"/>
      <c r="BMB3" s="2277"/>
      <c r="BMC3" s="2277"/>
      <c r="BMD3" s="2277"/>
      <c r="BME3" s="2277"/>
      <c r="BMF3" s="2277"/>
      <c r="BMG3" s="2277"/>
      <c r="BMH3" s="2277"/>
      <c r="BMI3" s="2277"/>
      <c r="BMJ3" s="2277"/>
      <c r="BMK3" s="2277"/>
      <c r="BML3" s="2277"/>
      <c r="BMM3" s="2277"/>
      <c r="BMN3" s="2277"/>
      <c r="BMO3" s="2277"/>
      <c r="BMP3" s="2277"/>
      <c r="BMQ3" s="2277"/>
      <c r="BMR3" s="2277"/>
      <c r="BMS3" s="2277"/>
      <c r="BMT3" s="2277"/>
      <c r="BMU3" s="2277"/>
      <c r="BMV3" s="2277"/>
      <c r="BMW3" s="2277"/>
      <c r="BMX3" s="2277"/>
      <c r="BMY3" s="2277"/>
      <c r="BMZ3" s="2277"/>
      <c r="BNA3" s="2277"/>
      <c r="BNB3" s="2277"/>
      <c r="BNC3" s="2277"/>
      <c r="BND3" s="2277"/>
      <c r="BNE3" s="2277"/>
      <c r="BNF3" s="2277"/>
      <c r="BNG3" s="2277"/>
      <c r="BNH3" s="2277"/>
      <c r="BNI3" s="2277"/>
      <c r="BNJ3" s="2277"/>
      <c r="BNK3" s="2277"/>
      <c r="BNL3" s="2277"/>
      <c r="BNM3" s="2277"/>
      <c r="BNN3" s="2277"/>
      <c r="BNO3" s="2277"/>
      <c r="BNP3" s="2277"/>
      <c r="BNQ3" s="2277"/>
      <c r="BNR3" s="2277"/>
      <c r="BNS3" s="2277"/>
      <c r="BNT3" s="2277"/>
      <c r="BNU3" s="2277"/>
      <c r="BNV3" s="2277"/>
      <c r="BNW3" s="2277"/>
      <c r="BNX3" s="2277"/>
      <c r="BNY3" s="2277"/>
      <c r="BNZ3" s="2277"/>
      <c r="BOA3" s="2277"/>
      <c r="BOB3" s="2277"/>
      <c r="BOC3" s="2277"/>
      <c r="BOD3" s="2277"/>
      <c r="BOE3" s="2277"/>
      <c r="BOF3" s="2277"/>
      <c r="BOG3" s="2277"/>
      <c r="BOH3" s="2277"/>
      <c r="BOI3" s="2277"/>
      <c r="BOJ3" s="2277"/>
      <c r="BOK3" s="2277"/>
      <c r="BOL3" s="2277"/>
      <c r="BOM3" s="2277"/>
      <c r="BON3" s="2277"/>
      <c r="BOO3" s="2277"/>
      <c r="BOP3" s="2277"/>
      <c r="BOQ3" s="2277"/>
      <c r="BOR3" s="2277"/>
      <c r="BOS3" s="2277"/>
      <c r="BOT3" s="2277"/>
      <c r="BOU3" s="2277"/>
      <c r="BOV3" s="2277"/>
      <c r="BOW3" s="2277"/>
      <c r="BOX3" s="2277"/>
      <c r="BOY3" s="2277"/>
      <c r="BOZ3" s="2277"/>
      <c r="BPA3" s="2277"/>
      <c r="BPB3" s="2277"/>
      <c r="BPC3" s="2277"/>
      <c r="BPD3" s="2277"/>
      <c r="BPE3" s="2277"/>
      <c r="BPF3" s="2277"/>
      <c r="BPG3" s="2277"/>
      <c r="BPH3" s="2277"/>
      <c r="BPI3" s="2277"/>
      <c r="BPJ3" s="2277"/>
      <c r="BPK3" s="2277"/>
      <c r="BPL3" s="2277"/>
      <c r="BPM3" s="2277"/>
      <c r="BPN3" s="2277"/>
      <c r="BPO3" s="2277"/>
      <c r="BPP3" s="2277"/>
      <c r="BPQ3" s="2277"/>
      <c r="BPR3" s="2277"/>
      <c r="BPS3" s="2277"/>
      <c r="BPT3" s="2277"/>
      <c r="BPU3" s="2277"/>
      <c r="BPV3" s="2277"/>
      <c r="BPW3" s="2277"/>
      <c r="BPX3" s="2277"/>
      <c r="BPY3" s="2277"/>
      <c r="BPZ3" s="2277"/>
      <c r="BQA3" s="2277"/>
      <c r="BQB3" s="2277"/>
      <c r="BQC3" s="2277"/>
      <c r="BQD3" s="2277"/>
      <c r="BQE3" s="2277"/>
      <c r="BQF3" s="2277"/>
      <c r="BQG3" s="2277"/>
      <c r="BQH3" s="2277"/>
      <c r="BQI3" s="2277"/>
      <c r="BQJ3" s="2277"/>
      <c r="BQK3" s="2277"/>
      <c r="BQL3" s="2277"/>
      <c r="BQM3" s="2277"/>
      <c r="BQN3" s="2277"/>
      <c r="BQO3" s="2277"/>
      <c r="BQP3" s="2277"/>
      <c r="BQQ3" s="2277"/>
      <c r="BQR3" s="2277"/>
      <c r="BQS3" s="2277"/>
      <c r="BQT3" s="2277"/>
      <c r="BQU3" s="2277"/>
      <c r="BQV3" s="2277"/>
      <c r="BQW3" s="2277"/>
      <c r="BQX3" s="2277"/>
      <c r="BQY3" s="2277"/>
      <c r="BQZ3" s="2277"/>
      <c r="BRA3" s="2277"/>
      <c r="BRB3" s="2277"/>
      <c r="BRC3" s="2277"/>
      <c r="BRD3" s="2277"/>
      <c r="BRE3" s="2277"/>
      <c r="BRF3" s="2277"/>
      <c r="BRG3" s="2277"/>
      <c r="BRH3" s="2277"/>
      <c r="BRI3" s="2277"/>
      <c r="BRJ3" s="2277"/>
      <c r="BRK3" s="2277"/>
      <c r="BRL3" s="2277"/>
      <c r="BRM3" s="2277"/>
      <c r="BRN3" s="2277"/>
      <c r="BRO3" s="2277"/>
      <c r="BRP3" s="2277"/>
      <c r="BRQ3" s="2277"/>
      <c r="BRR3" s="2277"/>
      <c r="BRS3" s="2277"/>
      <c r="BRT3" s="2277"/>
      <c r="BRU3" s="2277"/>
      <c r="BRV3" s="2277"/>
      <c r="BRW3" s="2277"/>
      <c r="BRX3" s="2277"/>
      <c r="BRY3" s="2277"/>
      <c r="BRZ3" s="2277"/>
      <c r="BSA3" s="2277"/>
      <c r="BSB3" s="2277"/>
      <c r="BSC3" s="2277"/>
      <c r="BSD3" s="2277"/>
      <c r="BSE3" s="2277"/>
      <c r="BSF3" s="2277"/>
      <c r="BSG3" s="2277"/>
      <c r="BSH3" s="2277"/>
      <c r="BSI3" s="2277"/>
      <c r="BSJ3" s="2277"/>
      <c r="BSK3" s="2277"/>
      <c r="BSL3" s="2277"/>
      <c r="BSM3" s="2277"/>
      <c r="BSN3" s="2277"/>
      <c r="BSO3" s="2277"/>
      <c r="BSP3" s="2277"/>
      <c r="BSQ3" s="2277"/>
      <c r="BSR3" s="2277"/>
      <c r="BSS3" s="2277"/>
      <c r="BST3" s="2277"/>
      <c r="BSU3" s="2277"/>
      <c r="BSV3" s="2277"/>
      <c r="BSW3" s="2277"/>
      <c r="BSX3" s="2277"/>
      <c r="BSY3" s="2277"/>
      <c r="BSZ3" s="2277"/>
      <c r="BTA3" s="2277"/>
      <c r="BTB3" s="2277"/>
      <c r="BTC3" s="2277"/>
      <c r="BTD3" s="2277"/>
      <c r="BTE3" s="2277"/>
      <c r="BTF3" s="2277"/>
      <c r="BTG3" s="2277"/>
      <c r="BTH3" s="2277"/>
      <c r="BTI3" s="2277"/>
      <c r="BTJ3" s="2277"/>
      <c r="BTK3" s="2277"/>
      <c r="BTL3" s="2277"/>
      <c r="BTM3" s="2277"/>
      <c r="BTN3" s="2277"/>
      <c r="BTO3" s="2277"/>
      <c r="BTP3" s="2277"/>
      <c r="BTQ3" s="2277"/>
      <c r="BTR3" s="2277"/>
      <c r="BTS3" s="2277"/>
      <c r="BTT3" s="2277"/>
      <c r="BTU3" s="2277"/>
      <c r="BTV3" s="2277"/>
      <c r="BTW3" s="2277"/>
      <c r="BTX3" s="2277"/>
      <c r="BTY3" s="2277"/>
      <c r="BTZ3" s="2277"/>
      <c r="BUA3" s="2277"/>
      <c r="BUB3" s="2277"/>
      <c r="BUC3" s="2277"/>
      <c r="BUD3" s="2277"/>
      <c r="BUE3" s="2277"/>
      <c r="BUF3" s="2277"/>
      <c r="BUG3" s="2277"/>
      <c r="BUH3" s="2277"/>
      <c r="BUI3" s="2277"/>
      <c r="BUJ3" s="2277"/>
      <c r="BUK3" s="2277"/>
      <c r="BUL3" s="2277"/>
      <c r="BUM3" s="2277"/>
      <c r="BUN3" s="2277"/>
      <c r="BUO3" s="2277"/>
      <c r="BUP3" s="2277"/>
      <c r="BUQ3" s="2277"/>
      <c r="BUR3" s="2277"/>
      <c r="BUS3" s="2277"/>
      <c r="BUT3" s="2277"/>
      <c r="BUU3" s="2277"/>
      <c r="BUV3" s="2277"/>
      <c r="BUW3" s="2277"/>
      <c r="BUX3" s="2277"/>
      <c r="BUY3" s="2277"/>
      <c r="BUZ3" s="2277"/>
      <c r="BVA3" s="2277"/>
      <c r="BVB3" s="2277"/>
      <c r="BVC3" s="2277"/>
      <c r="BVD3" s="2277"/>
      <c r="BVE3" s="2277"/>
      <c r="BVF3" s="2277"/>
      <c r="BVG3" s="2277"/>
      <c r="BVH3" s="2277"/>
      <c r="BVI3" s="2277"/>
      <c r="BVJ3" s="2277"/>
      <c r="BVK3" s="2277"/>
      <c r="BVL3" s="2277"/>
      <c r="BVM3" s="2277"/>
      <c r="BVN3" s="2277"/>
      <c r="BVO3" s="2277"/>
      <c r="BVP3" s="2277"/>
      <c r="BVQ3" s="2277"/>
      <c r="BVR3" s="2277"/>
      <c r="BVS3" s="2277"/>
      <c r="BVT3" s="2277"/>
      <c r="BVU3" s="2277"/>
      <c r="BVV3" s="2277"/>
      <c r="BVW3" s="2277"/>
      <c r="BVX3" s="2277"/>
      <c r="BVY3" s="2277"/>
      <c r="BVZ3" s="2277"/>
      <c r="BWA3" s="2277"/>
      <c r="BWB3" s="2277"/>
      <c r="BWC3" s="2277"/>
      <c r="BWD3" s="2277"/>
      <c r="BWE3" s="2277"/>
      <c r="BWF3" s="2277"/>
      <c r="BWG3" s="2277"/>
      <c r="BWH3" s="2277"/>
      <c r="BWI3" s="2277"/>
      <c r="BWJ3" s="2277"/>
      <c r="BWK3" s="2277"/>
      <c r="BWL3" s="2277"/>
      <c r="BWM3" s="2277"/>
      <c r="BWN3" s="2277"/>
      <c r="BWO3" s="2277"/>
      <c r="BWP3" s="2277"/>
      <c r="BWQ3" s="2277"/>
      <c r="BWR3" s="2277"/>
      <c r="BWS3" s="2277"/>
      <c r="BWT3" s="2277"/>
      <c r="BWU3" s="2277"/>
      <c r="BWV3" s="2277"/>
      <c r="BWW3" s="2277"/>
      <c r="BWX3" s="2277"/>
      <c r="BWY3" s="2277"/>
      <c r="BWZ3" s="2277"/>
      <c r="BXA3" s="2277"/>
      <c r="BXB3" s="2277"/>
      <c r="BXC3" s="2277"/>
      <c r="BXD3" s="2277"/>
      <c r="BXE3" s="2277"/>
      <c r="BXF3" s="2277"/>
      <c r="BXG3" s="2277"/>
      <c r="BXH3" s="2277"/>
      <c r="BXI3" s="2277"/>
      <c r="BXJ3" s="2277"/>
      <c r="BXK3" s="2277"/>
      <c r="BXL3" s="2277"/>
      <c r="BXM3" s="2277"/>
      <c r="BXN3" s="2277"/>
      <c r="BXO3" s="2277"/>
      <c r="BXP3" s="2277"/>
      <c r="BXQ3" s="2277"/>
      <c r="BXR3" s="2277"/>
      <c r="BXS3" s="2277"/>
      <c r="BXT3" s="2277"/>
      <c r="BXU3" s="2277"/>
      <c r="BXV3" s="2277"/>
      <c r="BXW3" s="2277"/>
      <c r="BXX3" s="2277"/>
      <c r="BXY3" s="2277"/>
      <c r="BXZ3" s="2277"/>
      <c r="BYA3" s="2277"/>
      <c r="BYB3" s="2277"/>
      <c r="BYC3" s="2277"/>
      <c r="BYD3" s="2277"/>
      <c r="BYE3" s="2277"/>
      <c r="BYF3" s="2277"/>
      <c r="BYG3" s="2277"/>
      <c r="BYH3" s="2277"/>
      <c r="BYI3" s="2277"/>
      <c r="BYJ3" s="2277"/>
      <c r="BYK3" s="2277"/>
      <c r="BYL3" s="2277"/>
      <c r="BYM3" s="2277"/>
      <c r="BYN3" s="2277"/>
      <c r="BYO3" s="2277"/>
      <c r="BYP3" s="2277"/>
      <c r="BYQ3" s="2277"/>
      <c r="BYR3" s="2277"/>
      <c r="BYS3" s="2277"/>
      <c r="BYT3" s="2277"/>
      <c r="BYU3" s="2277"/>
      <c r="BYV3" s="2277"/>
      <c r="BYW3" s="2277"/>
      <c r="BYX3" s="2277"/>
      <c r="BYY3" s="2277"/>
      <c r="BYZ3" s="2277"/>
      <c r="BZA3" s="2277"/>
      <c r="BZB3" s="2277"/>
      <c r="BZC3" s="2277"/>
      <c r="BZD3" s="2277"/>
      <c r="BZE3" s="2277"/>
      <c r="BZF3" s="2277"/>
      <c r="BZG3" s="2277"/>
      <c r="BZH3" s="2277"/>
      <c r="BZI3" s="2277"/>
      <c r="BZJ3" s="2277"/>
      <c r="BZK3" s="2277"/>
      <c r="BZL3" s="2277"/>
      <c r="BZM3" s="2277"/>
      <c r="BZN3" s="2277"/>
      <c r="BZO3" s="2277"/>
      <c r="BZP3" s="2277"/>
      <c r="BZQ3" s="2277"/>
      <c r="BZR3" s="2277"/>
      <c r="BZS3" s="2277"/>
      <c r="BZT3" s="2277"/>
      <c r="BZU3" s="2277"/>
      <c r="BZV3" s="2277"/>
      <c r="BZW3" s="2277"/>
      <c r="BZX3" s="2277"/>
      <c r="BZY3" s="2277"/>
      <c r="BZZ3" s="2277"/>
      <c r="CAA3" s="2277"/>
      <c r="CAB3" s="2277"/>
      <c r="CAC3" s="2277"/>
      <c r="CAD3" s="2277"/>
      <c r="CAE3" s="2277"/>
      <c r="CAF3" s="2277"/>
      <c r="CAG3" s="2277"/>
      <c r="CAH3" s="2277"/>
      <c r="CAI3" s="2277"/>
      <c r="CAJ3" s="2277"/>
      <c r="CAK3" s="2277"/>
      <c r="CAL3" s="2277"/>
      <c r="CAM3" s="2277"/>
      <c r="CAN3" s="2277"/>
      <c r="CAO3" s="2277"/>
      <c r="CAP3" s="2277"/>
      <c r="CAQ3" s="2277"/>
      <c r="CAR3" s="2277"/>
      <c r="CAS3" s="2277"/>
      <c r="CAT3" s="2277"/>
      <c r="CAU3" s="2277"/>
      <c r="CAV3" s="2277"/>
      <c r="CAW3" s="2277"/>
      <c r="CAX3" s="2277"/>
      <c r="CAY3" s="2277"/>
      <c r="CAZ3" s="2277"/>
      <c r="CBA3" s="2277"/>
      <c r="CBB3" s="2277"/>
      <c r="CBC3" s="2277"/>
      <c r="CBD3" s="2277"/>
      <c r="CBE3" s="2277"/>
      <c r="CBF3" s="2277"/>
      <c r="CBG3" s="2277"/>
      <c r="CBH3" s="2277"/>
      <c r="CBI3" s="2277"/>
      <c r="CBJ3" s="2277"/>
      <c r="CBK3" s="2277"/>
      <c r="CBL3" s="2277"/>
      <c r="CBM3" s="2277"/>
      <c r="CBN3" s="2277"/>
      <c r="CBO3" s="2277"/>
      <c r="CBP3" s="2277"/>
      <c r="CBQ3" s="2277"/>
      <c r="CBR3" s="2277"/>
      <c r="CBS3" s="2277"/>
      <c r="CBT3" s="2277"/>
      <c r="CBU3" s="2277"/>
      <c r="CBV3" s="2277"/>
      <c r="CBW3" s="2277"/>
      <c r="CBX3" s="2277"/>
      <c r="CBY3" s="2277"/>
      <c r="CBZ3" s="2277"/>
      <c r="CCA3" s="2277"/>
      <c r="CCB3" s="2277"/>
      <c r="CCC3" s="2277"/>
      <c r="CCD3" s="2277"/>
      <c r="CCE3" s="2277"/>
      <c r="CCF3" s="2277"/>
      <c r="CCG3" s="2277"/>
      <c r="CCH3" s="2277"/>
      <c r="CCI3" s="2277"/>
      <c r="CCJ3" s="2277"/>
      <c r="CCK3" s="2277"/>
      <c r="CCL3" s="2277"/>
      <c r="CCM3" s="2277"/>
      <c r="CCN3" s="2277"/>
      <c r="CCO3" s="2277"/>
      <c r="CCP3" s="2277"/>
      <c r="CCQ3" s="2277"/>
      <c r="CCR3" s="2277"/>
      <c r="CCS3" s="2277"/>
      <c r="CCT3" s="2277"/>
      <c r="CCU3" s="2277"/>
      <c r="CCV3" s="2277"/>
      <c r="CCW3" s="2277"/>
      <c r="CCX3" s="2277"/>
      <c r="CCY3" s="2277"/>
      <c r="CCZ3" s="2277"/>
      <c r="CDA3" s="2277"/>
      <c r="CDB3" s="2277"/>
      <c r="CDC3" s="2277"/>
      <c r="CDD3" s="2277"/>
      <c r="CDE3" s="2277"/>
      <c r="CDF3" s="2277"/>
      <c r="CDG3" s="2277"/>
      <c r="CDH3" s="2277"/>
      <c r="CDI3" s="2277"/>
      <c r="CDJ3" s="2277"/>
      <c r="CDK3" s="2277"/>
      <c r="CDL3" s="2277"/>
      <c r="CDM3" s="2277"/>
      <c r="CDN3" s="2277"/>
      <c r="CDO3" s="2277"/>
      <c r="CDP3" s="2277"/>
      <c r="CDQ3" s="2277"/>
      <c r="CDR3" s="2277"/>
      <c r="CDS3" s="2277"/>
      <c r="CDT3" s="2277"/>
      <c r="CDU3" s="2277"/>
      <c r="CDV3" s="2277"/>
      <c r="CDW3" s="2277"/>
      <c r="CDX3" s="2277"/>
      <c r="CDY3" s="2277"/>
      <c r="CDZ3" s="2277"/>
      <c r="CEA3" s="2277"/>
      <c r="CEB3" s="2277"/>
      <c r="CEC3" s="2277"/>
      <c r="CED3" s="2277"/>
      <c r="CEE3" s="2277"/>
      <c r="CEF3" s="2277"/>
      <c r="CEG3" s="2277"/>
      <c r="CEH3" s="2277"/>
      <c r="CEI3" s="2277"/>
      <c r="CEJ3" s="2277"/>
      <c r="CEK3" s="2277"/>
      <c r="CEL3" s="2277"/>
      <c r="CEM3" s="2277"/>
      <c r="CEN3" s="2277"/>
      <c r="CEO3" s="2277"/>
      <c r="CEP3" s="2277"/>
      <c r="CEQ3" s="2277"/>
      <c r="CER3" s="2277"/>
      <c r="CES3" s="2277"/>
      <c r="CET3" s="2277"/>
      <c r="CEU3" s="2277"/>
      <c r="CEV3" s="2277"/>
      <c r="CEW3" s="2277"/>
      <c r="CEX3" s="2277"/>
      <c r="CEY3" s="2277"/>
      <c r="CEZ3" s="2277"/>
      <c r="CFA3" s="2277"/>
      <c r="CFB3" s="2277"/>
      <c r="CFC3" s="2277"/>
      <c r="CFD3" s="2277"/>
      <c r="CFE3" s="2277"/>
      <c r="CFF3" s="2277"/>
      <c r="CFG3" s="2277"/>
      <c r="CFH3" s="2277"/>
      <c r="CFI3" s="2277"/>
      <c r="CFJ3" s="2277"/>
      <c r="CFK3" s="2277"/>
      <c r="CFL3" s="2277"/>
      <c r="CFM3" s="2277"/>
      <c r="CFN3" s="2277"/>
      <c r="CFO3" s="2277"/>
      <c r="CFP3" s="2277"/>
      <c r="CFQ3" s="2277"/>
      <c r="CFR3" s="2277"/>
      <c r="CFS3" s="2277"/>
      <c r="CFT3" s="2277"/>
      <c r="CFU3" s="2277"/>
      <c r="CFV3" s="2277"/>
      <c r="CFW3" s="2277"/>
      <c r="CFX3" s="2277"/>
      <c r="CFY3" s="2277"/>
      <c r="CFZ3" s="2277"/>
      <c r="CGA3" s="2277"/>
      <c r="CGB3" s="2277"/>
      <c r="CGC3" s="2277"/>
      <c r="CGD3" s="2277"/>
      <c r="CGE3" s="2277"/>
      <c r="CGF3" s="2277"/>
      <c r="CGG3" s="2277"/>
      <c r="CGH3" s="2277"/>
      <c r="CGI3" s="2277"/>
      <c r="CGJ3" s="2277"/>
      <c r="CGK3" s="2277"/>
      <c r="CGL3" s="2277"/>
      <c r="CGM3" s="2277"/>
      <c r="CGN3" s="2277"/>
      <c r="CGO3" s="2277"/>
      <c r="CGP3" s="2277"/>
      <c r="CGQ3" s="2277"/>
      <c r="CGR3" s="2277"/>
      <c r="CGS3" s="2277"/>
      <c r="CGT3" s="2277"/>
      <c r="CGU3" s="2277"/>
      <c r="CGV3" s="2277"/>
      <c r="CGW3" s="2277"/>
      <c r="CGX3" s="2277"/>
      <c r="CGY3" s="2277"/>
      <c r="CGZ3" s="2277"/>
      <c r="CHA3" s="2277"/>
      <c r="CHB3" s="2277"/>
      <c r="CHC3" s="2277"/>
      <c r="CHD3" s="2277"/>
      <c r="CHE3" s="2277"/>
      <c r="CHF3" s="2277"/>
      <c r="CHG3" s="2277"/>
      <c r="CHH3" s="2277"/>
      <c r="CHI3" s="2277"/>
      <c r="CHJ3" s="2277"/>
      <c r="CHK3" s="2277"/>
      <c r="CHL3" s="2277"/>
      <c r="CHM3" s="2277"/>
      <c r="CHN3" s="2277"/>
      <c r="CHO3" s="2277"/>
      <c r="CHP3" s="2277"/>
      <c r="CHQ3" s="2277"/>
      <c r="CHR3" s="2277"/>
      <c r="CHS3" s="2277"/>
      <c r="CHT3" s="2277"/>
      <c r="CHU3" s="2277"/>
      <c r="CHV3" s="2277"/>
      <c r="CHW3" s="2277"/>
      <c r="CHX3" s="2277"/>
      <c r="CHY3" s="2277"/>
      <c r="CHZ3" s="2277"/>
      <c r="CIA3" s="2277"/>
      <c r="CIB3" s="2277"/>
      <c r="CIC3" s="2277"/>
      <c r="CID3" s="2277"/>
      <c r="CIE3" s="2277"/>
      <c r="CIF3" s="2277"/>
      <c r="CIG3" s="2277"/>
      <c r="CIH3" s="2277"/>
      <c r="CII3" s="2277"/>
      <c r="CIJ3" s="2277"/>
      <c r="CIK3" s="2277"/>
      <c r="CIL3" s="2277"/>
      <c r="CIM3" s="2277"/>
      <c r="CIN3" s="2277"/>
      <c r="CIO3" s="2277"/>
      <c r="CIP3" s="2277"/>
      <c r="CIQ3" s="2277"/>
      <c r="CIR3" s="2277"/>
      <c r="CIS3" s="2277"/>
      <c r="CIT3" s="2277"/>
      <c r="CIU3" s="2277"/>
      <c r="CIV3" s="2277"/>
      <c r="CIW3" s="2277"/>
      <c r="CIX3" s="2277"/>
      <c r="CIY3" s="2277"/>
      <c r="CIZ3" s="2277"/>
      <c r="CJA3" s="2277"/>
      <c r="CJB3" s="2277"/>
      <c r="CJC3" s="2277"/>
      <c r="CJD3" s="2277"/>
      <c r="CJE3" s="2277"/>
      <c r="CJF3" s="2277"/>
      <c r="CJG3" s="2277"/>
      <c r="CJH3" s="2277"/>
      <c r="CJI3" s="2277"/>
      <c r="CJJ3" s="2277"/>
      <c r="CJK3" s="2277"/>
      <c r="CJL3" s="2277"/>
      <c r="CJM3" s="2277"/>
      <c r="CJN3" s="2277"/>
      <c r="CJO3" s="2277"/>
      <c r="CJP3" s="2277"/>
      <c r="CJQ3" s="2277"/>
      <c r="CJR3" s="2277"/>
      <c r="CJS3" s="2277"/>
      <c r="CJT3" s="2277"/>
      <c r="CJU3" s="2277"/>
      <c r="CJV3" s="2277"/>
      <c r="CJW3" s="2277"/>
      <c r="CJX3" s="2277"/>
      <c r="CJY3" s="2277"/>
      <c r="CJZ3" s="2277"/>
      <c r="CKA3" s="2277"/>
      <c r="CKB3" s="2277"/>
      <c r="CKC3" s="2277"/>
      <c r="CKD3" s="2277"/>
      <c r="CKE3" s="2277"/>
      <c r="CKF3" s="2277"/>
      <c r="CKG3" s="2277"/>
      <c r="CKH3" s="2277"/>
      <c r="CKI3" s="2277"/>
      <c r="CKJ3" s="2277"/>
      <c r="CKK3" s="2277"/>
      <c r="CKL3" s="2277"/>
      <c r="CKM3" s="2277"/>
      <c r="CKN3" s="2277"/>
      <c r="CKO3" s="2277"/>
      <c r="CKP3" s="2277"/>
      <c r="CKQ3" s="2277"/>
      <c r="CKR3" s="2277"/>
      <c r="CKS3" s="2277"/>
      <c r="CKT3" s="2277"/>
      <c r="CKU3" s="2277"/>
      <c r="CKV3" s="2277"/>
      <c r="CKW3" s="2277"/>
      <c r="CKX3" s="2277"/>
      <c r="CKY3" s="2277"/>
      <c r="CKZ3" s="2277"/>
      <c r="CLA3" s="2277"/>
      <c r="CLB3" s="2277"/>
      <c r="CLC3" s="2277"/>
      <c r="CLD3" s="2277"/>
      <c r="CLE3" s="2277"/>
      <c r="CLF3" s="2277"/>
      <c r="CLG3" s="2277"/>
      <c r="CLH3" s="2277"/>
      <c r="CLI3" s="2277"/>
      <c r="CLJ3" s="2277"/>
      <c r="CLK3" s="2277"/>
      <c r="CLL3" s="2277"/>
      <c r="CLM3" s="2277"/>
      <c r="CLN3" s="2277"/>
      <c r="CLO3" s="2277"/>
      <c r="CLP3" s="2277"/>
      <c r="CLQ3" s="2277"/>
      <c r="CLR3" s="2277"/>
      <c r="CLS3" s="2277"/>
      <c r="CLT3" s="2277"/>
      <c r="CLU3" s="2277"/>
      <c r="CLV3" s="2277"/>
      <c r="CLW3" s="2277"/>
      <c r="CLX3" s="2277"/>
      <c r="CLY3" s="2277"/>
      <c r="CLZ3" s="2277"/>
      <c r="CMA3" s="2277"/>
      <c r="CMB3" s="2277"/>
      <c r="CMC3" s="2277"/>
      <c r="CMD3" s="2277"/>
      <c r="CME3" s="2277"/>
      <c r="CMF3" s="2277"/>
      <c r="CMG3" s="2277"/>
      <c r="CMH3" s="2277"/>
      <c r="CMI3" s="2277"/>
      <c r="CMJ3" s="2277"/>
      <c r="CMK3" s="2277"/>
      <c r="CML3" s="2277"/>
      <c r="CMM3" s="2277"/>
      <c r="CMN3" s="2277"/>
      <c r="CMO3" s="2277"/>
      <c r="CMP3" s="2277"/>
      <c r="CMQ3" s="2277"/>
      <c r="CMR3" s="2277"/>
      <c r="CMS3" s="2277"/>
      <c r="CMT3" s="2277"/>
      <c r="CMU3" s="2277"/>
      <c r="CMV3" s="2277"/>
      <c r="CMW3" s="2277"/>
      <c r="CMX3" s="2277"/>
      <c r="CMY3" s="2277"/>
      <c r="CMZ3" s="2277"/>
      <c r="CNA3" s="2277"/>
      <c r="CNB3" s="2277"/>
      <c r="CNC3" s="2277"/>
      <c r="CND3" s="2277"/>
      <c r="CNE3" s="2277"/>
      <c r="CNF3" s="2277"/>
      <c r="CNG3" s="2277"/>
      <c r="CNH3" s="2277"/>
      <c r="CNI3" s="2277"/>
      <c r="CNJ3" s="2277"/>
      <c r="CNK3" s="2277"/>
      <c r="CNL3" s="2277"/>
      <c r="CNM3" s="2277"/>
      <c r="CNN3" s="2277"/>
      <c r="CNO3" s="2277"/>
      <c r="CNP3" s="2277"/>
      <c r="CNQ3" s="2277"/>
      <c r="CNR3" s="2277"/>
      <c r="CNS3" s="2277"/>
      <c r="CNT3" s="2277"/>
      <c r="CNU3" s="2277"/>
      <c r="CNV3" s="2277"/>
      <c r="CNW3" s="2277"/>
      <c r="CNX3" s="2277"/>
      <c r="CNY3" s="2277"/>
      <c r="CNZ3" s="2277"/>
      <c r="COA3" s="2277"/>
      <c r="COB3" s="2277"/>
      <c r="COC3" s="2277"/>
      <c r="COD3" s="2277"/>
      <c r="COE3" s="2277"/>
      <c r="COF3" s="2277"/>
      <c r="COG3" s="2277"/>
      <c r="COH3" s="2277"/>
      <c r="COI3" s="2277"/>
      <c r="COJ3" s="2277"/>
      <c r="COK3" s="2277"/>
      <c r="COL3" s="2277"/>
      <c r="COM3" s="2277"/>
      <c r="CON3" s="2277"/>
      <c r="COO3" s="2277"/>
      <c r="COP3" s="2277"/>
      <c r="COQ3" s="2277"/>
      <c r="COR3" s="2277"/>
      <c r="COS3" s="2277"/>
      <c r="COT3" s="2277"/>
      <c r="COU3" s="2277"/>
      <c r="COV3" s="2277"/>
      <c r="COW3" s="2277"/>
      <c r="COX3" s="2277"/>
      <c r="COY3" s="2277"/>
      <c r="COZ3" s="2277"/>
      <c r="CPA3" s="2277"/>
      <c r="CPB3" s="2277"/>
      <c r="CPC3" s="2277"/>
      <c r="CPD3" s="2277"/>
      <c r="CPE3" s="2277"/>
      <c r="CPF3" s="2277"/>
      <c r="CPG3" s="2277"/>
      <c r="CPH3" s="2277"/>
      <c r="CPI3" s="2277"/>
      <c r="CPJ3" s="2277"/>
      <c r="CPK3" s="2277"/>
      <c r="CPL3" s="2277"/>
      <c r="CPM3" s="2277"/>
      <c r="CPN3" s="2277"/>
      <c r="CPO3" s="2277"/>
      <c r="CPP3" s="2277"/>
      <c r="CPQ3" s="2277"/>
      <c r="CPR3" s="2277"/>
      <c r="CPS3" s="2277"/>
      <c r="CPT3" s="2277"/>
      <c r="CPU3" s="2277"/>
      <c r="CPV3" s="2277"/>
      <c r="CPW3" s="2277"/>
      <c r="CPX3" s="2277"/>
      <c r="CPY3" s="2277"/>
      <c r="CPZ3" s="2277"/>
      <c r="CQA3" s="2277"/>
      <c r="CQB3" s="2277"/>
      <c r="CQC3" s="2277"/>
      <c r="CQD3" s="2277"/>
      <c r="CQE3" s="2277"/>
      <c r="CQF3" s="2277"/>
      <c r="CQG3" s="2277"/>
      <c r="CQH3" s="2277"/>
      <c r="CQI3" s="2277"/>
      <c r="CQJ3" s="2277"/>
      <c r="CQK3" s="2277"/>
      <c r="CQL3" s="2277"/>
      <c r="CQM3" s="2277"/>
      <c r="CQN3" s="2277"/>
      <c r="CQO3" s="2277"/>
      <c r="CQP3" s="2277"/>
      <c r="CQQ3" s="2277"/>
      <c r="CQR3" s="2277"/>
      <c r="CQS3" s="2277"/>
      <c r="CQT3" s="2277"/>
      <c r="CQU3" s="2277"/>
      <c r="CQV3" s="2277"/>
      <c r="CQW3" s="2277"/>
      <c r="CQX3" s="2277"/>
      <c r="CQY3" s="2277"/>
      <c r="CQZ3" s="2277"/>
      <c r="CRA3" s="2277"/>
      <c r="CRB3" s="2277"/>
      <c r="CRC3" s="2277"/>
      <c r="CRD3" s="2277"/>
      <c r="CRE3" s="2277"/>
      <c r="CRF3" s="2277"/>
      <c r="CRG3" s="2277"/>
      <c r="CRH3" s="2277"/>
      <c r="CRI3" s="2277"/>
      <c r="CRJ3" s="2277"/>
      <c r="CRK3" s="2277"/>
      <c r="CRL3" s="2277"/>
      <c r="CRM3" s="2277"/>
      <c r="CRN3" s="2277"/>
      <c r="CRO3" s="2277"/>
      <c r="CRP3" s="2277"/>
      <c r="CRQ3" s="2277"/>
      <c r="CRR3" s="2277"/>
      <c r="CRS3" s="2277"/>
      <c r="CRT3" s="2277"/>
      <c r="CRU3" s="2277"/>
      <c r="CRV3" s="2277"/>
      <c r="CRW3" s="2277"/>
      <c r="CRX3" s="2277"/>
      <c r="CRY3" s="2277"/>
      <c r="CRZ3" s="2277"/>
      <c r="CSA3" s="2277"/>
      <c r="CSB3" s="2277"/>
      <c r="CSC3" s="2277"/>
      <c r="CSD3" s="2277"/>
      <c r="CSE3" s="2277"/>
      <c r="CSF3" s="2277"/>
      <c r="CSG3" s="2277"/>
      <c r="CSH3" s="2277"/>
      <c r="CSI3" s="2277"/>
      <c r="CSJ3" s="2277"/>
      <c r="CSK3" s="2277"/>
      <c r="CSL3" s="2277"/>
      <c r="CSM3" s="2277"/>
      <c r="CSN3" s="2277"/>
      <c r="CSO3" s="2277"/>
      <c r="CSP3" s="2277"/>
      <c r="CSQ3" s="2277"/>
      <c r="CSR3" s="2277"/>
      <c r="CSS3" s="2277"/>
      <c r="CST3" s="2277"/>
      <c r="CSU3" s="2277"/>
      <c r="CSV3" s="2277"/>
      <c r="CSW3" s="2277"/>
      <c r="CSX3" s="2277"/>
      <c r="CSY3" s="2277"/>
      <c r="CSZ3" s="2277"/>
      <c r="CTA3" s="2277"/>
      <c r="CTB3" s="2277"/>
      <c r="CTC3" s="2277"/>
      <c r="CTD3" s="2277"/>
      <c r="CTE3" s="2277"/>
      <c r="CTF3" s="2277"/>
      <c r="CTG3" s="2277"/>
      <c r="CTH3" s="2277"/>
      <c r="CTI3" s="2277"/>
      <c r="CTJ3" s="2277"/>
      <c r="CTK3" s="2277"/>
      <c r="CTL3" s="2277"/>
      <c r="CTM3" s="2277"/>
      <c r="CTN3" s="2277"/>
      <c r="CTO3" s="2277"/>
      <c r="CTP3" s="2277"/>
      <c r="CTQ3" s="2277"/>
      <c r="CTR3" s="2277"/>
      <c r="CTS3" s="2277"/>
      <c r="CTT3" s="2277"/>
      <c r="CTU3" s="2277"/>
      <c r="CTV3" s="2277"/>
      <c r="CTW3" s="2277"/>
      <c r="CTX3" s="2277"/>
      <c r="CTY3" s="2277"/>
      <c r="CTZ3" s="2277"/>
      <c r="CUA3" s="2277"/>
      <c r="CUB3" s="2277"/>
      <c r="CUC3" s="2277"/>
      <c r="CUD3" s="2277"/>
      <c r="CUE3" s="2277"/>
      <c r="CUF3" s="2277"/>
      <c r="CUG3" s="2277"/>
      <c r="CUH3" s="2277"/>
      <c r="CUI3" s="2277"/>
      <c r="CUJ3" s="2277"/>
      <c r="CUK3" s="2277"/>
      <c r="CUL3" s="2277"/>
      <c r="CUM3" s="2277"/>
      <c r="CUN3" s="2277"/>
      <c r="CUO3" s="2277"/>
      <c r="CUP3" s="2277"/>
      <c r="CUQ3" s="2277"/>
      <c r="CUR3" s="2277"/>
      <c r="CUS3" s="2277"/>
      <c r="CUT3" s="2277"/>
      <c r="CUU3" s="2277"/>
      <c r="CUV3" s="2277"/>
      <c r="CUW3" s="2277"/>
      <c r="CUX3" s="2277"/>
      <c r="CUY3" s="2277"/>
      <c r="CUZ3" s="2277"/>
      <c r="CVA3" s="2277"/>
      <c r="CVB3" s="2277"/>
      <c r="CVC3" s="2277"/>
      <c r="CVD3" s="2277"/>
      <c r="CVE3" s="2277"/>
      <c r="CVF3" s="2277"/>
      <c r="CVG3" s="2277"/>
      <c r="CVH3" s="2277"/>
      <c r="CVI3" s="2277"/>
      <c r="CVJ3" s="2277"/>
      <c r="CVK3" s="2277"/>
      <c r="CVL3" s="2277"/>
      <c r="CVM3" s="2277"/>
      <c r="CVN3" s="2277"/>
      <c r="CVO3" s="2277"/>
      <c r="CVP3" s="2277"/>
      <c r="CVQ3" s="2277"/>
      <c r="CVR3" s="2277"/>
      <c r="CVS3" s="2277"/>
      <c r="CVT3" s="2277"/>
      <c r="CVU3" s="2277"/>
      <c r="CVV3" s="2277"/>
      <c r="CVW3" s="2277"/>
      <c r="CVX3" s="2277"/>
      <c r="CVY3" s="2277"/>
      <c r="CVZ3" s="2277"/>
      <c r="CWA3" s="2277"/>
      <c r="CWB3" s="2277"/>
      <c r="CWC3" s="2277"/>
      <c r="CWD3" s="2277"/>
      <c r="CWE3" s="2277"/>
      <c r="CWF3" s="2277"/>
      <c r="CWG3" s="2277"/>
      <c r="CWH3" s="2277"/>
      <c r="CWI3" s="2277"/>
      <c r="CWJ3" s="2277"/>
      <c r="CWK3" s="2277"/>
      <c r="CWL3" s="2277"/>
      <c r="CWM3" s="2277"/>
      <c r="CWN3" s="2277"/>
      <c r="CWO3" s="2277"/>
      <c r="CWP3" s="2277"/>
      <c r="CWQ3" s="2277"/>
      <c r="CWR3" s="2277"/>
      <c r="CWS3" s="2277"/>
      <c r="CWT3" s="2277"/>
      <c r="CWU3" s="2277"/>
      <c r="CWV3" s="2277"/>
      <c r="CWW3" s="2277"/>
      <c r="CWX3" s="2277"/>
      <c r="CWY3" s="2277"/>
      <c r="CWZ3" s="2277"/>
      <c r="CXA3" s="2277"/>
      <c r="CXB3" s="2277"/>
      <c r="CXC3" s="2277"/>
      <c r="CXD3" s="2277"/>
      <c r="CXE3" s="2277"/>
      <c r="CXF3" s="2277"/>
      <c r="CXG3" s="2277"/>
      <c r="CXH3" s="2277"/>
      <c r="CXI3" s="2277"/>
      <c r="CXJ3" s="2277"/>
      <c r="CXK3" s="2277"/>
      <c r="CXL3" s="2277"/>
      <c r="CXM3" s="2277"/>
      <c r="CXN3" s="2277"/>
      <c r="CXO3" s="2277"/>
      <c r="CXP3" s="2277"/>
      <c r="CXQ3" s="2277"/>
      <c r="CXR3" s="2277"/>
      <c r="CXS3" s="2277"/>
      <c r="CXT3" s="2277"/>
      <c r="CXU3" s="2277"/>
      <c r="CXV3" s="2277"/>
      <c r="CXW3" s="2277"/>
      <c r="CXX3" s="2277"/>
      <c r="CXY3" s="2277"/>
      <c r="CXZ3" s="2277"/>
      <c r="CYA3" s="2277"/>
      <c r="CYB3" s="2277"/>
      <c r="CYC3" s="2277"/>
      <c r="CYD3" s="2277"/>
      <c r="CYE3" s="2277"/>
      <c r="CYF3" s="2277"/>
      <c r="CYG3" s="2277"/>
      <c r="CYH3" s="2277"/>
      <c r="CYI3" s="2277"/>
      <c r="CYJ3" s="2277"/>
      <c r="CYK3" s="2277"/>
      <c r="CYL3" s="2277"/>
      <c r="CYM3" s="2277"/>
      <c r="CYN3" s="2277"/>
      <c r="CYO3" s="2277"/>
      <c r="CYP3" s="2277"/>
      <c r="CYQ3" s="2277"/>
      <c r="CYR3" s="2277"/>
      <c r="CYS3" s="2277"/>
      <c r="CYT3" s="2277"/>
      <c r="CYU3" s="2277"/>
      <c r="CYV3" s="2277"/>
      <c r="CYW3" s="2277"/>
      <c r="CYX3" s="2277"/>
      <c r="CYY3" s="2277"/>
      <c r="CYZ3" s="2277"/>
      <c r="CZA3" s="2277"/>
      <c r="CZB3" s="2277"/>
      <c r="CZC3" s="2277"/>
      <c r="CZD3" s="2277"/>
      <c r="CZE3" s="2277"/>
      <c r="CZF3" s="2277"/>
      <c r="CZG3" s="2277"/>
      <c r="CZH3" s="2277"/>
      <c r="CZI3" s="2277"/>
      <c r="CZJ3" s="2277"/>
      <c r="CZK3" s="2277"/>
      <c r="CZL3" s="2277"/>
      <c r="CZM3" s="2277"/>
      <c r="CZN3" s="2277"/>
      <c r="CZO3" s="2277"/>
      <c r="CZP3" s="2277"/>
      <c r="CZQ3" s="2277"/>
      <c r="CZR3" s="2277"/>
      <c r="CZS3" s="2277"/>
      <c r="CZT3" s="2277"/>
      <c r="CZU3" s="2277"/>
      <c r="CZV3" s="2277"/>
      <c r="CZW3" s="2277"/>
      <c r="CZX3" s="2277"/>
      <c r="CZY3" s="2277"/>
      <c r="CZZ3" s="2277"/>
      <c r="DAA3" s="2277"/>
      <c r="DAB3" s="2277"/>
      <c r="DAC3" s="2277"/>
      <c r="DAD3" s="2277"/>
      <c r="DAE3" s="2277"/>
      <c r="DAF3" s="2277"/>
      <c r="DAG3" s="2277"/>
      <c r="DAH3" s="2277"/>
      <c r="DAI3" s="2277"/>
      <c r="DAJ3" s="2277"/>
      <c r="DAK3" s="2277"/>
      <c r="DAL3" s="2277"/>
      <c r="DAM3" s="2277"/>
      <c r="DAN3" s="2277"/>
      <c r="DAO3" s="2277"/>
      <c r="DAP3" s="2277"/>
      <c r="DAQ3" s="2277"/>
      <c r="DAR3" s="2277"/>
      <c r="DAS3" s="2277"/>
      <c r="DAT3" s="2277"/>
      <c r="DAU3" s="2277"/>
      <c r="DAV3" s="2277"/>
      <c r="DAW3" s="2277"/>
      <c r="DAX3" s="2277"/>
      <c r="DAY3" s="2277"/>
      <c r="DAZ3" s="2277"/>
      <c r="DBA3" s="2277"/>
      <c r="DBB3" s="2277"/>
      <c r="DBC3" s="2277"/>
      <c r="DBD3" s="2277"/>
      <c r="DBE3" s="2277"/>
      <c r="DBF3" s="2277"/>
      <c r="DBG3" s="2277"/>
      <c r="DBH3" s="2277"/>
      <c r="DBI3" s="2277"/>
      <c r="DBJ3" s="2277"/>
      <c r="DBK3" s="2277"/>
      <c r="DBL3" s="2277"/>
      <c r="DBM3" s="2277"/>
      <c r="DBN3" s="2277"/>
      <c r="DBO3" s="2277"/>
      <c r="DBP3" s="2277"/>
      <c r="DBQ3" s="2277"/>
      <c r="DBR3" s="2277"/>
      <c r="DBS3" s="2277"/>
      <c r="DBT3" s="2277"/>
      <c r="DBU3" s="2277"/>
      <c r="DBV3" s="2277"/>
      <c r="DBW3" s="2277"/>
      <c r="DBX3" s="2277"/>
      <c r="DBY3" s="2277"/>
      <c r="DBZ3" s="2277"/>
      <c r="DCA3" s="2277"/>
      <c r="DCB3" s="2277"/>
      <c r="DCC3" s="2277"/>
      <c r="DCD3" s="2277"/>
      <c r="DCE3" s="2277"/>
      <c r="DCF3" s="2277"/>
      <c r="DCG3" s="2277"/>
      <c r="DCH3" s="2277"/>
      <c r="DCI3" s="2277"/>
      <c r="DCJ3" s="2277"/>
      <c r="DCK3" s="2277"/>
      <c r="DCL3" s="2277"/>
      <c r="DCM3" s="2277"/>
      <c r="DCN3" s="2277"/>
      <c r="DCO3" s="2277"/>
      <c r="DCP3" s="2277"/>
      <c r="DCQ3" s="2277"/>
      <c r="DCR3" s="2277"/>
      <c r="DCS3" s="2277"/>
      <c r="DCT3" s="2277"/>
      <c r="DCU3" s="2277"/>
      <c r="DCV3" s="2277"/>
      <c r="DCW3" s="2277"/>
      <c r="DCX3" s="2277"/>
      <c r="DCY3" s="2277"/>
      <c r="DCZ3" s="2277"/>
      <c r="DDA3" s="2277"/>
      <c r="DDB3" s="2277"/>
      <c r="DDC3" s="2277"/>
      <c r="DDD3" s="2277"/>
      <c r="DDE3" s="2277"/>
      <c r="DDF3" s="2277"/>
      <c r="DDG3" s="2277"/>
      <c r="DDH3" s="2277"/>
      <c r="DDI3" s="2277"/>
      <c r="DDJ3" s="2277"/>
      <c r="DDK3" s="2277"/>
      <c r="DDL3" s="2277"/>
      <c r="DDM3" s="2277"/>
      <c r="DDN3" s="2277"/>
      <c r="DDO3" s="2277"/>
      <c r="DDP3" s="2277"/>
      <c r="DDQ3" s="2277"/>
      <c r="DDR3" s="2277"/>
      <c r="DDS3" s="2277"/>
      <c r="DDT3" s="2277"/>
      <c r="DDU3" s="2277"/>
      <c r="DDV3" s="2277"/>
      <c r="DDW3" s="2277"/>
      <c r="DDX3" s="2277"/>
      <c r="DDY3" s="2277"/>
      <c r="DDZ3" s="2277"/>
      <c r="DEA3" s="2277"/>
      <c r="DEB3" s="2277"/>
      <c r="DEC3" s="2277"/>
      <c r="DED3" s="2277"/>
      <c r="DEE3" s="2277"/>
      <c r="DEF3" s="2277"/>
      <c r="DEG3" s="2277"/>
      <c r="DEH3" s="2277"/>
      <c r="DEI3" s="2277"/>
      <c r="DEJ3" s="2277"/>
      <c r="DEK3" s="2277"/>
      <c r="DEL3" s="2277"/>
      <c r="DEM3" s="2277"/>
      <c r="DEN3" s="2277"/>
      <c r="DEO3" s="2277"/>
      <c r="DEP3" s="2277"/>
      <c r="DEQ3" s="2277"/>
      <c r="DER3" s="2277"/>
      <c r="DES3" s="2277"/>
      <c r="DET3" s="2277"/>
      <c r="DEU3" s="2277"/>
      <c r="DEV3" s="2277"/>
      <c r="DEW3" s="2277"/>
      <c r="DEX3" s="2277"/>
      <c r="DEY3" s="2277"/>
      <c r="DEZ3" s="2277"/>
      <c r="DFA3" s="2277"/>
      <c r="DFB3" s="2277"/>
      <c r="DFC3" s="2277"/>
      <c r="DFD3" s="2277"/>
      <c r="DFE3" s="2277"/>
      <c r="DFF3" s="2277"/>
      <c r="DFG3" s="2277"/>
      <c r="DFH3" s="2277"/>
      <c r="DFI3" s="2277"/>
      <c r="DFJ3" s="2277"/>
      <c r="DFK3" s="2277"/>
      <c r="DFL3" s="2277"/>
      <c r="DFM3" s="2277"/>
      <c r="DFN3" s="2277"/>
      <c r="DFO3" s="2277"/>
      <c r="DFP3" s="2277"/>
      <c r="DFQ3" s="2277"/>
      <c r="DFR3" s="2277"/>
      <c r="DFS3" s="2277"/>
      <c r="DFT3" s="2277"/>
      <c r="DFU3" s="2277"/>
      <c r="DFV3" s="2277"/>
      <c r="DFW3" s="2277"/>
      <c r="DFX3" s="2277"/>
      <c r="DFY3" s="2277"/>
      <c r="DFZ3" s="2277"/>
      <c r="DGA3" s="2277"/>
      <c r="DGB3" s="2277"/>
      <c r="DGC3" s="2277"/>
      <c r="DGD3" s="2277"/>
      <c r="DGE3" s="2277"/>
      <c r="DGF3" s="2277"/>
      <c r="DGG3" s="2277"/>
      <c r="DGH3" s="2277"/>
      <c r="DGI3" s="2277"/>
      <c r="DGJ3" s="2277"/>
      <c r="DGK3" s="2277"/>
      <c r="DGL3" s="2277"/>
      <c r="DGM3" s="2277"/>
      <c r="DGN3" s="2277"/>
      <c r="DGO3" s="2277"/>
      <c r="DGP3" s="2277"/>
      <c r="DGQ3" s="2277"/>
      <c r="DGR3" s="2277"/>
      <c r="DGS3" s="2277"/>
      <c r="DGT3" s="2277"/>
      <c r="DGU3" s="2277"/>
      <c r="DGV3" s="2277"/>
      <c r="DGW3" s="2277"/>
      <c r="DGX3" s="2277"/>
      <c r="DGY3" s="2277"/>
      <c r="DGZ3" s="2277"/>
      <c r="DHA3" s="2277"/>
      <c r="DHB3" s="2277"/>
      <c r="DHC3" s="2277"/>
      <c r="DHD3" s="2277"/>
      <c r="DHE3" s="2277"/>
      <c r="DHF3" s="2277"/>
      <c r="DHG3" s="2277"/>
      <c r="DHH3" s="2277"/>
      <c r="DHI3" s="2277"/>
      <c r="DHJ3" s="2277"/>
      <c r="DHK3" s="2277"/>
      <c r="DHL3" s="2277"/>
      <c r="DHM3" s="2277"/>
      <c r="DHN3" s="2277"/>
      <c r="DHO3" s="2277"/>
      <c r="DHP3" s="2277"/>
      <c r="DHQ3" s="2277"/>
      <c r="DHR3" s="2277"/>
      <c r="DHS3" s="2277"/>
      <c r="DHT3" s="2277"/>
      <c r="DHU3" s="2277"/>
      <c r="DHV3" s="2277"/>
      <c r="DHW3" s="2277"/>
      <c r="DHX3" s="2277"/>
      <c r="DHY3" s="2277"/>
      <c r="DHZ3" s="2277"/>
      <c r="DIA3" s="2277"/>
      <c r="DIB3" s="2277"/>
      <c r="DIC3" s="2277"/>
      <c r="DID3" s="2277"/>
      <c r="DIE3" s="2277"/>
      <c r="DIF3" s="2277"/>
      <c r="DIG3" s="2277"/>
      <c r="DIH3" s="2277"/>
      <c r="DII3" s="2277"/>
      <c r="DIJ3" s="2277"/>
      <c r="DIK3" s="2277"/>
      <c r="DIL3" s="2277"/>
      <c r="DIM3" s="2277"/>
      <c r="DIN3" s="2277"/>
      <c r="DIO3" s="2277"/>
      <c r="DIP3" s="2277"/>
      <c r="DIQ3" s="2277"/>
      <c r="DIR3" s="2277"/>
      <c r="DIS3" s="2277"/>
      <c r="DIT3" s="2277"/>
      <c r="DIU3" s="2277"/>
      <c r="DIV3" s="2277"/>
      <c r="DIW3" s="2277"/>
      <c r="DIX3" s="2277"/>
      <c r="DIY3" s="2277"/>
      <c r="DIZ3" s="2277"/>
      <c r="DJA3" s="2277"/>
      <c r="DJB3" s="2277"/>
      <c r="DJC3" s="2277"/>
      <c r="DJD3" s="2277"/>
      <c r="DJE3" s="2277"/>
      <c r="DJF3" s="2277"/>
      <c r="DJG3" s="2277"/>
      <c r="DJH3" s="2277"/>
      <c r="DJI3" s="2277"/>
      <c r="DJJ3" s="2277"/>
      <c r="DJK3" s="2277"/>
      <c r="DJL3" s="2277"/>
      <c r="DJM3" s="2277"/>
      <c r="DJN3" s="2277"/>
      <c r="DJO3" s="2277"/>
      <c r="DJP3" s="2277"/>
      <c r="DJQ3" s="2277"/>
      <c r="DJR3" s="2277"/>
      <c r="DJS3" s="2277"/>
      <c r="DJT3" s="2277"/>
      <c r="DJU3" s="2277"/>
      <c r="DJV3" s="2277"/>
      <c r="DJW3" s="2277"/>
      <c r="DJX3" s="2277"/>
      <c r="DJY3" s="2277"/>
      <c r="DJZ3" s="2277"/>
      <c r="DKA3" s="2277"/>
      <c r="DKB3" s="2277"/>
      <c r="DKC3" s="2277"/>
      <c r="DKD3" s="2277"/>
      <c r="DKE3" s="2277"/>
      <c r="DKF3" s="2277"/>
      <c r="DKG3" s="2277"/>
      <c r="DKH3" s="2277"/>
      <c r="DKI3" s="2277"/>
      <c r="DKJ3" s="2277"/>
      <c r="DKK3" s="2277"/>
      <c r="DKL3" s="2277"/>
      <c r="DKM3" s="2277"/>
      <c r="DKN3" s="2277"/>
      <c r="DKO3" s="2277"/>
      <c r="DKP3" s="2277"/>
      <c r="DKQ3" s="2277"/>
      <c r="DKR3" s="2277"/>
      <c r="DKS3" s="2277"/>
      <c r="DKT3" s="2277"/>
      <c r="DKU3" s="2277"/>
      <c r="DKV3" s="2277"/>
      <c r="DKW3" s="2277"/>
      <c r="DKX3" s="2277"/>
      <c r="DKY3" s="2277"/>
      <c r="DKZ3" s="2277"/>
      <c r="DLA3" s="2277"/>
      <c r="DLB3" s="2277"/>
      <c r="DLC3" s="2277"/>
      <c r="DLD3" s="2277"/>
      <c r="DLE3" s="2277"/>
      <c r="DLF3" s="2277"/>
      <c r="DLG3" s="2277"/>
      <c r="DLH3" s="2277"/>
      <c r="DLI3" s="2277"/>
      <c r="DLJ3" s="2277"/>
      <c r="DLK3" s="2277"/>
      <c r="DLL3" s="2277"/>
      <c r="DLM3" s="2277"/>
      <c r="DLN3" s="2277"/>
      <c r="DLO3" s="2277"/>
      <c r="DLP3" s="2277"/>
      <c r="DLQ3" s="2277"/>
      <c r="DLR3" s="2277"/>
      <c r="DLS3" s="2277"/>
      <c r="DLT3" s="2277"/>
      <c r="DLU3" s="2277"/>
      <c r="DLV3" s="2277"/>
      <c r="DLW3" s="2277"/>
      <c r="DLX3" s="2277"/>
      <c r="DLY3" s="2277"/>
      <c r="DLZ3" s="2277"/>
      <c r="DMA3" s="2277"/>
      <c r="DMB3" s="2277"/>
      <c r="DMC3" s="2277"/>
      <c r="DMD3" s="2277"/>
      <c r="DME3" s="2277"/>
      <c r="DMF3" s="2277"/>
      <c r="DMG3" s="2277"/>
      <c r="DMH3" s="2277"/>
      <c r="DMI3" s="2277"/>
      <c r="DMJ3" s="2277"/>
      <c r="DMK3" s="2277"/>
      <c r="DML3" s="2277"/>
      <c r="DMM3" s="2277"/>
      <c r="DMN3" s="2277"/>
      <c r="DMO3" s="2277"/>
      <c r="DMP3" s="2277"/>
      <c r="DMQ3" s="2277"/>
      <c r="DMR3" s="2277"/>
      <c r="DMS3" s="2277"/>
      <c r="DMT3" s="2277"/>
      <c r="DMU3" s="2277"/>
      <c r="DMV3" s="2277"/>
      <c r="DMW3" s="2277"/>
      <c r="DMX3" s="2277"/>
      <c r="DMY3" s="2277"/>
      <c r="DMZ3" s="2277"/>
      <c r="DNA3" s="2277"/>
      <c r="DNB3" s="2277"/>
      <c r="DNC3" s="2277"/>
      <c r="DND3" s="2277"/>
      <c r="DNE3" s="2277"/>
      <c r="DNF3" s="2277"/>
      <c r="DNG3" s="2277"/>
      <c r="DNH3" s="2277"/>
      <c r="DNI3" s="2277"/>
      <c r="DNJ3" s="2277"/>
      <c r="DNK3" s="2277"/>
      <c r="DNL3" s="2277"/>
      <c r="DNM3" s="2277"/>
      <c r="DNN3" s="2277"/>
      <c r="DNO3" s="2277"/>
      <c r="DNP3" s="2277"/>
      <c r="DNQ3" s="2277"/>
      <c r="DNR3" s="2277"/>
      <c r="DNS3" s="2277"/>
      <c r="DNT3" s="2277"/>
      <c r="DNU3" s="2277"/>
      <c r="DNV3" s="2277"/>
      <c r="DNW3" s="2277"/>
      <c r="DNX3" s="2277"/>
      <c r="DNY3" s="2277"/>
      <c r="DNZ3" s="2277"/>
      <c r="DOA3" s="2277"/>
      <c r="DOB3" s="2277"/>
      <c r="DOC3" s="2277"/>
      <c r="DOD3" s="2277"/>
      <c r="DOE3" s="2277"/>
      <c r="DOF3" s="2277"/>
      <c r="DOG3" s="2277"/>
      <c r="DOH3" s="2277"/>
      <c r="DOI3" s="2277"/>
      <c r="DOJ3" s="2277"/>
      <c r="DOK3" s="2277"/>
      <c r="DOL3" s="2277"/>
      <c r="DOM3" s="2277"/>
      <c r="DON3" s="2277"/>
      <c r="DOO3" s="2277"/>
      <c r="DOP3" s="2277"/>
      <c r="DOQ3" s="2277"/>
      <c r="DOR3" s="2277"/>
      <c r="DOS3" s="2277"/>
      <c r="DOT3" s="2277"/>
      <c r="DOU3" s="2277"/>
      <c r="DOV3" s="2277"/>
      <c r="DOW3" s="2277"/>
      <c r="DOX3" s="2277"/>
      <c r="DOY3" s="2277"/>
      <c r="DOZ3" s="2277"/>
      <c r="DPA3" s="2277"/>
      <c r="DPB3" s="2277"/>
      <c r="DPC3" s="2277"/>
      <c r="DPD3" s="2277"/>
      <c r="DPE3" s="2277"/>
      <c r="DPF3" s="2277"/>
      <c r="DPG3" s="2277"/>
      <c r="DPH3" s="2277"/>
      <c r="DPI3" s="2277"/>
      <c r="DPJ3" s="2277"/>
      <c r="DPK3" s="2277"/>
      <c r="DPL3" s="2277"/>
      <c r="DPM3" s="2277"/>
      <c r="DPN3" s="2277"/>
      <c r="DPO3" s="2277"/>
      <c r="DPP3" s="2277"/>
      <c r="DPQ3" s="2277"/>
      <c r="DPR3" s="2277"/>
      <c r="DPS3" s="2277"/>
      <c r="DPT3" s="2277"/>
      <c r="DPU3" s="2277"/>
      <c r="DPV3" s="2277"/>
      <c r="DPW3" s="2277"/>
      <c r="DPX3" s="2277"/>
      <c r="DPY3" s="2277"/>
      <c r="DPZ3" s="2277"/>
      <c r="DQA3" s="2277"/>
      <c r="DQB3" s="2277"/>
      <c r="DQC3" s="2277"/>
      <c r="DQD3" s="2277"/>
      <c r="DQE3" s="2277"/>
      <c r="DQF3" s="2277"/>
      <c r="DQG3" s="2277"/>
      <c r="DQH3" s="2277"/>
      <c r="DQI3" s="2277"/>
      <c r="DQJ3" s="2277"/>
      <c r="DQK3" s="2277"/>
      <c r="DQL3" s="2277"/>
      <c r="DQM3" s="2277"/>
      <c r="DQN3" s="2277"/>
      <c r="DQO3" s="2277"/>
      <c r="DQP3" s="2277"/>
      <c r="DQQ3" s="2277"/>
      <c r="DQR3" s="2277"/>
      <c r="DQS3" s="2277"/>
      <c r="DQT3" s="2277"/>
      <c r="DQU3" s="2277"/>
      <c r="DQV3" s="2277"/>
      <c r="DQW3" s="2277"/>
      <c r="DQX3" s="2277"/>
      <c r="DQY3" s="2277"/>
      <c r="DQZ3" s="2277"/>
      <c r="DRA3" s="2277"/>
      <c r="DRB3" s="2277"/>
      <c r="DRC3" s="2277"/>
      <c r="DRD3" s="2277"/>
      <c r="DRE3" s="2277"/>
      <c r="DRF3" s="2277"/>
      <c r="DRG3" s="2277"/>
      <c r="DRH3" s="2277"/>
      <c r="DRI3" s="2277"/>
      <c r="DRJ3" s="2277"/>
      <c r="DRK3" s="2277"/>
      <c r="DRL3" s="2277"/>
      <c r="DRM3" s="2277"/>
      <c r="DRN3" s="2277"/>
      <c r="DRO3" s="2277"/>
      <c r="DRP3" s="2277"/>
      <c r="DRQ3" s="2277"/>
      <c r="DRR3" s="2277"/>
      <c r="DRS3" s="2277"/>
      <c r="DRT3" s="2277"/>
      <c r="DRU3" s="2277"/>
      <c r="DRV3" s="2277"/>
      <c r="DRW3" s="2277"/>
      <c r="DRX3" s="2277"/>
      <c r="DRY3" s="2277"/>
      <c r="DRZ3" s="2277"/>
      <c r="DSA3" s="2277"/>
      <c r="DSB3" s="2277"/>
      <c r="DSC3" s="2277"/>
      <c r="DSD3" s="2277"/>
      <c r="DSE3" s="2277"/>
      <c r="DSF3" s="2277"/>
      <c r="DSG3" s="2277"/>
      <c r="DSH3" s="2277"/>
      <c r="DSI3" s="2277"/>
      <c r="DSJ3" s="2277"/>
      <c r="DSK3" s="2277"/>
      <c r="DSL3" s="2277"/>
      <c r="DSM3" s="2277"/>
      <c r="DSN3" s="2277"/>
      <c r="DSO3" s="2277"/>
      <c r="DSP3" s="2277"/>
      <c r="DSQ3" s="2277"/>
      <c r="DSR3" s="2277"/>
      <c r="DSS3" s="2277"/>
      <c r="DST3" s="2277"/>
      <c r="DSU3" s="2277"/>
      <c r="DSV3" s="2277"/>
      <c r="DSW3" s="2277"/>
      <c r="DSX3" s="2277"/>
      <c r="DSY3" s="2277"/>
      <c r="DSZ3" s="2277"/>
      <c r="DTA3" s="2277"/>
      <c r="DTB3" s="2277"/>
      <c r="DTC3" s="2277"/>
      <c r="DTD3" s="2277"/>
      <c r="DTE3" s="2277"/>
      <c r="DTF3" s="2277"/>
      <c r="DTG3" s="2277"/>
      <c r="DTH3" s="2277"/>
      <c r="DTI3" s="2277"/>
      <c r="DTJ3" s="2277"/>
      <c r="DTK3" s="2277"/>
      <c r="DTL3" s="2277"/>
      <c r="DTM3" s="2277"/>
      <c r="DTN3" s="2277"/>
      <c r="DTO3" s="2277"/>
      <c r="DTP3" s="2277"/>
      <c r="DTQ3" s="2277"/>
      <c r="DTR3" s="2277"/>
      <c r="DTS3" s="2277"/>
      <c r="DTT3" s="2277"/>
      <c r="DTU3" s="2277"/>
      <c r="DTV3" s="2277"/>
      <c r="DTW3" s="2277"/>
      <c r="DTX3" s="2277"/>
      <c r="DTY3" s="2277"/>
      <c r="DTZ3" s="2277"/>
      <c r="DUA3" s="2277"/>
      <c r="DUB3" s="2277"/>
      <c r="DUC3" s="2277"/>
      <c r="DUD3" s="2277"/>
      <c r="DUE3" s="2277"/>
      <c r="DUF3" s="2277"/>
      <c r="DUG3" s="2277"/>
      <c r="DUH3" s="2277"/>
      <c r="DUI3" s="2277"/>
      <c r="DUJ3" s="2277"/>
      <c r="DUK3" s="2277"/>
      <c r="DUL3" s="2277"/>
      <c r="DUM3" s="2277"/>
      <c r="DUN3" s="2277"/>
      <c r="DUO3" s="2277"/>
      <c r="DUP3" s="2277"/>
      <c r="DUQ3" s="2277"/>
      <c r="DUR3" s="2277"/>
      <c r="DUS3" s="2277"/>
      <c r="DUT3" s="2277"/>
      <c r="DUU3" s="2277"/>
      <c r="DUV3" s="2277"/>
      <c r="DUW3" s="2277"/>
      <c r="DUX3" s="2277"/>
      <c r="DUY3" s="2277"/>
      <c r="DUZ3" s="2277"/>
      <c r="DVA3" s="2277"/>
      <c r="DVB3" s="2277"/>
      <c r="DVC3" s="2277"/>
      <c r="DVD3" s="2277"/>
      <c r="DVE3" s="2277"/>
      <c r="DVF3" s="2277"/>
      <c r="DVG3" s="2277"/>
      <c r="DVH3" s="2277"/>
      <c r="DVI3" s="2277"/>
      <c r="DVJ3" s="2277"/>
      <c r="DVK3" s="2277"/>
      <c r="DVL3" s="2277"/>
      <c r="DVM3" s="2277"/>
      <c r="DVN3" s="2277"/>
      <c r="DVO3" s="2277"/>
      <c r="DVP3" s="2277"/>
      <c r="DVQ3" s="2277"/>
      <c r="DVR3" s="2277"/>
      <c r="DVS3" s="2277"/>
      <c r="DVT3" s="2277"/>
      <c r="DVU3" s="2277"/>
      <c r="DVV3" s="2277"/>
      <c r="DVW3" s="2277"/>
      <c r="DVX3" s="2277"/>
      <c r="DVY3" s="2277"/>
      <c r="DVZ3" s="2277"/>
      <c r="DWA3" s="2277"/>
      <c r="DWB3" s="2277"/>
      <c r="DWC3" s="2277"/>
      <c r="DWD3" s="2277"/>
      <c r="DWE3" s="2277"/>
      <c r="DWF3" s="2277"/>
      <c r="DWG3" s="2277"/>
      <c r="DWH3" s="2277"/>
      <c r="DWI3" s="2277"/>
      <c r="DWJ3" s="2277"/>
      <c r="DWK3" s="2277"/>
      <c r="DWL3" s="2277"/>
      <c r="DWM3" s="2277"/>
      <c r="DWN3" s="2277"/>
      <c r="DWO3" s="2277"/>
      <c r="DWP3" s="2277"/>
      <c r="DWQ3" s="2277"/>
      <c r="DWR3" s="2277"/>
      <c r="DWS3" s="2277"/>
      <c r="DWT3" s="2277"/>
      <c r="DWU3" s="2277"/>
      <c r="DWV3" s="2277"/>
      <c r="DWW3" s="2277"/>
      <c r="DWX3" s="2277"/>
      <c r="DWY3" s="2277"/>
      <c r="DWZ3" s="2277"/>
      <c r="DXA3" s="2277"/>
      <c r="DXB3" s="2277"/>
      <c r="DXC3" s="2277"/>
      <c r="DXD3" s="2277"/>
      <c r="DXE3" s="2277"/>
      <c r="DXF3" s="2277"/>
      <c r="DXG3" s="2277"/>
      <c r="DXH3" s="2277"/>
      <c r="DXI3" s="2277"/>
      <c r="DXJ3" s="2277"/>
      <c r="DXK3" s="2277"/>
      <c r="DXL3" s="2277"/>
      <c r="DXM3" s="2277"/>
      <c r="DXN3" s="2277"/>
      <c r="DXO3" s="2277"/>
      <c r="DXP3" s="2277"/>
      <c r="DXQ3" s="2277"/>
      <c r="DXR3" s="2277"/>
      <c r="DXS3" s="2277"/>
      <c r="DXT3" s="2277"/>
      <c r="DXU3" s="2277"/>
      <c r="DXV3" s="2277"/>
      <c r="DXW3" s="2277"/>
      <c r="DXX3" s="2277"/>
      <c r="DXY3" s="2277"/>
      <c r="DXZ3" s="2277"/>
      <c r="DYA3" s="2277"/>
      <c r="DYB3" s="2277"/>
      <c r="DYC3" s="2277"/>
      <c r="DYD3" s="2277"/>
      <c r="DYE3" s="2277"/>
      <c r="DYF3" s="2277"/>
      <c r="DYG3" s="2277"/>
      <c r="DYH3" s="2277"/>
      <c r="DYI3" s="2277"/>
      <c r="DYJ3" s="2277"/>
      <c r="DYK3" s="2277"/>
      <c r="DYL3" s="2277"/>
      <c r="DYM3" s="2277"/>
      <c r="DYN3" s="2277"/>
      <c r="DYO3" s="2277"/>
      <c r="DYP3" s="2277"/>
      <c r="DYQ3" s="2277"/>
      <c r="DYR3" s="2277"/>
      <c r="DYS3" s="2277"/>
      <c r="DYT3" s="2277"/>
      <c r="DYU3" s="2277"/>
      <c r="DYV3" s="2277"/>
      <c r="DYW3" s="2277"/>
      <c r="DYX3" s="2277"/>
      <c r="DYY3" s="2277"/>
      <c r="DYZ3" s="2277"/>
      <c r="DZA3" s="2277"/>
      <c r="DZB3" s="2277"/>
      <c r="DZC3" s="2277"/>
      <c r="DZD3" s="2277"/>
      <c r="DZE3" s="2277"/>
      <c r="DZF3" s="2277"/>
      <c r="DZG3" s="2277"/>
      <c r="DZH3" s="2277"/>
      <c r="DZI3" s="2277"/>
      <c r="DZJ3" s="2277"/>
      <c r="DZK3" s="2277"/>
      <c r="DZL3" s="2277"/>
      <c r="DZM3" s="2277"/>
      <c r="DZN3" s="2277"/>
      <c r="DZO3" s="2277"/>
      <c r="DZP3" s="2277"/>
      <c r="DZQ3" s="2277"/>
      <c r="DZR3" s="2277"/>
      <c r="DZS3" s="2277"/>
      <c r="DZT3" s="2277"/>
      <c r="DZU3" s="2277"/>
      <c r="DZV3" s="2277"/>
      <c r="DZW3" s="2277"/>
      <c r="DZX3" s="2277"/>
      <c r="DZY3" s="2277"/>
      <c r="DZZ3" s="2277"/>
      <c r="EAA3" s="2277"/>
      <c r="EAB3" s="2277"/>
      <c r="EAC3" s="2277"/>
      <c r="EAD3" s="2277"/>
      <c r="EAE3" s="2277"/>
      <c r="EAF3" s="2277"/>
      <c r="EAG3" s="2277"/>
      <c r="EAH3" s="2277"/>
      <c r="EAI3" s="2277"/>
      <c r="EAJ3" s="2277"/>
      <c r="EAK3" s="2277"/>
      <c r="EAL3" s="2277"/>
      <c r="EAM3" s="2277"/>
      <c r="EAN3" s="2277"/>
      <c r="EAO3" s="2277"/>
      <c r="EAP3" s="2277"/>
      <c r="EAQ3" s="2277"/>
      <c r="EAR3" s="2277"/>
      <c r="EAS3" s="2277"/>
      <c r="EAT3" s="2277"/>
      <c r="EAU3" s="2277"/>
      <c r="EAV3" s="2277"/>
      <c r="EAW3" s="2277"/>
      <c r="EAX3" s="2277"/>
      <c r="EAY3" s="2277"/>
      <c r="EAZ3" s="2277"/>
      <c r="EBA3" s="2277"/>
      <c r="EBB3" s="2277"/>
      <c r="EBC3" s="2277"/>
      <c r="EBD3" s="2277"/>
      <c r="EBE3" s="2277"/>
      <c r="EBF3" s="2277"/>
      <c r="EBG3" s="2277"/>
      <c r="EBH3" s="2277"/>
      <c r="EBI3" s="2277"/>
      <c r="EBJ3" s="2277"/>
      <c r="EBK3" s="2277"/>
      <c r="EBL3" s="2277"/>
      <c r="EBM3" s="2277"/>
      <c r="EBN3" s="2277"/>
      <c r="EBO3" s="2277"/>
      <c r="EBP3" s="2277"/>
      <c r="EBQ3" s="2277"/>
      <c r="EBR3" s="2277"/>
      <c r="EBS3" s="2277"/>
      <c r="EBT3" s="2277"/>
      <c r="EBU3" s="2277"/>
      <c r="EBV3" s="2277"/>
      <c r="EBW3" s="2277"/>
      <c r="EBX3" s="2277"/>
      <c r="EBY3" s="2277"/>
      <c r="EBZ3" s="2277"/>
      <c r="ECA3" s="2277"/>
      <c r="ECB3" s="2277"/>
      <c r="ECC3" s="2277"/>
      <c r="ECD3" s="2277"/>
      <c r="ECE3" s="2277"/>
      <c r="ECF3" s="2277"/>
      <c r="ECG3" s="2277"/>
      <c r="ECH3" s="2277"/>
      <c r="ECI3" s="2277"/>
      <c r="ECJ3" s="2277"/>
      <c r="ECK3" s="2277"/>
      <c r="ECL3" s="2277"/>
      <c r="ECM3" s="2277"/>
      <c r="ECN3" s="2277"/>
      <c r="ECO3" s="2277"/>
      <c r="ECP3" s="2277"/>
      <c r="ECQ3" s="2277"/>
      <c r="ECR3" s="2277"/>
      <c r="ECS3" s="2277"/>
      <c r="ECT3" s="2277"/>
      <c r="ECU3" s="2277"/>
      <c r="ECV3" s="2277"/>
      <c r="ECW3" s="2277"/>
      <c r="ECX3" s="2277"/>
      <c r="ECY3" s="2277"/>
      <c r="ECZ3" s="2277"/>
      <c r="EDA3" s="2277"/>
      <c r="EDB3" s="2277"/>
      <c r="EDC3" s="2277"/>
      <c r="EDD3" s="2277"/>
      <c r="EDE3" s="2277"/>
      <c r="EDF3" s="2277"/>
      <c r="EDG3" s="2277"/>
      <c r="EDH3" s="2277"/>
      <c r="EDI3" s="2277"/>
      <c r="EDJ3" s="2277"/>
      <c r="EDK3" s="2277"/>
      <c r="EDL3" s="2277"/>
      <c r="EDM3" s="2277"/>
      <c r="EDN3" s="2277"/>
      <c r="EDO3" s="2277"/>
      <c r="EDP3" s="2277"/>
      <c r="EDQ3" s="2277"/>
      <c r="EDR3" s="2277"/>
      <c r="EDS3" s="2277"/>
      <c r="EDT3" s="2277"/>
      <c r="EDU3" s="2277"/>
      <c r="EDV3" s="2277"/>
      <c r="EDW3" s="2277"/>
      <c r="EDX3" s="2277"/>
      <c r="EDY3" s="2277"/>
      <c r="EDZ3" s="2277"/>
      <c r="EEA3" s="2277"/>
      <c r="EEB3" s="2277"/>
      <c r="EEC3" s="2277"/>
      <c r="EED3" s="2277"/>
      <c r="EEE3" s="2277"/>
      <c r="EEF3" s="2277"/>
      <c r="EEG3" s="2277"/>
      <c r="EEH3" s="2277"/>
      <c r="EEI3" s="2277"/>
      <c r="EEJ3" s="2277"/>
      <c r="EEK3" s="2277"/>
      <c r="EEL3" s="2277"/>
      <c r="EEM3" s="2277"/>
      <c r="EEN3" s="2277"/>
      <c r="EEO3" s="2277"/>
      <c r="EEP3" s="2277"/>
      <c r="EEQ3" s="2277"/>
      <c r="EER3" s="2277"/>
      <c r="EES3" s="2277"/>
      <c r="EET3" s="2277"/>
      <c r="EEU3" s="2277"/>
      <c r="EEV3" s="2277"/>
      <c r="EEW3" s="2277"/>
      <c r="EEX3" s="2277"/>
      <c r="EEY3" s="2277"/>
      <c r="EEZ3" s="2277"/>
      <c r="EFA3" s="2277"/>
      <c r="EFB3" s="2277"/>
      <c r="EFC3" s="2277"/>
      <c r="EFD3" s="2277"/>
      <c r="EFE3" s="2277"/>
      <c r="EFF3" s="2277"/>
      <c r="EFG3" s="2277"/>
      <c r="EFH3" s="2277"/>
      <c r="EFI3" s="2277"/>
      <c r="EFJ3" s="2277"/>
      <c r="EFK3" s="2277"/>
      <c r="EFL3" s="2277"/>
      <c r="EFM3" s="2277"/>
      <c r="EFN3" s="2277"/>
      <c r="EFO3" s="2277"/>
      <c r="EFP3" s="2277"/>
      <c r="EFQ3" s="2277"/>
      <c r="EFR3" s="2277"/>
      <c r="EFS3" s="2277"/>
      <c r="EFT3" s="2277"/>
      <c r="EFU3" s="2277"/>
      <c r="EFV3" s="2277"/>
      <c r="EFW3" s="2277"/>
      <c r="EFX3" s="2277"/>
      <c r="EFY3" s="2277"/>
      <c r="EFZ3" s="2277"/>
      <c r="EGA3" s="2277"/>
      <c r="EGB3" s="2277"/>
      <c r="EGC3" s="2277"/>
      <c r="EGD3" s="2277"/>
      <c r="EGE3" s="2277"/>
      <c r="EGF3" s="2277"/>
      <c r="EGG3" s="2277"/>
      <c r="EGH3" s="2277"/>
      <c r="EGI3" s="2277"/>
      <c r="EGJ3" s="2277"/>
      <c r="EGK3" s="2277"/>
      <c r="EGL3" s="2277"/>
      <c r="EGM3" s="2277"/>
      <c r="EGN3" s="2277"/>
      <c r="EGO3" s="2277"/>
      <c r="EGP3" s="2277"/>
      <c r="EGQ3" s="2277"/>
      <c r="EGR3" s="2277"/>
      <c r="EGS3" s="2277"/>
      <c r="EGT3" s="2277"/>
      <c r="EGU3" s="2277"/>
      <c r="EGV3" s="2277"/>
      <c r="EGW3" s="2277"/>
      <c r="EGX3" s="2277"/>
      <c r="EGY3" s="2277"/>
      <c r="EGZ3" s="2277"/>
      <c r="EHA3" s="2277"/>
      <c r="EHB3" s="2277"/>
      <c r="EHC3" s="2277"/>
      <c r="EHD3" s="2277"/>
      <c r="EHE3" s="2277"/>
      <c r="EHF3" s="2277"/>
      <c r="EHG3" s="2277"/>
      <c r="EHH3" s="2277"/>
      <c r="EHI3" s="2277"/>
      <c r="EHJ3" s="2277"/>
      <c r="EHK3" s="2277"/>
      <c r="EHL3" s="2277"/>
      <c r="EHM3" s="2277"/>
      <c r="EHN3" s="2277"/>
      <c r="EHO3" s="2277"/>
      <c r="EHP3" s="2277"/>
      <c r="EHQ3" s="2277"/>
      <c r="EHR3" s="2277"/>
      <c r="EHS3" s="2277"/>
      <c r="EHT3" s="2277"/>
      <c r="EHU3" s="2277"/>
      <c r="EHV3" s="2277"/>
      <c r="EHW3" s="2277"/>
      <c r="EHX3" s="2277"/>
      <c r="EHY3" s="2277"/>
      <c r="EHZ3" s="2277"/>
      <c r="EIA3" s="2277"/>
      <c r="EIB3" s="2277"/>
      <c r="EIC3" s="2277"/>
      <c r="EID3" s="2277"/>
      <c r="EIE3" s="2277"/>
      <c r="EIF3" s="2277"/>
      <c r="EIG3" s="2277"/>
      <c r="EIH3" s="2277"/>
      <c r="EII3" s="2277"/>
      <c r="EIJ3" s="2277"/>
      <c r="EIK3" s="2277"/>
      <c r="EIL3" s="2277"/>
      <c r="EIM3" s="2277"/>
      <c r="EIN3" s="2277"/>
      <c r="EIO3" s="2277"/>
      <c r="EIP3" s="2277"/>
      <c r="EIQ3" s="2277"/>
      <c r="EIR3" s="2277"/>
      <c r="EIS3" s="2277"/>
      <c r="EIT3" s="2277"/>
      <c r="EIU3" s="2277"/>
      <c r="EIV3" s="2277"/>
      <c r="EIW3" s="2277"/>
      <c r="EIX3" s="2277"/>
      <c r="EIY3" s="2277"/>
      <c r="EIZ3" s="2277"/>
      <c r="EJA3" s="2277"/>
      <c r="EJB3" s="2277"/>
      <c r="EJC3" s="2277"/>
      <c r="EJD3" s="2277"/>
      <c r="EJE3" s="2277"/>
      <c r="EJF3" s="2277"/>
      <c r="EJG3" s="2277"/>
      <c r="EJH3" s="2277"/>
      <c r="EJI3" s="2277"/>
      <c r="EJJ3" s="2277"/>
      <c r="EJK3" s="2277"/>
      <c r="EJL3" s="2277"/>
      <c r="EJM3" s="2277"/>
      <c r="EJN3" s="2277"/>
      <c r="EJO3" s="2277"/>
      <c r="EJP3" s="2277"/>
      <c r="EJQ3" s="2277"/>
      <c r="EJR3" s="2277"/>
      <c r="EJS3" s="2277"/>
      <c r="EJT3" s="2277"/>
      <c r="EJU3" s="2277"/>
      <c r="EJV3" s="2277"/>
      <c r="EJW3" s="2277"/>
      <c r="EJX3" s="2277"/>
      <c r="EJY3" s="2277"/>
      <c r="EJZ3" s="2277"/>
      <c r="EKA3" s="2277"/>
      <c r="EKB3" s="2277"/>
      <c r="EKC3" s="2277"/>
      <c r="EKD3" s="2277"/>
      <c r="EKE3" s="2277"/>
      <c r="EKF3" s="2277"/>
      <c r="EKG3" s="2277"/>
      <c r="EKH3" s="2277"/>
      <c r="EKI3" s="2277"/>
      <c r="EKJ3" s="2277"/>
      <c r="EKK3" s="2277"/>
      <c r="EKL3" s="2277"/>
      <c r="EKM3" s="2277"/>
      <c r="EKN3" s="2277"/>
      <c r="EKO3" s="2277"/>
      <c r="EKP3" s="2277"/>
      <c r="EKQ3" s="2277"/>
      <c r="EKR3" s="2277"/>
      <c r="EKS3" s="2277"/>
      <c r="EKT3" s="2277"/>
      <c r="EKU3" s="2277"/>
      <c r="EKV3" s="2277"/>
      <c r="EKW3" s="2277"/>
      <c r="EKX3" s="2277"/>
      <c r="EKY3" s="2277"/>
      <c r="EKZ3" s="2277"/>
      <c r="ELA3" s="2277"/>
      <c r="ELB3" s="2277"/>
      <c r="ELC3" s="2277"/>
      <c r="ELD3" s="2277"/>
      <c r="ELE3" s="2277"/>
      <c r="ELF3" s="2277"/>
      <c r="ELG3" s="2277"/>
      <c r="ELH3" s="2277"/>
      <c r="ELI3" s="2277"/>
      <c r="ELJ3" s="2277"/>
      <c r="ELK3" s="2277"/>
      <c r="ELL3" s="2277"/>
      <c r="ELM3" s="2277"/>
      <c r="ELN3" s="2277"/>
      <c r="ELO3" s="2277"/>
      <c r="ELP3" s="2277"/>
      <c r="ELQ3" s="2277"/>
      <c r="ELR3" s="2277"/>
      <c r="ELS3" s="2277"/>
      <c r="ELT3" s="2277"/>
      <c r="ELU3" s="2277"/>
      <c r="ELV3" s="2277"/>
      <c r="ELW3" s="2277"/>
      <c r="ELX3" s="2277"/>
      <c r="ELY3" s="2277"/>
      <c r="ELZ3" s="2277"/>
      <c r="EMA3" s="2277"/>
      <c r="EMB3" s="2277"/>
      <c r="EMC3" s="2277"/>
      <c r="EMD3" s="2277"/>
      <c r="EME3" s="2277"/>
      <c r="EMF3" s="2277"/>
      <c r="EMG3" s="2277"/>
      <c r="EMH3" s="2277"/>
      <c r="EMI3" s="2277"/>
      <c r="EMJ3" s="2277"/>
      <c r="EMK3" s="2277"/>
      <c r="EML3" s="2277"/>
      <c r="EMM3" s="2277"/>
      <c r="EMN3" s="2277"/>
      <c r="EMO3" s="2277"/>
      <c r="EMP3" s="2277"/>
      <c r="EMQ3" s="2277"/>
      <c r="EMR3" s="2277"/>
      <c r="EMS3" s="2277"/>
      <c r="EMT3" s="2277"/>
      <c r="EMU3" s="2277"/>
      <c r="EMV3" s="2277"/>
      <c r="EMW3" s="2277"/>
      <c r="EMX3" s="2277"/>
      <c r="EMY3" s="2277"/>
      <c r="EMZ3" s="2277"/>
      <c r="ENA3" s="2277"/>
      <c r="ENB3" s="2277"/>
      <c r="ENC3" s="2277"/>
      <c r="END3" s="2277"/>
      <c r="ENE3" s="2277"/>
      <c r="ENF3" s="2277"/>
      <c r="ENG3" s="2277"/>
      <c r="ENH3" s="2277"/>
      <c r="ENI3" s="2277"/>
      <c r="ENJ3" s="2277"/>
      <c r="ENK3" s="2277"/>
      <c r="ENL3" s="2277"/>
      <c r="ENM3" s="2277"/>
      <c r="ENN3" s="2277"/>
      <c r="ENO3" s="2277"/>
      <c r="ENP3" s="2277"/>
      <c r="ENQ3" s="2277"/>
      <c r="ENR3" s="2277"/>
      <c r="ENS3" s="2277"/>
      <c r="ENT3" s="2277"/>
      <c r="ENU3" s="2277"/>
      <c r="ENV3" s="2277"/>
      <c r="ENW3" s="2277"/>
      <c r="ENX3" s="2277"/>
      <c r="ENY3" s="2277"/>
      <c r="ENZ3" s="2277"/>
      <c r="EOA3" s="2277"/>
      <c r="EOB3" s="2277"/>
      <c r="EOC3" s="2277"/>
      <c r="EOD3" s="2277"/>
      <c r="EOE3" s="2277"/>
      <c r="EOF3" s="2277"/>
      <c r="EOG3" s="2277"/>
      <c r="EOH3" s="2277"/>
      <c r="EOI3" s="2277"/>
      <c r="EOJ3" s="2277"/>
      <c r="EOK3" s="2277"/>
      <c r="EOL3" s="2277"/>
      <c r="EOM3" s="2277"/>
      <c r="EON3" s="2277"/>
      <c r="EOO3" s="2277"/>
      <c r="EOP3" s="2277"/>
      <c r="EOQ3" s="2277"/>
      <c r="EOR3" s="2277"/>
      <c r="EOS3" s="2277"/>
      <c r="EOT3" s="2277"/>
      <c r="EOU3" s="2277"/>
      <c r="EOV3" s="2277"/>
      <c r="EOW3" s="2277"/>
      <c r="EOX3" s="2277"/>
      <c r="EOY3" s="2277"/>
      <c r="EOZ3" s="2277"/>
      <c r="EPA3" s="2277"/>
      <c r="EPB3" s="2277"/>
      <c r="EPC3" s="2277"/>
      <c r="EPD3" s="2277"/>
      <c r="EPE3" s="2277"/>
      <c r="EPF3" s="2277"/>
      <c r="EPG3" s="2277"/>
      <c r="EPH3" s="2277"/>
      <c r="EPI3" s="2277"/>
      <c r="EPJ3" s="2277"/>
      <c r="EPK3" s="2277"/>
      <c r="EPL3" s="2277"/>
      <c r="EPM3" s="2277"/>
      <c r="EPN3" s="2277"/>
      <c r="EPO3" s="2277"/>
      <c r="EPP3" s="2277"/>
      <c r="EPQ3" s="2277"/>
      <c r="EPR3" s="2277"/>
      <c r="EPS3" s="2277"/>
      <c r="EPT3" s="2277"/>
      <c r="EPU3" s="2277"/>
      <c r="EPV3" s="2277"/>
      <c r="EPW3" s="2277"/>
      <c r="EPX3" s="2277"/>
      <c r="EPY3" s="2277"/>
      <c r="EPZ3" s="2277"/>
      <c r="EQA3" s="2277"/>
      <c r="EQB3" s="2277"/>
      <c r="EQC3" s="2277"/>
      <c r="EQD3" s="2277"/>
      <c r="EQE3" s="2277"/>
      <c r="EQF3" s="2277"/>
      <c r="EQG3" s="2277"/>
      <c r="EQH3" s="2277"/>
      <c r="EQI3" s="2277"/>
      <c r="EQJ3" s="2277"/>
      <c r="EQK3" s="2277"/>
      <c r="EQL3" s="2277"/>
      <c r="EQM3" s="2277"/>
      <c r="EQN3" s="2277"/>
      <c r="EQO3" s="2277"/>
      <c r="EQP3" s="2277"/>
      <c r="EQQ3" s="2277"/>
      <c r="EQR3" s="2277"/>
      <c r="EQS3" s="2277"/>
      <c r="EQT3" s="2277"/>
      <c r="EQU3" s="2277"/>
      <c r="EQV3" s="2277"/>
      <c r="EQW3" s="2277"/>
      <c r="EQX3" s="2277"/>
      <c r="EQY3" s="2277"/>
      <c r="EQZ3" s="2277"/>
      <c r="ERA3" s="2277"/>
      <c r="ERB3" s="2277"/>
      <c r="ERC3" s="2277"/>
      <c r="ERD3" s="2277"/>
      <c r="ERE3" s="2277"/>
      <c r="ERF3" s="2277"/>
      <c r="ERG3" s="2277"/>
      <c r="ERH3" s="2277"/>
      <c r="ERI3" s="2277"/>
      <c r="ERJ3" s="2277"/>
      <c r="ERK3" s="2277"/>
      <c r="ERL3" s="2277"/>
      <c r="ERM3" s="2277"/>
      <c r="ERN3" s="2277"/>
      <c r="ERO3" s="2277"/>
      <c r="ERP3" s="2277"/>
      <c r="ERQ3" s="2277"/>
      <c r="ERR3" s="2277"/>
      <c r="ERS3" s="2277"/>
      <c r="ERT3" s="2277"/>
      <c r="ERU3" s="2277"/>
      <c r="ERV3" s="2277"/>
      <c r="ERW3" s="2277"/>
      <c r="ERX3" s="2277"/>
      <c r="ERY3" s="2277"/>
      <c r="ERZ3" s="2277"/>
      <c r="ESA3" s="2277"/>
      <c r="ESB3" s="2277"/>
      <c r="ESC3" s="2277"/>
      <c r="ESD3" s="2277"/>
      <c r="ESE3" s="2277"/>
      <c r="ESF3" s="2277"/>
      <c r="ESG3" s="2277"/>
      <c r="ESH3" s="2277"/>
      <c r="ESI3" s="2277"/>
      <c r="ESJ3" s="2277"/>
      <c r="ESK3" s="2277"/>
      <c r="ESL3" s="2277"/>
      <c r="ESM3" s="2277"/>
      <c r="ESN3" s="2277"/>
      <c r="ESO3" s="2277"/>
      <c r="ESP3" s="2277"/>
      <c r="ESQ3" s="2277"/>
      <c r="ESR3" s="2277"/>
      <c r="ESS3" s="2277"/>
      <c r="EST3" s="2277"/>
      <c r="ESU3" s="2277"/>
      <c r="ESV3" s="2277"/>
      <c r="ESW3" s="2277"/>
      <c r="ESX3" s="2277"/>
      <c r="ESY3" s="2277"/>
      <c r="ESZ3" s="2277"/>
      <c r="ETA3" s="2277"/>
      <c r="ETB3" s="2277"/>
      <c r="ETC3" s="2277"/>
      <c r="ETD3" s="2277"/>
      <c r="ETE3" s="2277"/>
      <c r="ETF3" s="2277"/>
      <c r="ETG3" s="2277"/>
      <c r="ETH3" s="2277"/>
      <c r="ETI3" s="2277"/>
      <c r="ETJ3" s="2277"/>
      <c r="ETK3" s="2277"/>
      <c r="ETL3" s="2277"/>
      <c r="ETM3" s="2277"/>
      <c r="ETN3" s="2277"/>
      <c r="ETO3" s="2277"/>
      <c r="ETP3" s="2277"/>
      <c r="ETQ3" s="2277"/>
      <c r="ETR3" s="2277"/>
      <c r="ETS3" s="2277"/>
      <c r="ETT3" s="2277"/>
      <c r="ETU3" s="2277"/>
      <c r="ETV3" s="2277"/>
      <c r="ETW3" s="2277"/>
      <c r="ETX3" s="2277"/>
      <c r="ETY3" s="2277"/>
      <c r="ETZ3" s="2277"/>
      <c r="EUA3" s="2277"/>
      <c r="EUB3" s="2277"/>
      <c r="EUC3" s="2277"/>
      <c r="EUD3" s="2277"/>
      <c r="EUE3" s="2277"/>
      <c r="EUF3" s="2277"/>
      <c r="EUG3" s="2277"/>
      <c r="EUH3" s="2277"/>
      <c r="EUI3" s="2277"/>
      <c r="EUJ3" s="2277"/>
      <c r="EUK3" s="2277"/>
      <c r="EUL3" s="2277"/>
      <c r="EUM3" s="2277"/>
      <c r="EUN3" s="2277"/>
      <c r="EUO3" s="2277"/>
      <c r="EUP3" s="2277"/>
      <c r="EUQ3" s="2277"/>
      <c r="EUR3" s="2277"/>
      <c r="EUS3" s="2277"/>
      <c r="EUT3" s="2277"/>
      <c r="EUU3" s="2277"/>
      <c r="EUV3" s="2277"/>
      <c r="EUW3" s="2277"/>
      <c r="EUX3" s="2277"/>
      <c r="EUY3" s="2277"/>
      <c r="EUZ3" s="2277"/>
      <c r="EVA3" s="2277"/>
      <c r="EVB3" s="2277"/>
      <c r="EVC3" s="2277"/>
      <c r="EVD3" s="2277"/>
      <c r="EVE3" s="2277"/>
      <c r="EVF3" s="2277"/>
      <c r="EVG3" s="2277"/>
      <c r="EVH3" s="2277"/>
      <c r="EVI3" s="2277"/>
      <c r="EVJ3" s="2277"/>
      <c r="EVK3" s="2277"/>
      <c r="EVL3" s="2277"/>
      <c r="EVM3" s="2277"/>
      <c r="EVN3" s="2277"/>
      <c r="EVO3" s="2277"/>
      <c r="EVP3" s="2277"/>
      <c r="EVQ3" s="2277"/>
      <c r="EVR3" s="2277"/>
      <c r="EVS3" s="2277"/>
      <c r="EVT3" s="2277"/>
      <c r="EVU3" s="2277"/>
      <c r="EVV3" s="2277"/>
      <c r="EVW3" s="2277"/>
      <c r="EVX3" s="2277"/>
      <c r="EVY3" s="2277"/>
      <c r="EVZ3" s="2277"/>
      <c r="EWA3" s="2277"/>
      <c r="EWB3" s="2277"/>
      <c r="EWC3" s="2277"/>
      <c r="EWD3" s="2277"/>
      <c r="EWE3" s="2277"/>
      <c r="EWF3" s="2277"/>
      <c r="EWG3" s="2277"/>
      <c r="EWH3" s="2277"/>
      <c r="EWI3" s="2277"/>
      <c r="EWJ3" s="2277"/>
      <c r="EWK3" s="2277"/>
      <c r="EWL3" s="2277"/>
      <c r="EWM3" s="2277"/>
      <c r="EWN3" s="2277"/>
      <c r="EWO3" s="2277"/>
      <c r="EWP3" s="2277"/>
      <c r="EWQ3" s="2277"/>
      <c r="EWR3" s="2277"/>
      <c r="EWS3" s="2277"/>
      <c r="EWT3" s="2277"/>
      <c r="EWU3" s="2277"/>
      <c r="EWV3" s="2277"/>
      <c r="EWW3" s="2277"/>
      <c r="EWX3" s="2277"/>
      <c r="EWY3" s="2277"/>
      <c r="EWZ3" s="2277"/>
      <c r="EXA3" s="2277"/>
      <c r="EXB3" s="2277"/>
      <c r="EXC3" s="2277"/>
      <c r="EXD3" s="2277"/>
      <c r="EXE3" s="2277"/>
      <c r="EXF3" s="2277"/>
      <c r="EXG3" s="2277"/>
      <c r="EXH3" s="2277"/>
      <c r="EXI3" s="2277"/>
      <c r="EXJ3" s="2277"/>
      <c r="EXK3" s="2277"/>
      <c r="EXL3" s="2277"/>
      <c r="EXM3" s="2277"/>
      <c r="EXN3" s="2277"/>
      <c r="EXO3" s="2277"/>
      <c r="EXP3" s="2277"/>
      <c r="EXQ3" s="2277"/>
      <c r="EXR3" s="2277"/>
      <c r="EXS3" s="2277"/>
      <c r="EXT3" s="2277"/>
      <c r="EXU3" s="2277"/>
      <c r="EXV3" s="2277"/>
      <c r="EXW3" s="2277"/>
      <c r="EXX3" s="2277"/>
      <c r="EXY3" s="2277"/>
      <c r="EXZ3" s="2277"/>
      <c r="EYA3" s="2277"/>
      <c r="EYB3" s="2277"/>
      <c r="EYC3" s="2277"/>
      <c r="EYD3" s="2277"/>
      <c r="EYE3" s="2277"/>
      <c r="EYF3" s="2277"/>
      <c r="EYG3" s="2277"/>
      <c r="EYH3" s="2277"/>
      <c r="EYI3" s="2277"/>
      <c r="EYJ3" s="2277"/>
      <c r="EYK3" s="2277"/>
      <c r="EYL3" s="2277"/>
      <c r="EYM3" s="2277"/>
      <c r="EYN3" s="2277"/>
      <c r="EYO3" s="2277"/>
      <c r="EYP3" s="2277"/>
      <c r="EYQ3" s="2277"/>
      <c r="EYR3" s="2277"/>
      <c r="EYS3" s="2277"/>
      <c r="EYT3" s="2277"/>
      <c r="EYU3" s="2277"/>
      <c r="EYV3" s="2277"/>
      <c r="EYW3" s="2277"/>
      <c r="EYX3" s="2277"/>
      <c r="EYY3" s="2277"/>
      <c r="EYZ3" s="2277"/>
      <c r="EZA3" s="2277"/>
      <c r="EZB3" s="2277"/>
      <c r="EZC3" s="2277"/>
      <c r="EZD3" s="2277"/>
      <c r="EZE3" s="2277"/>
      <c r="EZF3" s="2277"/>
      <c r="EZG3" s="2277"/>
      <c r="EZH3" s="2277"/>
      <c r="EZI3" s="2277"/>
      <c r="EZJ3" s="2277"/>
      <c r="EZK3" s="2277"/>
      <c r="EZL3" s="2277"/>
      <c r="EZM3" s="2277"/>
      <c r="EZN3" s="2277"/>
      <c r="EZO3" s="2277"/>
      <c r="EZP3" s="2277"/>
      <c r="EZQ3" s="2277"/>
      <c r="EZR3" s="2277"/>
      <c r="EZS3" s="2277"/>
      <c r="EZT3" s="2277"/>
      <c r="EZU3" s="2277"/>
      <c r="EZV3" s="2277"/>
      <c r="EZW3" s="2277"/>
      <c r="EZX3" s="2277"/>
      <c r="EZY3" s="2277"/>
      <c r="EZZ3" s="2277"/>
      <c r="FAA3" s="2277"/>
      <c r="FAB3" s="2277"/>
      <c r="FAC3" s="2277"/>
      <c r="FAD3" s="2277"/>
      <c r="FAE3" s="2277"/>
      <c r="FAF3" s="2277"/>
      <c r="FAG3" s="2277"/>
      <c r="FAH3" s="2277"/>
      <c r="FAI3" s="2277"/>
      <c r="FAJ3" s="2277"/>
      <c r="FAK3" s="2277"/>
      <c r="FAL3" s="2277"/>
      <c r="FAM3" s="2277"/>
      <c r="FAN3" s="2277"/>
      <c r="FAO3" s="2277"/>
      <c r="FAP3" s="2277"/>
      <c r="FAQ3" s="2277"/>
      <c r="FAR3" s="2277"/>
      <c r="FAS3" s="2277"/>
      <c r="FAT3" s="2277"/>
      <c r="FAU3" s="2277"/>
      <c r="FAV3" s="2277"/>
      <c r="FAW3" s="2277"/>
      <c r="FAX3" s="2277"/>
      <c r="FAY3" s="2277"/>
      <c r="FAZ3" s="2277"/>
      <c r="FBA3" s="2277"/>
      <c r="FBB3" s="2277"/>
      <c r="FBC3" s="2277"/>
      <c r="FBD3" s="2277"/>
      <c r="FBE3" s="2277"/>
      <c r="FBF3" s="2277"/>
      <c r="FBG3" s="2277"/>
      <c r="FBH3" s="2277"/>
      <c r="FBI3" s="2277"/>
      <c r="FBJ3" s="2277"/>
      <c r="FBK3" s="2277"/>
      <c r="FBL3" s="2277"/>
      <c r="FBM3" s="2277"/>
      <c r="FBN3" s="2277"/>
      <c r="FBO3" s="2277"/>
      <c r="FBP3" s="2277"/>
      <c r="FBQ3" s="2277"/>
      <c r="FBR3" s="2277"/>
      <c r="FBS3" s="2277"/>
      <c r="FBT3" s="2277"/>
      <c r="FBU3" s="2277"/>
      <c r="FBV3" s="2277"/>
      <c r="FBW3" s="2277"/>
      <c r="FBX3" s="2277"/>
      <c r="FBY3" s="2277"/>
      <c r="FBZ3" s="2277"/>
      <c r="FCA3" s="2277"/>
      <c r="FCB3" s="2277"/>
      <c r="FCC3" s="2277"/>
      <c r="FCD3" s="2277"/>
      <c r="FCE3" s="2277"/>
      <c r="FCF3" s="2277"/>
      <c r="FCG3" s="2277"/>
      <c r="FCH3" s="2277"/>
      <c r="FCI3" s="2277"/>
      <c r="FCJ3" s="2277"/>
      <c r="FCK3" s="2277"/>
      <c r="FCL3" s="2277"/>
      <c r="FCM3" s="2277"/>
      <c r="FCN3" s="2277"/>
      <c r="FCO3" s="2277"/>
      <c r="FCP3" s="2277"/>
      <c r="FCQ3" s="2277"/>
      <c r="FCR3" s="2277"/>
      <c r="FCS3" s="2277"/>
      <c r="FCT3" s="2277"/>
      <c r="FCU3" s="2277"/>
      <c r="FCV3" s="2277"/>
      <c r="FCW3" s="2277"/>
      <c r="FCX3" s="2277"/>
      <c r="FCY3" s="2277"/>
      <c r="FCZ3" s="2277"/>
      <c r="FDA3" s="2277"/>
      <c r="FDB3" s="2277"/>
      <c r="FDC3" s="2277"/>
      <c r="FDD3" s="2277"/>
      <c r="FDE3" s="2277"/>
      <c r="FDF3" s="2277"/>
      <c r="FDG3" s="2277"/>
      <c r="FDH3" s="2277"/>
      <c r="FDI3" s="2277"/>
      <c r="FDJ3" s="2277"/>
      <c r="FDK3" s="2277"/>
      <c r="FDL3" s="2277"/>
      <c r="FDM3" s="2277"/>
      <c r="FDN3" s="2277"/>
      <c r="FDO3" s="2277"/>
      <c r="FDP3" s="2277"/>
      <c r="FDQ3" s="2277"/>
      <c r="FDR3" s="2277"/>
      <c r="FDS3" s="2277"/>
      <c r="FDT3" s="2277"/>
      <c r="FDU3" s="2277"/>
      <c r="FDV3" s="2277"/>
      <c r="FDW3" s="2277"/>
      <c r="FDX3" s="2277"/>
      <c r="FDY3" s="2277"/>
      <c r="FDZ3" s="2277"/>
      <c r="FEA3" s="2277"/>
      <c r="FEB3" s="2277"/>
      <c r="FEC3" s="2277"/>
      <c r="FED3" s="2277"/>
      <c r="FEE3" s="2277"/>
      <c r="FEF3" s="2277"/>
      <c r="FEG3" s="2277"/>
      <c r="FEH3" s="2277"/>
      <c r="FEI3" s="2277"/>
      <c r="FEJ3" s="2277"/>
      <c r="FEK3" s="2277"/>
      <c r="FEL3" s="2277"/>
      <c r="FEM3" s="2277"/>
      <c r="FEN3" s="2277"/>
      <c r="FEO3" s="2277"/>
      <c r="FEP3" s="2277"/>
      <c r="FEQ3" s="2277"/>
      <c r="FER3" s="2277"/>
      <c r="FES3" s="2277"/>
      <c r="FET3" s="2277"/>
      <c r="FEU3" s="2277"/>
      <c r="FEV3" s="2277"/>
      <c r="FEW3" s="2277"/>
      <c r="FEX3" s="2277"/>
      <c r="FEY3" s="2277"/>
      <c r="FEZ3" s="2277"/>
      <c r="FFA3" s="2277"/>
      <c r="FFB3" s="2277"/>
      <c r="FFC3" s="2277"/>
      <c r="FFD3" s="2277"/>
      <c r="FFE3" s="2277"/>
      <c r="FFF3" s="2277"/>
      <c r="FFG3" s="2277"/>
      <c r="FFH3" s="2277"/>
      <c r="FFI3" s="2277"/>
      <c r="FFJ3" s="2277"/>
      <c r="FFK3" s="2277"/>
      <c r="FFL3" s="2277"/>
      <c r="FFM3" s="2277"/>
      <c r="FFN3" s="2277"/>
      <c r="FFO3" s="2277"/>
      <c r="FFP3" s="2277"/>
      <c r="FFQ3" s="2277"/>
      <c r="FFR3" s="2277"/>
      <c r="FFS3" s="2277"/>
      <c r="FFT3" s="2277"/>
      <c r="FFU3" s="2277"/>
      <c r="FFV3" s="2277"/>
      <c r="FFW3" s="2277"/>
      <c r="FFX3" s="2277"/>
      <c r="FFY3" s="2277"/>
      <c r="FFZ3" s="2277"/>
      <c r="FGA3" s="2277"/>
      <c r="FGB3" s="2277"/>
      <c r="FGC3" s="2277"/>
      <c r="FGD3" s="2277"/>
      <c r="FGE3" s="2277"/>
      <c r="FGF3" s="2277"/>
      <c r="FGG3" s="2277"/>
      <c r="FGH3" s="2277"/>
      <c r="FGI3" s="2277"/>
      <c r="FGJ3" s="2277"/>
      <c r="FGK3" s="2277"/>
      <c r="FGL3" s="2277"/>
      <c r="FGM3" s="2277"/>
      <c r="FGN3" s="2277"/>
      <c r="FGO3" s="2277"/>
      <c r="FGP3" s="2277"/>
      <c r="FGQ3" s="2277"/>
      <c r="FGR3" s="2277"/>
      <c r="FGS3" s="2277"/>
      <c r="FGT3" s="2277"/>
      <c r="FGU3" s="2277"/>
      <c r="FGV3" s="2277"/>
      <c r="FGW3" s="2277"/>
      <c r="FGX3" s="2277"/>
      <c r="FGY3" s="2277"/>
      <c r="FGZ3" s="2277"/>
      <c r="FHA3" s="2277"/>
      <c r="FHB3" s="2277"/>
      <c r="FHC3" s="2277"/>
      <c r="FHD3" s="2277"/>
      <c r="FHE3" s="2277"/>
      <c r="FHF3" s="2277"/>
      <c r="FHG3" s="2277"/>
      <c r="FHH3" s="2277"/>
      <c r="FHI3" s="2277"/>
      <c r="FHJ3" s="2277"/>
      <c r="FHK3" s="2277"/>
      <c r="FHL3" s="2277"/>
      <c r="FHM3" s="2277"/>
      <c r="FHN3" s="2277"/>
      <c r="FHO3" s="2277"/>
      <c r="FHP3" s="2277"/>
      <c r="FHQ3" s="2277"/>
      <c r="FHR3" s="2277"/>
      <c r="FHS3" s="2277"/>
      <c r="FHT3" s="2277"/>
      <c r="FHU3" s="2277"/>
      <c r="FHV3" s="2277"/>
      <c r="FHW3" s="2277"/>
      <c r="FHX3" s="2277"/>
      <c r="FHY3" s="2277"/>
      <c r="FHZ3" s="2277"/>
      <c r="FIA3" s="2277"/>
      <c r="FIB3" s="2277"/>
      <c r="FIC3" s="2277"/>
      <c r="FID3" s="2277"/>
      <c r="FIE3" s="2277"/>
      <c r="FIF3" s="2277"/>
      <c r="FIG3" s="2277"/>
      <c r="FIH3" s="2277"/>
      <c r="FII3" s="2277"/>
      <c r="FIJ3" s="2277"/>
      <c r="FIK3" s="2277"/>
      <c r="FIL3" s="2277"/>
      <c r="FIM3" s="2277"/>
      <c r="FIN3" s="2277"/>
      <c r="FIO3" s="2277"/>
      <c r="FIP3" s="2277"/>
      <c r="FIQ3" s="2277"/>
      <c r="FIR3" s="2277"/>
      <c r="FIS3" s="2277"/>
      <c r="FIT3" s="2277"/>
      <c r="FIU3" s="2277"/>
      <c r="FIV3" s="2277"/>
      <c r="FIW3" s="2277"/>
      <c r="FIX3" s="2277"/>
      <c r="FIY3" s="2277"/>
      <c r="FIZ3" s="2277"/>
      <c r="FJA3" s="2277"/>
      <c r="FJB3" s="2277"/>
      <c r="FJC3" s="2277"/>
      <c r="FJD3" s="2277"/>
      <c r="FJE3" s="2277"/>
      <c r="FJF3" s="2277"/>
      <c r="FJG3" s="2277"/>
      <c r="FJH3" s="2277"/>
      <c r="FJI3" s="2277"/>
      <c r="FJJ3" s="2277"/>
      <c r="FJK3" s="2277"/>
      <c r="FJL3" s="2277"/>
      <c r="FJM3" s="2277"/>
      <c r="FJN3" s="2277"/>
      <c r="FJO3" s="2277"/>
      <c r="FJP3" s="2277"/>
      <c r="FJQ3" s="2277"/>
      <c r="FJR3" s="2277"/>
      <c r="FJS3" s="2277"/>
      <c r="FJT3" s="2277"/>
      <c r="FJU3" s="2277"/>
      <c r="FJV3" s="2277"/>
      <c r="FJW3" s="2277"/>
      <c r="FJX3" s="2277"/>
      <c r="FJY3" s="2277"/>
      <c r="FJZ3" s="2277"/>
      <c r="FKA3" s="2277"/>
      <c r="FKB3" s="2277"/>
      <c r="FKC3" s="2277"/>
      <c r="FKD3" s="2277"/>
      <c r="FKE3" s="2277"/>
      <c r="FKF3" s="2277"/>
      <c r="FKG3" s="2277"/>
      <c r="FKH3" s="2277"/>
      <c r="FKI3" s="2277"/>
      <c r="FKJ3" s="2277"/>
      <c r="FKK3" s="2277"/>
      <c r="FKL3" s="2277"/>
      <c r="FKM3" s="2277"/>
      <c r="FKN3" s="2277"/>
      <c r="FKO3" s="2277"/>
      <c r="FKP3" s="2277"/>
      <c r="FKQ3" s="2277"/>
      <c r="FKR3" s="2277"/>
      <c r="FKS3" s="2277"/>
      <c r="FKT3" s="2277"/>
      <c r="FKU3" s="2277"/>
      <c r="FKV3" s="2277"/>
      <c r="FKW3" s="2277"/>
      <c r="FKX3" s="2277"/>
      <c r="FKY3" s="2277"/>
      <c r="FKZ3" s="2277"/>
      <c r="FLA3" s="2277"/>
      <c r="FLB3" s="2277"/>
      <c r="FLC3" s="2277"/>
      <c r="FLD3" s="2277"/>
      <c r="FLE3" s="2277"/>
      <c r="FLF3" s="2277"/>
      <c r="FLG3" s="2277"/>
      <c r="FLH3" s="2277"/>
      <c r="FLI3" s="2277"/>
      <c r="FLJ3" s="2277"/>
      <c r="FLK3" s="2277"/>
      <c r="FLL3" s="2277"/>
      <c r="FLM3" s="2277"/>
      <c r="FLN3" s="2277"/>
      <c r="FLO3" s="2277"/>
      <c r="FLP3" s="2277"/>
      <c r="FLQ3" s="2277"/>
      <c r="FLR3" s="2277"/>
      <c r="FLS3" s="2277"/>
      <c r="FLT3" s="2277"/>
      <c r="FLU3" s="2277"/>
      <c r="FLV3" s="2277"/>
      <c r="FLW3" s="2277"/>
      <c r="FLX3" s="2277"/>
      <c r="FLY3" s="2277"/>
      <c r="FLZ3" s="2277"/>
      <c r="FMA3" s="2277"/>
      <c r="FMB3" s="2277"/>
      <c r="FMC3" s="2277"/>
      <c r="FMD3" s="2277"/>
      <c r="FME3" s="2277"/>
      <c r="FMF3" s="2277"/>
      <c r="FMG3" s="2277"/>
      <c r="FMH3" s="2277"/>
      <c r="FMI3" s="2277"/>
      <c r="FMJ3" s="2277"/>
      <c r="FMK3" s="2277"/>
      <c r="FML3" s="2277"/>
      <c r="FMM3" s="2277"/>
      <c r="FMN3" s="2277"/>
      <c r="FMO3" s="2277"/>
      <c r="FMP3" s="2277"/>
      <c r="FMQ3" s="2277"/>
      <c r="FMR3" s="2277"/>
      <c r="FMS3" s="2277"/>
      <c r="FMT3" s="2277"/>
      <c r="FMU3" s="2277"/>
      <c r="FMV3" s="2277"/>
      <c r="FMW3" s="2277"/>
      <c r="FMX3" s="2277"/>
      <c r="FMY3" s="2277"/>
      <c r="FMZ3" s="2277"/>
      <c r="FNA3" s="2277"/>
      <c r="FNB3" s="2277"/>
      <c r="FNC3" s="2277"/>
      <c r="FND3" s="2277"/>
      <c r="FNE3" s="2277"/>
      <c r="FNF3" s="2277"/>
      <c r="FNG3" s="2277"/>
      <c r="FNH3" s="2277"/>
      <c r="FNI3" s="2277"/>
      <c r="FNJ3" s="2277"/>
      <c r="FNK3" s="2277"/>
      <c r="FNL3" s="2277"/>
      <c r="FNM3" s="2277"/>
      <c r="FNN3" s="2277"/>
      <c r="FNO3" s="2277"/>
      <c r="FNP3" s="2277"/>
      <c r="FNQ3" s="2277"/>
      <c r="FNR3" s="2277"/>
      <c r="FNS3" s="2277"/>
      <c r="FNT3" s="2277"/>
      <c r="FNU3" s="2277"/>
      <c r="FNV3" s="2277"/>
      <c r="FNW3" s="2277"/>
      <c r="FNX3" s="2277"/>
      <c r="FNY3" s="2277"/>
      <c r="FNZ3" s="2277"/>
      <c r="FOA3" s="2277"/>
      <c r="FOB3" s="2277"/>
      <c r="FOC3" s="2277"/>
      <c r="FOD3" s="2277"/>
      <c r="FOE3" s="2277"/>
      <c r="FOF3" s="2277"/>
      <c r="FOG3" s="2277"/>
      <c r="FOH3" s="2277"/>
      <c r="FOI3" s="2277"/>
      <c r="FOJ3" s="2277"/>
      <c r="FOK3" s="2277"/>
      <c r="FOL3" s="2277"/>
      <c r="FOM3" s="2277"/>
      <c r="FON3" s="2277"/>
      <c r="FOO3" s="2277"/>
      <c r="FOP3" s="2277"/>
      <c r="FOQ3" s="2277"/>
      <c r="FOR3" s="2277"/>
      <c r="FOS3" s="2277"/>
      <c r="FOT3" s="2277"/>
      <c r="FOU3" s="2277"/>
      <c r="FOV3" s="2277"/>
      <c r="FOW3" s="2277"/>
      <c r="FOX3" s="2277"/>
      <c r="FOY3" s="2277"/>
      <c r="FOZ3" s="2277"/>
      <c r="FPA3" s="2277"/>
      <c r="FPB3" s="2277"/>
      <c r="FPC3" s="2277"/>
      <c r="FPD3" s="2277"/>
      <c r="FPE3" s="2277"/>
      <c r="FPF3" s="2277"/>
      <c r="FPG3" s="2277"/>
      <c r="FPH3" s="2277"/>
      <c r="FPI3" s="2277"/>
      <c r="FPJ3" s="2277"/>
      <c r="FPK3" s="2277"/>
      <c r="FPL3" s="2277"/>
      <c r="FPM3" s="2277"/>
      <c r="FPN3" s="2277"/>
      <c r="FPO3" s="2277"/>
      <c r="FPP3" s="2277"/>
      <c r="FPQ3" s="2277"/>
      <c r="FPR3" s="2277"/>
      <c r="FPS3" s="2277"/>
      <c r="FPT3" s="2277"/>
      <c r="FPU3" s="2277"/>
      <c r="FPV3" s="2277"/>
      <c r="FPW3" s="2277"/>
      <c r="FPX3" s="2277"/>
      <c r="FPY3" s="2277"/>
      <c r="FPZ3" s="2277"/>
      <c r="FQA3" s="2277"/>
      <c r="FQB3" s="2277"/>
      <c r="FQC3" s="2277"/>
      <c r="FQD3" s="2277"/>
      <c r="FQE3" s="2277"/>
      <c r="FQF3" s="2277"/>
      <c r="FQG3" s="2277"/>
      <c r="FQH3" s="2277"/>
      <c r="FQI3" s="2277"/>
      <c r="FQJ3" s="2277"/>
      <c r="FQK3" s="2277"/>
      <c r="FQL3" s="2277"/>
      <c r="FQM3" s="2277"/>
      <c r="FQN3" s="2277"/>
      <c r="FQO3" s="2277"/>
      <c r="FQP3" s="2277"/>
      <c r="FQQ3" s="2277"/>
      <c r="FQR3" s="2277"/>
      <c r="FQS3" s="2277"/>
      <c r="FQT3" s="2277"/>
      <c r="FQU3" s="2277"/>
      <c r="FQV3" s="2277"/>
      <c r="FQW3" s="2277"/>
      <c r="FQX3" s="2277"/>
      <c r="FQY3" s="2277"/>
      <c r="FQZ3" s="2277"/>
      <c r="FRA3" s="2277"/>
      <c r="FRB3" s="2277"/>
      <c r="FRC3" s="2277"/>
      <c r="FRD3" s="2277"/>
      <c r="FRE3" s="2277"/>
      <c r="FRF3" s="2277"/>
      <c r="FRG3" s="2277"/>
      <c r="FRH3" s="2277"/>
      <c r="FRI3" s="2277"/>
      <c r="FRJ3" s="2277"/>
      <c r="FRK3" s="2277"/>
      <c r="FRL3" s="2277"/>
      <c r="FRM3" s="2277"/>
      <c r="FRN3" s="2277"/>
      <c r="FRO3" s="2277"/>
      <c r="FRP3" s="2277"/>
      <c r="FRQ3" s="2277"/>
      <c r="FRR3" s="2277"/>
      <c r="FRS3" s="2277"/>
      <c r="FRT3" s="2277"/>
      <c r="FRU3" s="2277"/>
      <c r="FRV3" s="2277"/>
      <c r="FRW3" s="2277"/>
      <c r="FRX3" s="2277"/>
      <c r="FRY3" s="2277"/>
      <c r="FRZ3" s="2277"/>
      <c r="FSA3" s="2277"/>
      <c r="FSB3" s="2277"/>
      <c r="FSC3" s="2277"/>
      <c r="FSD3" s="2277"/>
      <c r="FSE3" s="2277"/>
      <c r="FSF3" s="2277"/>
      <c r="FSG3" s="2277"/>
      <c r="FSH3" s="2277"/>
      <c r="FSI3" s="2277"/>
      <c r="FSJ3" s="2277"/>
      <c r="FSK3" s="2277"/>
      <c r="FSL3" s="2277"/>
      <c r="FSM3" s="2277"/>
      <c r="FSN3" s="2277"/>
      <c r="FSO3" s="2277"/>
      <c r="FSP3" s="2277"/>
      <c r="FSQ3" s="2277"/>
      <c r="FSR3" s="2277"/>
      <c r="FSS3" s="2277"/>
      <c r="FST3" s="2277"/>
      <c r="FSU3" s="2277"/>
      <c r="FSV3" s="2277"/>
      <c r="FSW3" s="2277"/>
      <c r="FSX3" s="2277"/>
      <c r="FSY3" s="2277"/>
      <c r="FSZ3" s="2277"/>
      <c r="FTA3" s="2277"/>
      <c r="FTB3" s="2277"/>
      <c r="FTC3" s="2277"/>
      <c r="FTD3" s="2277"/>
      <c r="FTE3" s="2277"/>
      <c r="FTF3" s="2277"/>
      <c r="FTG3" s="2277"/>
      <c r="FTH3" s="2277"/>
      <c r="FTI3" s="2277"/>
      <c r="FTJ3" s="2277"/>
      <c r="FTK3" s="2277"/>
      <c r="FTL3" s="2277"/>
      <c r="FTM3" s="2277"/>
      <c r="FTN3" s="2277"/>
      <c r="FTO3" s="2277"/>
      <c r="FTP3" s="2277"/>
      <c r="FTQ3" s="2277"/>
      <c r="FTR3" s="2277"/>
      <c r="FTS3" s="2277"/>
      <c r="FTT3" s="2277"/>
      <c r="FTU3" s="2277"/>
      <c r="FTV3" s="2277"/>
      <c r="FTW3" s="2277"/>
      <c r="FTX3" s="2277"/>
      <c r="FTY3" s="2277"/>
      <c r="FTZ3" s="2277"/>
      <c r="FUA3" s="2277"/>
      <c r="FUB3" s="2277"/>
      <c r="FUC3" s="2277"/>
      <c r="FUD3" s="2277"/>
      <c r="FUE3" s="2277"/>
      <c r="FUF3" s="2277"/>
      <c r="FUG3" s="2277"/>
      <c r="FUH3" s="2277"/>
      <c r="FUI3" s="2277"/>
      <c r="FUJ3" s="2277"/>
      <c r="FUK3" s="2277"/>
      <c r="FUL3" s="2277"/>
      <c r="FUM3" s="2277"/>
      <c r="FUN3" s="2277"/>
      <c r="FUO3" s="2277"/>
      <c r="FUP3" s="2277"/>
      <c r="FUQ3" s="2277"/>
      <c r="FUR3" s="2277"/>
      <c r="FUS3" s="2277"/>
      <c r="FUT3" s="2277"/>
      <c r="FUU3" s="2277"/>
      <c r="FUV3" s="2277"/>
      <c r="FUW3" s="2277"/>
      <c r="FUX3" s="2277"/>
      <c r="FUY3" s="2277"/>
      <c r="FUZ3" s="2277"/>
      <c r="FVA3" s="2277"/>
      <c r="FVB3" s="2277"/>
      <c r="FVC3" s="2277"/>
      <c r="FVD3" s="2277"/>
      <c r="FVE3" s="2277"/>
      <c r="FVF3" s="2277"/>
      <c r="FVG3" s="2277"/>
      <c r="FVH3" s="2277"/>
      <c r="FVI3" s="2277"/>
      <c r="FVJ3" s="2277"/>
      <c r="FVK3" s="2277"/>
      <c r="FVL3" s="2277"/>
      <c r="FVM3" s="2277"/>
      <c r="FVN3" s="2277"/>
      <c r="FVO3" s="2277"/>
      <c r="FVP3" s="2277"/>
      <c r="FVQ3" s="2277"/>
      <c r="FVR3" s="2277"/>
      <c r="FVS3" s="2277"/>
      <c r="FVT3" s="2277"/>
      <c r="FVU3" s="2277"/>
      <c r="FVV3" s="2277"/>
      <c r="FVW3" s="2277"/>
      <c r="FVX3" s="2277"/>
      <c r="FVY3" s="2277"/>
      <c r="FVZ3" s="2277"/>
      <c r="FWA3" s="2277"/>
      <c r="FWB3" s="2277"/>
      <c r="FWC3" s="2277"/>
      <c r="FWD3" s="2277"/>
      <c r="FWE3" s="2277"/>
      <c r="FWF3" s="2277"/>
      <c r="FWG3" s="2277"/>
      <c r="FWH3" s="2277"/>
      <c r="FWI3" s="2277"/>
      <c r="FWJ3" s="2277"/>
      <c r="FWK3" s="2277"/>
      <c r="FWL3" s="2277"/>
      <c r="FWM3" s="2277"/>
      <c r="FWN3" s="2277"/>
      <c r="FWO3" s="2277"/>
      <c r="FWP3" s="2277"/>
      <c r="FWQ3" s="2277"/>
      <c r="FWR3" s="2277"/>
      <c r="FWS3" s="2277"/>
      <c r="FWT3" s="2277"/>
      <c r="FWU3" s="2277"/>
      <c r="FWV3" s="2277"/>
      <c r="FWW3" s="2277"/>
      <c r="FWX3" s="2277"/>
      <c r="FWY3" s="2277"/>
      <c r="FWZ3" s="2277"/>
      <c r="FXA3" s="2277"/>
      <c r="FXB3" s="2277"/>
      <c r="FXC3" s="2277"/>
      <c r="FXD3" s="2277"/>
      <c r="FXE3" s="2277"/>
      <c r="FXF3" s="2277"/>
      <c r="FXG3" s="2277"/>
      <c r="FXH3" s="2277"/>
      <c r="FXI3" s="2277"/>
      <c r="FXJ3" s="2277"/>
      <c r="FXK3" s="2277"/>
      <c r="FXL3" s="2277"/>
      <c r="FXM3" s="2277"/>
      <c r="FXN3" s="2277"/>
      <c r="FXO3" s="2277"/>
      <c r="FXP3" s="2277"/>
      <c r="FXQ3" s="2277"/>
      <c r="FXR3" s="2277"/>
      <c r="FXS3" s="2277"/>
      <c r="FXT3" s="2277"/>
      <c r="FXU3" s="2277"/>
      <c r="FXV3" s="2277"/>
      <c r="FXW3" s="2277"/>
      <c r="FXX3" s="2277"/>
      <c r="FXY3" s="2277"/>
      <c r="FXZ3" s="2277"/>
      <c r="FYA3" s="2277"/>
      <c r="FYB3" s="2277"/>
      <c r="FYC3" s="2277"/>
      <c r="FYD3" s="2277"/>
      <c r="FYE3" s="2277"/>
      <c r="FYF3" s="2277"/>
      <c r="FYG3" s="2277"/>
      <c r="FYH3" s="2277"/>
      <c r="FYI3" s="2277"/>
      <c r="FYJ3" s="2277"/>
      <c r="FYK3" s="2277"/>
      <c r="FYL3" s="2277"/>
      <c r="FYM3" s="2277"/>
      <c r="FYN3" s="2277"/>
      <c r="FYO3" s="2277"/>
      <c r="FYP3" s="2277"/>
      <c r="FYQ3" s="2277"/>
      <c r="FYR3" s="2277"/>
      <c r="FYS3" s="2277"/>
      <c r="FYT3" s="2277"/>
      <c r="FYU3" s="2277"/>
      <c r="FYV3" s="2277"/>
      <c r="FYW3" s="2277"/>
      <c r="FYX3" s="2277"/>
      <c r="FYY3" s="2277"/>
      <c r="FYZ3" s="2277"/>
      <c r="FZA3" s="2277"/>
      <c r="FZB3" s="2277"/>
      <c r="FZC3" s="2277"/>
      <c r="FZD3" s="2277"/>
      <c r="FZE3" s="2277"/>
      <c r="FZF3" s="2277"/>
      <c r="FZG3" s="2277"/>
      <c r="FZH3" s="2277"/>
      <c r="FZI3" s="2277"/>
      <c r="FZJ3" s="2277"/>
      <c r="FZK3" s="2277"/>
      <c r="FZL3" s="2277"/>
      <c r="FZM3" s="2277"/>
      <c r="FZN3" s="2277"/>
      <c r="FZO3" s="2277"/>
      <c r="FZP3" s="2277"/>
      <c r="FZQ3" s="2277"/>
      <c r="FZR3" s="2277"/>
      <c r="FZS3" s="2277"/>
      <c r="FZT3" s="2277"/>
      <c r="FZU3" s="2277"/>
      <c r="FZV3" s="2277"/>
      <c r="FZW3" s="2277"/>
      <c r="FZX3" s="2277"/>
      <c r="FZY3" s="2277"/>
      <c r="FZZ3" s="2277"/>
      <c r="GAA3" s="2277"/>
      <c r="GAB3" s="2277"/>
      <c r="GAC3" s="2277"/>
      <c r="GAD3" s="2277"/>
      <c r="GAE3" s="2277"/>
      <c r="GAF3" s="2277"/>
      <c r="GAG3" s="2277"/>
      <c r="GAH3" s="2277"/>
      <c r="GAI3" s="2277"/>
      <c r="GAJ3" s="2277"/>
      <c r="GAK3" s="2277"/>
      <c r="GAL3" s="2277"/>
      <c r="GAM3" s="2277"/>
      <c r="GAN3" s="2277"/>
      <c r="GAO3" s="2277"/>
      <c r="GAP3" s="2277"/>
      <c r="GAQ3" s="2277"/>
      <c r="GAR3" s="2277"/>
      <c r="GAS3" s="2277"/>
      <c r="GAT3" s="2277"/>
      <c r="GAU3" s="2277"/>
      <c r="GAV3" s="2277"/>
      <c r="GAW3" s="2277"/>
      <c r="GAX3" s="2277"/>
      <c r="GAY3" s="2277"/>
      <c r="GAZ3" s="2277"/>
      <c r="GBA3" s="2277"/>
      <c r="GBB3" s="2277"/>
      <c r="GBC3" s="2277"/>
      <c r="GBD3" s="2277"/>
      <c r="GBE3" s="2277"/>
      <c r="GBF3" s="2277"/>
      <c r="GBG3" s="2277"/>
      <c r="GBH3" s="2277"/>
      <c r="GBI3" s="2277"/>
      <c r="GBJ3" s="2277"/>
      <c r="GBK3" s="2277"/>
      <c r="GBL3" s="2277"/>
      <c r="GBM3" s="2277"/>
      <c r="GBN3" s="2277"/>
      <c r="GBO3" s="2277"/>
      <c r="GBP3" s="2277"/>
      <c r="GBQ3" s="2277"/>
      <c r="GBR3" s="2277"/>
      <c r="GBS3" s="2277"/>
      <c r="GBT3" s="2277"/>
      <c r="GBU3" s="2277"/>
      <c r="GBV3" s="2277"/>
      <c r="GBW3" s="2277"/>
      <c r="GBX3" s="2277"/>
      <c r="GBY3" s="2277"/>
      <c r="GBZ3" s="2277"/>
      <c r="GCA3" s="2277"/>
      <c r="GCB3" s="2277"/>
      <c r="GCC3" s="2277"/>
      <c r="GCD3" s="2277"/>
      <c r="GCE3" s="2277"/>
      <c r="GCF3" s="2277"/>
      <c r="GCG3" s="2277"/>
      <c r="GCH3" s="2277"/>
      <c r="GCI3" s="2277"/>
      <c r="GCJ3" s="2277"/>
      <c r="GCK3" s="2277"/>
      <c r="GCL3" s="2277"/>
      <c r="GCM3" s="2277"/>
      <c r="GCN3" s="2277"/>
      <c r="GCO3" s="2277"/>
      <c r="GCP3" s="2277"/>
      <c r="GCQ3" s="2277"/>
      <c r="GCR3" s="2277"/>
      <c r="GCS3" s="2277"/>
      <c r="GCT3" s="2277"/>
      <c r="GCU3" s="2277"/>
      <c r="GCV3" s="2277"/>
      <c r="GCW3" s="2277"/>
      <c r="GCX3" s="2277"/>
      <c r="GCY3" s="2277"/>
      <c r="GCZ3" s="2277"/>
      <c r="GDA3" s="2277"/>
      <c r="GDB3" s="2277"/>
      <c r="GDC3" s="2277"/>
      <c r="GDD3" s="2277"/>
      <c r="GDE3" s="2277"/>
      <c r="GDF3" s="2277"/>
      <c r="GDG3" s="2277"/>
      <c r="GDH3" s="2277"/>
      <c r="GDI3" s="2277"/>
      <c r="GDJ3" s="2277"/>
      <c r="GDK3" s="2277"/>
      <c r="GDL3" s="2277"/>
      <c r="GDM3" s="2277"/>
      <c r="GDN3" s="2277"/>
      <c r="GDO3" s="2277"/>
      <c r="GDP3" s="2277"/>
      <c r="GDQ3" s="2277"/>
      <c r="GDR3" s="2277"/>
      <c r="GDS3" s="2277"/>
      <c r="GDT3" s="2277"/>
      <c r="GDU3" s="2277"/>
      <c r="GDV3" s="2277"/>
      <c r="GDW3" s="2277"/>
      <c r="GDX3" s="2277"/>
      <c r="GDY3" s="2277"/>
      <c r="GDZ3" s="2277"/>
      <c r="GEA3" s="2277"/>
      <c r="GEB3" s="2277"/>
      <c r="GEC3" s="2277"/>
      <c r="GED3" s="2277"/>
      <c r="GEE3" s="2277"/>
      <c r="GEF3" s="2277"/>
      <c r="GEG3" s="2277"/>
      <c r="GEH3" s="2277"/>
      <c r="GEI3" s="2277"/>
      <c r="GEJ3" s="2277"/>
      <c r="GEK3" s="2277"/>
      <c r="GEL3" s="2277"/>
      <c r="GEM3" s="2277"/>
      <c r="GEN3" s="2277"/>
      <c r="GEO3" s="2277"/>
      <c r="GEP3" s="2277"/>
      <c r="GEQ3" s="2277"/>
      <c r="GER3" s="2277"/>
      <c r="GES3" s="2277"/>
      <c r="GET3" s="2277"/>
      <c r="GEU3" s="2277"/>
      <c r="GEV3" s="2277"/>
      <c r="GEW3" s="2277"/>
      <c r="GEX3" s="2277"/>
      <c r="GEY3" s="2277"/>
      <c r="GEZ3" s="2277"/>
      <c r="GFA3" s="2277"/>
      <c r="GFB3" s="2277"/>
      <c r="GFC3" s="2277"/>
      <c r="GFD3" s="2277"/>
      <c r="GFE3" s="2277"/>
      <c r="GFF3" s="2277"/>
      <c r="GFG3" s="2277"/>
      <c r="GFH3" s="2277"/>
      <c r="GFI3" s="2277"/>
      <c r="GFJ3" s="2277"/>
      <c r="GFK3" s="2277"/>
      <c r="GFL3" s="2277"/>
      <c r="GFM3" s="2277"/>
      <c r="GFN3" s="2277"/>
      <c r="GFO3" s="2277"/>
      <c r="GFP3" s="2277"/>
      <c r="GFQ3" s="2277"/>
      <c r="GFR3" s="2277"/>
      <c r="GFS3" s="2277"/>
      <c r="GFT3" s="2277"/>
      <c r="GFU3" s="2277"/>
      <c r="GFV3" s="2277"/>
      <c r="GFW3" s="2277"/>
      <c r="GFX3" s="2277"/>
      <c r="GFY3" s="2277"/>
      <c r="GFZ3" s="2277"/>
      <c r="GGA3" s="2277"/>
      <c r="GGB3" s="2277"/>
      <c r="GGC3" s="2277"/>
      <c r="GGD3" s="2277"/>
      <c r="GGE3" s="2277"/>
      <c r="GGF3" s="2277"/>
      <c r="GGG3" s="2277"/>
      <c r="GGH3" s="2277"/>
      <c r="GGI3" s="2277"/>
      <c r="GGJ3" s="2277"/>
      <c r="GGK3" s="2277"/>
      <c r="GGL3" s="2277"/>
      <c r="GGM3" s="2277"/>
      <c r="GGN3" s="2277"/>
      <c r="GGO3" s="2277"/>
      <c r="GGP3" s="2277"/>
      <c r="GGQ3" s="2277"/>
      <c r="GGR3" s="2277"/>
      <c r="GGS3" s="2277"/>
      <c r="GGT3" s="2277"/>
      <c r="GGU3" s="2277"/>
      <c r="GGV3" s="2277"/>
      <c r="GGW3" s="2277"/>
      <c r="GGX3" s="2277"/>
      <c r="GGY3" s="2277"/>
      <c r="GGZ3" s="2277"/>
      <c r="GHA3" s="2277"/>
      <c r="GHB3" s="2277"/>
      <c r="GHC3" s="2277"/>
      <c r="GHD3" s="2277"/>
      <c r="GHE3" s="2277"/>
      <c r="GHF3" s="2277"/>
      <c r="GHG3" s="2277"/>
      <c r="GHH3" s="2277"/>
      <c r="GHI3" s="2277"/>
      <c r="GHJ3" s="2277"/>
      <c r="GHK3" s="2277"/>
      <c r="GHL3" s="2277"/>
      <c r="GHM3" s="2277"/>
      <c r="GHN3" s="2277"/>
      <c r="GHO3" s="2277"/>
      <c r="GHP3" s="2277"/>
      <c r="GHQ3" s="2277"/>
      <c r="GHR3" s="2277"/>
      <c r="GHS3" s="2277"/>
      <c r="GHT3" s="2277"/>
      <c r="GHU3" s="2277"/>
      <c r="GHV3" s="2277"/>
      <c r="GHW3" s="2277"/>
      <c r="GHX3" s="2277"/>
      <c r="GHY3" s="2277"/>
      <c r="GHZ3" s="2277"/>
      <c r="GIA3" s="2277"/>
      <c r="GIB3" s="2277"/>
      <c r="GIC3" s="2277"/>
      <c r="GID3" s="2277"/>
      <c r="GIE3" s="2277"/>
      <c r="GIF3" s="2277"/>
      <c r="GIG3" s="2277"/>
      <c r="GIH3" s="2277"/>
      <c r="GII3" s="2277"/>
      <c r="GIJ3" s="2277"/>
      <c r="GIK3" s="2277"/>
      <c r="GIL3" s="2277"/>
      <c r="GIM3" s="2277"/>
      <c r="GIN3" s="2277"/>
      <c r="GIO3" s="2277"/>
      <c r="GIP3" s="2277"/>
      <c r="GIQ3" s="2277"/>
      <c r="GIR3" s="2277"/>
      <c r="GIS3" s="2277"/>
      <c r="GIT3" s="2277"/>
      <c r="GIU3" s="2277"/>
      <c r="GIV3" s="2277"/>
      <c r="GIW3" s="2277"/>
      <c r="GIX3" s="2277"/>
      <c r="GIY3" s="2277"/>
      <c r="GIZ3" s="2277"/>
      <c r="GJA3" s="2277"/>
      <c r="GJB3" s="2277"/>
      <c r="GJC3" s="2277"/>
      <c r="GJD3" s="2277"/>
      <c r="GJE3" s="2277"/>
      <c r="GJF3" s="2277"/>
      <c r="GJG3" s="2277"/>
      <c r="GJH3" s="2277"/>
      <c r="GJI3" s="2277"/>
      <c r="GJJ3" s="2277"/>
      <c r="GJK3" s="2277"/>
      <c r="GJL3" s="2277"/>
      <c r="GJM3" s="2277"/>
      <c r="GJN3" s="2277"/>
      <c r="GJO3" s="2277"/>
      <c r="GJP3" s="2277"/>
      <c r="GJQ3" s="2277"/>
      <c r="GJR3" s="2277"/>
      <c r="GJS3" s="2277"/>
      <c r="GJT3" s="2277"/>
      <c r="GJU3" s="2277"/>
      <c r="GJV3" s="2277"/>
      <c r="GJW3" s="2277"/>
      <c r="GJX3" s="2277"/>
      <c r="GJY3" s="2277"/>
      <c r="GJZ3" s="2277"/>
      <c r="GKA3" s="2277"/>
      <c r="GKB3" s="2277"/>
      <c r="GKC3" s="2277"/>
      <c r="GKD3" s="2277"/>
      <c r="GKE3" s="2277"/>
      <c r="GKF3" s="2277"/>
      <c r="GKG3" s="2277"/>
      <c r="GKH3" s="2277"/>
      <c r="GKI3" s="2277"/>
      <c r="GKJ3" s="2277"/>
      <c r="GKK3" s="2277"/>
      <c r="GKL3" s="2277"/>
      <c r="GKM3" s="2277"/>
      <c r="GKN3" s="2277"/>
      <c r="GKO3" s="2277"/>
      <c r="GKP3" s="2277"/>
      <c r="GKQ3" s="2277"/>
      <c r="GKR3" s="2277"/>
      <c r="GKS3" s="2277"/>
      <c r="GKT3" s="2277"/>
      <c r="GKU3" s="2277"/>
      <c r="GKV3" s="2277"/>
      <c r="GKW3" s="2277"/>
      <c r="GKX3" s="2277"/>
      <c r="GKY3" s="2277"/>
      <c r="GKZ3" s="2277"/>
      <c r="GLA3" s="2277"/>
      <c r="GLB3" s="2277"/>
      <c r="GLC3" s="2277"/>
      <c r="GLD3" s="2277"/>
      <c r="GLE3" s="2277"/>
      <c r="GLF3" s="2277"/>
      <c r="GLG3" s="2277"/>
      <c r="GLH3" s="2277"/>
      <c r="GLI3" s="2277"/>
      <c r="GLJ3" s="2277"/>
      <c r="GLK3" s="2277"/>
      <c r="GLL3" s="2277"/>
      <c r="GLM3" s="2277"/>
      <c r="GLN3" s="2277"/>
      <c r="GLO3" s="2277"/>
      <c r="GLP3" s="2277"/>
      <c r="GLQ3" s="2277"/>
      <c r="GLR3" s="2277"/>
      <c r="GLS3" s="2277"/>
      <c r="GLT3" s="2277"/>
      <c r="GLU3" s="2277"/>
      <c r="GLV3" s="2277"/>
      <c r="GLW3" s="2277"/>
      <c r="GLX3" s="2277"/>
      <c r="GLY3" s="2277"/>
      <c r="GLZ3" s="2277"/>
      <c r="GMA3" s="2277"/>
      <c r="GMB3" s="2277"/>
      <c r="GMC3" s="2277"/>
      <c r="GMD3" s="2277"/>
      <c r="GME3" s="2277"/>
      <c r="GMF3" s="2277"/>
      <c r="GMG3" s="2277"/>
      <c r="GMH3" s="2277"/>
      <c r="GMI3" s="2277"/>
      <c r="GMJ3" s="2277"/>
      <c r="GMK3" s="2277"/>
      <c r="GML3" s="2277"/>
      <c r="GMM3" s="2277"/>
      <c r="GMN3" s="2277"/>
      <c r="GMO3" s="2277"/>
      <c r="GMP3" s="2277"/>
      <c r="GMQ3" s="2277"/>
      <c r="GMR3" s="2277"/>
      <c r="GMS3" s="2277"/>
      <c r="GMT3" s="2277"/>
      <c r="GMU3" s="2277"/>
      <c r="GMV3" s="2277"/>
      <c r="GMW3" s="2277"/>
      <c r="GMX3" s="2277"/>
      <c r="GMY3" s="2277"/>
      <c r="GMZ3" s="2277"/>
      <c r="GNA3" s="2277"/>
      <c r="GNB3" s="2277"/>
      <c r="GNC3" s="2277"/>
      <c r="GND3" s="2277"/>
      <c r="GNE3" s="2277"/>
      <c r="GNF3" s="2277"/>
      <c r="GNG3" s="2277"/>
      <c r="GNH3" s="2277"/>
      <c r="GNI3" s="2277"/>
      <c r="GNJ3" s="2277"/>
      <c r="GNK3" s="2277"/>
      <c r="GNL3" s="2277"/>
      <c r="GNM3" s="2277"/>
      <c r="GNN3" s="2277"/>
      <c r="GNO3" s="2277"/>
      <c r="GNP3" s="2277"/>
      <c r="GNQ3" s="2277"/>
      <c r="GNR3" s="2277"/>
      <c r="GNS3" s="2277"/>
      <c r="GNT3" s="2277"/>
      <c r="GNU3" s="2277"/>
      <c r="GNV3" s="2277"/>
      <c r="GNW3" s="2277"/>
      <c r="GNX3" s="2277"/>
      <c r="GNY3" s="2277"/>
      <c r="GNZ3" s="2277"/>
      <c r="GOA3" s="2277"/>
      <c r="GOB3" s="2277"/>
      <c r="GOC3" s="2277"/>
      <c r="GOD3" s="2277"/>
      <c r="GOE3" s="2277"/>
      <c r="GOF3" s="2277"/>
      <c r="GOG3" s="2277"/>
      <c r="GOH3" s="2277"/>
      <c r="GOI3" s="2277"/>
      <c r="GOJ3" s="2277"/>
      <c r="GOK3" s="2277"/>
      <c r="GOL3" s="2277"/>
      <c r="GOM3" s="2277"/>
      <c r="GON3" s="2277"/>
      <c r="GOO3" s="2277"/>
      <c r="GOP3" s="2277"/>
      <c r="GOQ3" s="2277"/>
      <c r="GOR3" s="2277"/>
      <c r="GOS3" s="2277"/>
      <c r="GOT3" s="2277"/>
      <c r="GOU3" s="2277"/>
      <c r="GOV3" s="2277"/>
      <c r="GOW3" s="2277"/>
      <c r="GOX3" s="2277"/>
      <c r="GOY3" s="2277"/>
      <c r="GOZ3" s="2277"/>
      <c r="GPA3" s="2277"/>
      <c r="GPB3" s="2277"/>
      <c r="GPC3" s="2277"/>
      <c r="GPD3" s="2277"/>
      <c r="GPE3" s="2277"/>
      <c r="GPF3" s="2277"/>
      <c r="GPG3" s="2277"/>
      <c r="GPH3" s="2277"/>
      <c r="GPI3" s="2277"/>
      <c r="GPJ3" s="2277"/>
      <c r="GPK3" s="2277"/>
      <c r="GPL3" s="2277"/>
      <c r="GPM3" s="2277"/>
      <c r="GPN3" s="2277"/>
      <c r="GPO3" s="2277"/>
      <c r="GPP3" s="2277"/>
      <c r="GPQ3" s="2277"/>
      <c r="GPR3" s="2277"/>
      <c r="GPS3" s="2277"/>
      <c r="GPT3" s="2277"/>
      <c r="GPU3" s="2277"/>
      <c r="GPV3" s="2277"/>
      <c r="GPW3" s="2277"/>
      <c r="GPX3" s="2277"/>
      <c r="GPY3" s="2277"/>
      <c r="GPZ3" s="2277"/>
      <c r="GQA3" s="2277"/>
      <c r="GQB3" s="2277"/>
      <c r="GQC3" s="2277"/>
      <c r="GQD3" s="2277"/>
      <c r="GQE3" s="2277"/>
      <c r="GQF3" s="2277"/>
      <c r="GQG3" s="2277"/>
      <c r="GQH3" s="2277"/>
      <c r="GQI3" s="2277"/>
      <c r="GQJ3" s="2277"/>
      <c r="GQK3" s="2277"/>
      <c r="GQL3" s="2277"/>
      <c r="GQM3" s="2277"/>
      <c r="GQN3" s="2277"/>
      <c r="GQO3" s="2277"/>
      <c r="GQP3" s="2277"/>
      <c r="GQQ3" s="2277"/>
      <c r="GQR3" s="2277"/>
      <c r="GQS3" s="2277"/>
      <c r="GQT3" s="2277"/>
      <c r="GQU3" s="2277"/>
      <c r="GQV3" s="2277"/>
      <c r="GQW3" s="2277"/>
      <c r="GQX3" s="2277"/>
      <c r="GQY3" s="2277"/>
      <c r="GQZ3" s="2277"/>
      <c r="GRA3" s="2277"/>
      <c r="GRB3" s="2277"/>
      <c r="GRC3" s="2277"/>
      <c r="GRD3" s="2277"/>
      <c r="GRE3" s="2277"/>
      <c r="GRF3" s="2277"/>
      <c r="GRG3" s="2277"/>
      <c r="GRH3" s="2277"/>
      <c r="GRI3" s="2277"/>
      <c r="GRJ3" s="2277"/>
      <c r="GRK3" s="2277"/>
      <c r="GRL3" s="2277"/>
      <c r="GRM3" s="2277"/>
      <c r="GRN3" s="2277"/>
      <c r="GRO3" s="2277"/>
      <c r="GRP3" s="2277"/>
      <c r="GRQ3" s="2277"/>
      <c r="GRR3" s="2277"/>
      <c r="GRS3" s="2277"/>
      <c r="GRT3" s="2277"/>
      <c r="GRU3" s="2277"/>
      <c r="GRV3" s="2277"/>
      <c r="GRW3" s="2277"/>
      <c r="GRX3" s="2277"/>
      <c r="GRY3" s="2277"/>
      <c r="GRZ3" s="2277"/>
      <c r="GSA3" s="2277"/>
      <c r="GSB3" s="2277"/>
      <c r="GSC3" s="2277"/>
      <c r="GSD3" s="2277"/>
      <c r="GSE3" s="2277"/>
      <c r="GSF3" s="2277"/>
      <c r="GSG3" s="2277"/>
      <c r="GSH3" s="2277"/>
      <c r="GSI3" s="2277"/>
      <c r="GSJ3" s="2277"/>
      <c r="GSK3" s="2277"/>
      <c r="GSL3" s="2277"/>
      <c r="GSM3" s="2277"/>
      <c r="GSN3" s="2277"/>
      <c r="GSO3" s="2277"/>
      <c r="GSP3" s="2277"/>
      <c r="GSQ3" s="2277"/>
      <c r="GSR3" s="2277"/>
      <c r="GSS3" s="2277"/>
      <c r="GST3" s="2277"/>
      <c r="GSU3" s="2277"/>
      <c r="GSV3" s="2277"/>
      <c r="GSW3" s="2277"/>
      <c r="GSX3" s="2277"/>
      <c r="GSY3" s="2277"/>
      <c r="GSZ3" s="2277"/>
      <c r="GTA3" s="2277"/>
      <c r="GTB3" s="2277"/>
      <c r="GTC3" s="2277"/>
      <c r="GTD3" s="2277"/>
      <c r="GTE3" s="2277"/>
      <c r="GTF3" s="2277"/>
      <c r="GTG3" s="2277"/>
      <c r="GTH3" s="2277"/>
      <c r="GTI3" s="2277"/>
      <c r="GTJ3" s="2277"/>
      <c r="GTK3" s="2277"/>
      <c r="GTL3" s="2277"/>
      <c r="GTM3" s="2277"/>
      <c r="GTN3" s="2277"/>
      <c r="GTO3" s="2277"/>
      <c r="GTP3" s="2277"/>
      <c r="GTQ3" s="2277"/>
      <c r="GTR3" s="2277"/>
      <c r="GTS3" s="2277"/>
      <c r="GTT3" s="2277"/>
      <c r="GTU3" s="2277"/>
      <c r="GTV3" s="2277"/>
      <c r="GTW3" s="2277"/>
      <c r="GTX3" s="2277"/>
      <c r="GTY3" s="2277"/>
      <c r="GTZ3" s="2277"/>
      <c r="GUA3" s="2277"/>
      <c r="GUB3" s="2277"/>
      <c r="GUC3" s="2277"/>
      <c r="GUD3" s="2277"/>
      <c r="GUE3" s="2277"/>
      <c r="GUF3" s="2277"/>
      <c r="GUG3" s="2277"/>
      <c r="GUH3" s="2277"/>
      <c r="GUI3" s="2277"/>
      <c r="GUJ3" s="2277"/>
      <c r="GUK3" s="2277"/>
      <c r="GUL3" s="2277"/>
      <c r="GUM3" s="2277"/>
      <c r="GUN3" s="2277"/>
      <c r="GUO3" s="2277"/>
      <c r="GUP3" s="2277"/>
      <c r="GUQ3" s="2277"/>
      <c r="GUR3" s="2277"/>
      <c r="GUS3" s="2277"/>
      <c r="GUT3" s="2277"/>
      <c r="GUU3" s="2277"/>
      <c r="GUV3" s="2277"/>
      <c r="GUW3" s="2277"/>
      <c r="GUX3" s="2277"/>
      <c r="GUY3" s="2277"/>
      <c r="GUZ3" s="2277"/>
      <c r="GVA3" s="2277"/>
      <c r="GVB3" s="2277"/>
      <c r="GVC3" s="2277"/>
      <c r="GVD3" s="2277"/>
      <c r="GVE3" s="2277"/>
      <c r="GVF3" s="2277"/>
      <c r="GVG3" s="2277"/>
      <c r="GVH3" s="2277"/>
      <c r="GVI3" s="2277"/>
      <c r="GVJ3" s="2277"/>
      <c r="GVK3" s="2277"/>
      <c r="GVL3" s="2277"/>
      <c r="GVM3" s="2277"/>
      <c r="GVN3" s="2277"/>
      <c r="GVO3" s="2277"/>
      <c r="GVP3" s="2277"/>
      <c r="GVQ3" s="2277"/>
      <c r="GVR3" s="2277"/>
      <c r="GVS3" s="2277"/>
      <c r="GVT3" s="2277"/>
      <c r="GVU3" s="2277"/>
      <c r="GVV3" s="2277"/>
      <c r="GVW3" s="2277"/>
      <c r="GVX3" s="2277"/>
      <c r="GVY3" s="2277"/>
      <c r="GVZ3" s="2277"/>
      <c r="GWA3" s="2277"/>
      <c r="GWB3" s="2277"/>
      <c r="GWC3" s="2277"/>
      <c r="GWD3" s="2277"/>
      <c r="GWE3" s="2277"/>
      <c r="GWF3" s="2277"/>
      <c r="GWG3" s="2277"/>
      <c r="GWH3" s="2277"/>
      <c r="GWI3" s="2277"/>
      <c r="GWJ3" s="2277"/>
      <c r="GWK3" s="2277"/>
      <c r="GWL3" s="2277"/>
      <c r="GWM3" s="2277"/>
      <c r="GWN3" s="2277"/>
      <c r="GWO3" s="2277"/>
      <c r="GWP3" s="2277"/>
      <c r="GWQ3" s="2277"/>
      <c r="GWR3" s="2277"/>
      <c r="GWS3" s="2277"/>
      <c r="GWT3" s="2277"/>
      <c r="GWU3" s="2277"/>
      <c r="GWV3" s="2277"/>
      <c r="GWW3" s="2277"/>
      <c r="GWX3" s="2277"/>
      <c r="GWY3" s="2277"/>
      <c r="GWZ3" s="2277"/>
      <c r="GXA3" s="2277"/>
      <c r="GXB3" s="2277"/>
      <c r="GXC3" s="2277"/>
      <c r="GXD3" s="2277"/>
      <c r="GXE3" s="2277"/>
      <c r="GXF3" s="2277"/>
      <c r="GXG3" s="2277"/>
      <c r="GXH3" s="2277"/>
      <c r="GXI3" s="2277"/>
      <c r="GXJ3" s="2277"/>
      <c r="GXK3" s="2277"/>
      <c r="GXL3" s="2277"/>
      <c r="GXM3" s="2277"/>
      <c r="GXN3" s="2277"/>
      <c r="GXO3" s="2277"/>
      <c r="GXP3" s="2277"/>
      <c r="GXQ3" s="2277"/>
      <c r="GXR3" s="2277"/>
      <c r="GXS3" s="2277"/>
      <c r="GXT3" s="2277"/>
      <c r="GXU3" s="2277"/>
      <c r="GXV3" s="2277"/>
      <c r="GXW3" s="2277"/>
      <c r="GXX3" s="2277"/>
      <c r="GXY3" s="2277"/>
      <c r="GXZ3" s="2277"/>
      <c r="GYA3" s="2277"/>
      <c r="GYB3" s="2277"/>
      <c r="GYC3" s="2277"/>
      <c r="GYD3" s="2277"/>
      <c r="GYE3" s="2277"/>
      <c r="GYF3" s="2277"/>
      <c r="GYG3" s="2277"/>
      <c r="GYH3" s="2277"/>
      <c r="GYI3" s="2277"/>
      <c r="GYJ3" s="2277"/>
      <c r="GYK3" s="2277"/>
      <c r="GYL3" s="2277"/>
      <c r="GYM3" s="2277"/>
      <c r="GYN3" s="2277"/>
      <c r="GYO3" s="2277"/>
      <c r="GYP3" s="2277"/>
      <c r="GYQ3" s="2277"/>
      <c r="GYR3" s="2277"/>
      <c r="GYS3" s="2277"/>
      <c r="GYT3" s="2277"/>
      <c r="GYU3" s="2277"/>
      <c r="GYV3" s="2277"/>
      <c r="GYW3" s="2277"/>
      <c r="GYX3" s="2277"/>
      <c r="GYY3" s="2277"/>
      <c r="GYZ3" s="2277"/>
      <c r="GZA3" s="2277"/>
      <c r="GZB3" s="2277"/>
      <c r="GZC3" s="2277"/>
      <c r="GZD3" s="2277"/>
      <c r="GZE3" s="2277"/>
      <c r="GZF3" s="2277"/>
      <c r="GZG3" s="2277"/>
      <c r="GZH3" s="2277"/>
      <c r="GZI3" s="2277"/>
      <c r="GZJ3" s="2277"/>
      <c r="GZK3" s="2277"/>
      <c r="GZL3" s="2277"/>
      <c r="GZM3" s="2277"/>
      <c r="GZN3" s="2277"/>
      <c r="GZO3" s="2277"/>
      <c r="GZP3" s="2277"/>
      <c r="GZQ3" s="2277"/>
      <c r="GZR3" s="2277"/>
      <c r="GZS3" s="2277"/>
      <c r="GZT3" s="2277"/>
      <c r="GZU3" s="2277"/>
      <c r="GZV3" s="2277"/>
      <c r="GZW3" s="2277"/>
      <c r="GZX3" s="2277"/>
      <c r="GZY3" s="2277"/>
      <c r="GZZ3" s="2277"/>
      <c r="HAA3" s="2277"/>
      <c r="HAB3" s="2277"/>
      <c r="HAC3" s="2277"/>
      <c r="HAD3" s="2277"/>
      <c r="HAE3" s="2277"/>
      <c r="HAF3" s="2277"/>
      <c r="HAG3" s="2277"/>
      <c r="HAH3" s="2277"/>
      <c r="HAI3" s="2277"/>
      <c r="HAJ3" s="2277"/>
      <c r="HAK3" s="2277"/>
      <c r="HAL3" s="2277"/>
      <c r="HAM3" s="2277"/>
      <c r="HAN3" s="2277"/>
      <c r="HAO3" s="2277"/>
      <c r="HAP3" s="2277"/>
      <c r="HAQ3" s="2277"/>
      <c r="HAR3" s="2277"/>
      <c r="HAS3" s="2277"/>
      <c r="HAT3" s="2277"/>
      <c r="HAU3" s="2277"/>
      <c r="HAV3" s="2277"/>
      <c r="HAW3" s="2277"/>
      <c r="HAX3" s="2277"/>
      <c r="HAY3" s="2277"/>
      <c r="HAZ3" s="2277"/>
      <c r="HBA3" s="2277"/>
      <c r="HBB3" s="2277"/>
      <c r="HBC3" s="2277"/>
      <c r="HBD3" s="2277"/>
      <c r="HBE3" s="2277"/>
      <c r="HBF3" s="2277"/>
      <c r="HBG3" s="2277"/>
      <c r="HBH3" s="2277"/>
      <c r="HBI3" s="2277"/>
      <c r="HBJ3" s="2277"/>
      <c r="HBK3" s="2277"/>
      <c r="HBL3" s="2277"/>
      <c r="HBM3" s="2277"/>
      <c r="HBN3" s="2277"/>
      <c r="HBO3" s="2277"/>
      <c r="HBP3" s="2277"/>
      <c r="HBQ3" s="2277"/>
      <c r="HBR3" s="2277"/>
      <c r="HBS3" s="2277"/>
      <c r="HBT3" s="2277"/>
      <c r="HBU3" s="2277"/>
      <c r="HBV3" s="2277"/>
      <c r="HBW3" s="2277"/>
      <c r="HBX3" s="2277"/>
      <c r="HBY3" s="2277"/>
      <c r="HBZ3" s="2277"/>
      <c r="HCA3" s="2277"/>
      <c r="HCB3" s="2277"/>
      <c r="HCC3" s="2277"/>
      <c r="HCD3" s="2277"/>
      <c r="HCE3" s="2277"/>
      <c r="HCF3" s="2277"/>
      <c r="HCG3" s="2277"/>
      <c r="HCH3" s="2277"/>
      <c r="HCI3" s="2277"/>
      <c r="HCJ3" s="2277"/>
      <c r="HCK3" s="2277"/>
      <c r="HCL3" s="2277"/>
      <c r="HCM3" s="2277"/>
      <c r="HCN3" s="2277"/>
      <c r="HCO3" s="2277"/>
      <c r="HCP3" s="2277"/>
      <c r="HCQ3" s="2277"/>
      <c r="HCR3" s="2277"/>
      <c r="HCS3" s="2277"/>
      <c r="HCT3" s="2277"/>
      <c r="HCU3" s="2277"/>
      <c r="HCV3" s="2277"/>
      <c r="HCW3" s="2277"/>
      <c r="HCX3" s="2277"/>
      <c r="HCY3" s="2277"/>
      <c r="HCZ3" s="2277"/>
      <c r="HDA3" s="2277"/>
      <c r="HDB3" s="2277"/>
      <c r="HDC3" s="2277"/>
      <c r="HDD3" s="2277"/>
      <c r="HDE3" s="2277"/>
      <c r="HDF3" s="2277"/>
      <c r="HDG3" s="2277"/>
      <c r="HDH3" s="2277"/>
      <c r="HDI3" s="2277"/>
      <c r="HDJ3" s="2277"/>
      <c r="HDK3" s="2277"/>
      <c r="HDL3" s="2277"/>
      <c r="HDM3" s="2277"/>
      <c r="HDN3" s="2277"/>
      <c r="HDO3" s="2277"/>
      <c r="HDP3" s="2277"/>
      <c r="HDQ3" s="2277"/>
      <c r="HDR3" s="2277"/>
      <c r="HDS3" s="2277"/>
      <c r="HDT3" s="2277"/>
      <c r="HDU3" s="2277"/>
      <c r="HDV3" s="2277"/>
      <c r="HDW3" s="2277"/>
      <c r="HDX3" s="2277"/>
      <c r="HDY3" s="2277"/>
      <c r="HDZ3" s="2277"/>
      <c r="HEA3" s="2277"/>
      <c r="HEB3" s="2277"/>
      <c r="HEC3" s="2277"/>
      <c r="HED3" s="2277"/>
      <c r="HEE3" s="2277"/>
      <c r="HEF3" s="2277"/>
      <c r="HEG3" s="2277"/>
      <c r="HEH3" s="2277"/>
      <c r="HEI3" s="2277"/>
      <c r="HEJ3" s="2277"/>
      <c r="HEK3" s="2277"/>
      <c r="HEL3" s="2277"/>
      <c r="HEM3" s="2277"/>
      <c r="HEN3" s="2277"/>
      <c r="HEO3" s="2277"/>
      <c r="HEP3" s="2277"/>
      <c r="HEQ3" s="2277"/>
      <c r="HER3" s="2277"/>
      <c r="HES3" s="2277"/>
      <c r="HET3" s="2277"/>
      <c r="HEU3" s="2277"/>
      <c r="HEV3" s="2277"/>
      <c r="HEW3" s="2277"/>
      <c r="HEX3" s="2277"/>
      <c r="HEY3" s="2277"/>
      <c r="HEZ3" s="2277"/>
      <c r="HFA3" s="2277"/>
      <c r="HFB3" s="2277"/>
      <c r="HFC3" s="2277"/>
      <c r="HFD3" s="2277"/>
      <c r="HFE3" s="2277"/>
      <c r="HFF3" s="2277"/>
      <c r="HFG3" s="2277"/>
      <c r="HFH3" s="2277"/>
      <c r="HFI3" s="2277"/>
      <c r="HFJ3" s="2277"/>
      <c r="HFK3" s="2277"/>
      <c r="HFL3" s="2277"/>
      <c r="HFM3" s="2277"/>
      <c r="HFN3" s="2277"/>
      <c r="HFO3" s="2277"/>
      <c r="HFP3" s="2277"/>
      <c r="HFQ3" s="2277"/>
      <c r="HFR3" s="2277"/>
      <c r="HFS3" s="2277"/>
      <c r="HFT3" s="2277"/>
      <c r="HFU3" s="2277"/>
      <c r="HFV3" s="2277"/>
      <c r="HFW3" s="2277"/>
      <c r="HFX3" s="2277"/>
      <c r="HFY3" s="2277"/>
      <c r="HFZ3" s="2277"/>
      <c r="HGA3" s="2277"/>
      <c r="HGB3" s="2277"/>
      <c r="HGC3" s="2277"/>
      <c r="HGD3" s="2277"/>
      <c r="HGE3" s="2277"/>
      <c r="HGF3" s="2277"/>
      <c r="HGG3" s="2277"/>
      <c r="HGH3" s="2277"/>
      <c r="HGI3" s="2277"/>
      <c r="HGJ3" s="2277"/>
      <c r="HGK3" s="2277"/>
      <c r="HGL3" s="2277"/>
      <c r="HGM3" s="2277"/>
      <c r="HGN3" s="2277"/>
      <c r="HGO3" s="2277"/>
      <c r="HGP3" s="2277"/>
      <c r="HGQ3" s="2277"/>
      <c r="HGR3" s="2277"/>
      <c r="HGS3" s="2277"/>
      <c r="HGT3" s="2277"/>
      <c r="HGU3" s="2277"/>
      <c r="HGV3" s="2277"/>
      <c r="HGW3" s="2277"/>
      <c r="HGX3" s="2277"/>
      <c r="HGY3" s="2277"/>
      <c r="HGZ3" s="2277"/>
      <c r="HHA3" s="2277"/>
      <c r="HHB3" s="2277"/>
      <c r="HHC3" s="2277"/>
      <c r="HHD3" s="2277"/>
      <c r="HHE3" s="2277"/>
      <c r="HHF3" s="2277"/>
      <c r="HHG3" s="2277"/>
      <c r="HHH3" s="2277"/>
      <c r="HHI3" s="2277"/>
      <c r="HHJ3" s="2277"/>
      <c r="HHK3" s="2277"/>
      <c r="HHL3" s="2277"/>
      <c r="HHM3" s="2277"/>
      <c r="HHN3" s="2277"/>
      <c r="HHO3" s="2277"/>
      <c r="HHP3" s="2277"/>
      <c r="HHQ3" s="2277"/>
      <c r="HHR3" s="2277"/>
      <c r="HHS3" s="2277"/>
      <c r="HHT3" s="2277"/>
      <c r="HHU3" s="2277"/>
      <c r="HHV3" s="2277"/>
      <c r="HHW3" s="2277"/>
      <c r="HHX3" s="2277"/>
      <c r="HHY3" s="2277"/>
      <c r="HHZ3" s="2277"/>
      <c r="HIA3" s="2277"/>
      <c r="HIB3" s="2277"/>
      <c r="HIC3" s="2277"/>
      <c r="HID3" s="2277"/>
      <c r="HIE3" s="2277"/>
      <c r="HIF3" s="2277"/>
      <c r="HIG3" s="2277"/>
      <c r="HIH3" s="2277"/>
      <c r="HII3" s="2277"/>
      <c r="HIJ3" s="2277"/>
      <c r="HIK3" s="2277"/>
      <c r="HIL3" s="2277"/>
      <c r="HIM3" s="2277"/>
      <c r="HIN3" s="2277"/>
      <c r="HIO3" s="2277"/>
      <c r="HIP3" s="2277"/>
      <c r="HIQ3" s="2277"/>
      <c r="HIR3" s="2277"/>
      <c r="HIS3" s="2277"/>
      <c r="HIT3" s="2277"/>
      <c r="HIU3" s="2277"/>
      <c r="HIV3" s="2277"/>
      <c r="HIW3" s="2277"/>
      <c r="HIX3" s="2277"/>
      <c r="HIY3" s="2277"/>
      <c r="HIZ3" s="2277"/>
      <c r="HJA3" s="2277"/>
      <c r="HJB3" s="2277"/>
      <c r="HJC3" s="2277"/>
      <c r="HJD3" s="2277"/>
      <c r="HJE3" s="2277"/>
      <c r="HJF3" s="2277"/>
      <c r="HJG3" s="2277"/>
      <c r="HJH3" s="2277"/>
      <c r="HJI3" s="2277"/>
      <c r="HJJ3" s="2277"/>
      <c r="HJK3" s="2277"/>
      <c r="HJL3" s="2277"/>
      <c r="HJM3" s="2277"/>
      <c r="HJN3" s="2277"/>
      <c r="HJO3" s="2277"/>
      <c r="HJP3" s="2277"/>
      <c r="HJQ3" s="2277"/>
      <c r="HJR3" s="2277"/>
      <c r="HJS3" s="2277"/>
      <c r="HJT3" s="2277"/>
      <c r="HJU3" s="2277"/>
      <c r="HJV3" s="2277"/>
      <c r="HJW3" s="2277"/>
      <c r="HJX3" s="2277"/>
      <c r="HJY3" s="2277"/>
      <c r="HJZ3" s="2277"/>
      <c r="HKA3" s="2277"/>
      <c r="HKB3" s="2277"/>
      <c r="HKC3" s="2277"/>
      <c r="HKD3" s="2277"/>
      <c r="HKE3" s="2277"/>
      <c r="HKF3" s="2277"/>
      <c r="HKG3" s="2277"/>
      <c r="HKH3" s="2277"/>
      <c r="HKI3" s="2277"/>
      <c r="HKJ3" s="2277"/>
      <c r="HKK3" s="2277"/>
      <c r="HKL3" s="2277"/>
      <c r="HKM3" s="2277"/>
      <c r="HKN3" s="2277"/>
      <c r="HKO3" s="2277"/>
      <c r="HKP3" s="2277"/>
      <c r="HKQ3" s="2277"/>
      <c r="HKR3" s="2277"/>
      <c r="HKS3" s="2277"/>
      <c r="HKT3" s="2277"/>
      <c r="HKU3" s="2277"/>
      <c r="HKV3" s="2277"/>
      <c r="HKW3" s="2277"/>
      <c r="HKX3" s="2277"/>
      <c r="HKY3" s="2277"/>
      <c r="HKZ3" s="2277"/>
      <c r="HLA3" s="2277"/>
      <c r="HLB3" s="2277"/>
      <c r="HLC3" s="2277"/>
      <c r="HLD3" s="2277"/>
      <c r="HLE3" s="2277"/>
      <c r="HLF3" s="2277"/>
      <c r="HLG3" s="2277"/>
      <c r="HLH3" s="2277"/>
      <c r="HLI3" s="2277"/>
      <c r="HLJ3" s="2277"/>
      <c r="HLK3" s="2277"/>
      <c r="HLL3" s="2277"/>
      <c r="HLM3" s="2277"/>
      <c r="HLN3" s="2277"/>
      <c r="HLO3" s="2277"/>
      <c r="HLP3" s="2277"/>
      <c r="HLQ3" s="2277"/>
      <c r="HLR3" s="2277"/>
      <c r="HLS3" s="2277"/>
      <c r="HLT3" s="2277"/>
      <c r="HLU3" s="2277"/>
      <c r="HLV3" s="2277"/>
      <c r="HLW3" s="2277"/>
      <c r="HLX3" s="2277"/>
      <c r="HLY3" s="2277"/>
      <c r="HLZ3" s="2277"/>
      <c r="HMA3" s="2277"/>
      <c r="HMB3" s="2277"/>
      <c r="HMC3" s="2277"/>
      <c r="HMD3" s="2277"/>
      <c r="HME3" s="2277"/>
      <c r="HMF3" s="2277"/>
      <c r="HMG3" s="2277"/>
      <c r="HMH3" s="2277"/>
      <c r="HMI3" s="2277"/>
      <c r="HMJ3" s="2277"/>
      <c r="HMK3" s="2277"/>
      <c r="HML3" s="2277"/>
      <c r="HMM3" s="2277"/>
      <c r="HMN3" s="2277"/>
      <c r="HMO3" s="2277"/>
      <c r="HMP3" s="2277"/>
      <c r="HMQ3" s="2277"/>
      <c r="HMR3" s="2277"/>
      <c r="HMS3" s="2277"/>
      <c r="HMT3" s="2277"/>
      <c r="HMU3" s="2277"/>
      <c r="HMV3" s="2277"/>
      <c r="HMW3" s="2277"/>
      <c r="HMX3" s="2277"/>
      <c r="HMY3" s="2277"/>
      <c r="HMZ3" s="2277"/>
      <c r="HNA3" s="2277"/>
      <c r="HNB3" s="2277"/>
      <c r="HNC3" s="2277"/>
      <c r="HND3" s="2277"/>
      <c r="HNE3" s="2277"/>
      <c r="HNF3" s="2277"/>
      <c r="HNG3" s="2277"/>
      <c r="HNH3" s="2277"/>
      <c r="HNI3" s="2277"/>
      <c r="HNJ3" s="2277"/>
      <c r="HNK3" s="2277"/>
      <c r="HNL3" s="2277"/>
      <c r="HNM3" s="2277"/>
      <c r="HNN3" s="2277"/>
      <c r="HNO3" s="2277"/>
      <c r="HNP3" s="2277"/>
      <c r="HNQ3" s="2277"/>
      <c r="HNR3" s="2277"/>
      <c r="HNS3" s="2277"/>
      <c r="HNT3" s="2277"/>
      <c r="HNU3" s="2277"/>
      <c r="HNV3" s="2277"/>
      <c r="HNW3" s="2277"/>
      <c r="HNX3" s="2277"/>
      <c r="HNY3" s="2277"/>
      <c r="HNZ3" s="2277"/>
      <c r="HOA3" s="2277"/>
      <c r="HOB3" s="2277"/>
      <c r="HOC3" s="2277"/>
      <c r="HOD3" s="2277"/>
      <c r="HOE3" s="2277"/>
      <c r="HOF3" s="2277"/>
      <c r="HOG3" s="2277"/>
      <c r="HOH3" s="2277"/>
      <c r="HOI3" s="2277"/>
      <c r="HOJ3" s="2277"/>
      <c r="HOK3" s="2277"/>
      <c r="HOL3" s="2277"/>
      <c r="HOM3" s="2277"/>
      <c r="HON3" s="2277"/>
      <c r="HOO3" s="2277"/>
      <c r="HOP3" s="2277"/>
      <c r="HOQ3" s="2277"/>
      <c r="HOR3" s="2277"/>
      <c r="HOS3" s="2277"/>
      <c r="HOT3" s="2277"/>
      <c r="HOU3" s="2277"/>
      <c r="HOV3" s="2277"/>
      <c r="HOW3" s="2277"/>
      <c r="HOX3" s="2277"/>
      <c r="HOY3" s="2277"/>
      <c r="HOZ3" s="2277"/>
      <c r="HPA3" s="2277"/>
      <c r="HPB3" s="2277"/>
      <c r="HPC3" s="2277"/>
      <c r="HPD3" s="2277"/>
      <c r="HPE3" s="2277"/>
      <c r="HPF3" s="2277"/>
      <c r="HPG3" s="2277"/>
      <c r="HPH3" s="2277"/>
      <c r="HPI3" s="2277"/>
      <c r="HPJ3" s="2277"/>
      <c r="HPK3" s="2277"/>
      <c r="HPL3" s="2277"/>
      <c r="HPM3" s="2277"/>
      <c r="HPN3" s="2277"/>
      <c r="HPO3" s="2277"/>
      <c r="HPP3" s="2277"/>
      <c r="HPQ3" s="2277"/>
      <c r="HPR3" s="2277"/>
      <c r="HPS3" s="2277"/>
      <c r="HPT3" s="2277"/>
      <c r="HPU3" s="2277"/>
      <c r="HPV3" s="2277"/>
      <c r="HPW3" s="2277"/>
      <c r="HPX3" s="2277"/>
      <c r="HPY3" s="2277"/>
      <c r="HPZ3" s="2277"/>
      <c r="HQA3" s="2277"/>
      <c r="HQB3" s="2277"/>
      <c r="HQC3" s="2277"/>
      <c r="HQD3" s="2277"/>
      <c r="HQE3" s="2277"/>
      <c r="HQF3" s="2277"/>
      <c r="HQG3" s="2277"/>
      <c r="HQH3" s="2277"/>
      <c r="HQI3" s="2277"/>
      <c r="HQJ3" s="2277"/>
      <c r="HQK3" s="2277"/>
      <c r="HQL3" s="2277"/>
      <c r="HQM3" s="2277"/>
      <c r="HQN3" s="2277"/>
      <c r="HQO3" s="2277"/>
      <c r="HQP3" s="2277"/>
      <c r="HQQ3" s="2277"/>
      <c r="HQR3" s="2277"/>
      <c r="HQS3" s="2277"/>
      <c r="HQT3" s="2277"/>
      <c r="HQU3" s="2277"/>
      <c r="HQV3" s="2277"/>
      <c r="HQW3" s="2277"/>
      <c r="HQX3" s="2277"/>
      <c r="HQY3" s="2277"/>
      <c r="HQZ3" s="2277"/>
      <c r="HRA3" s="2277"/>
      <c r="HRB3" s="2277"/>
      <c r="HRC3" s="2277"/>
      <c r="HRD3" s="2277"/>
      <c r="HRE3" s="2277"/>
      <c r="HRF3" s="2277"/>
      <c r="HRG3" s="2277"/>
      <c r="HRH3" s="2277"/>
      <c r="HRI3" s="2277"/>
      <c r="HRJ3" s="2277"/>
      <c r="HRK3" s="2277"/>
      <c r="HRL3" s="2277"/>
      <c r="HRM3" s="2277"/>
      <c r="HRN3" s="2277"/>
      <c r="HRO3" s="2277"/>
      <c r="HRP3" s="2277"/>
      <c r="HRQ3" s="2277"/>
      <c r="HRR3" s="2277"/>
      <c r="HRS3" s="2277"/>
      <c r="HRT3" s="2277"/>
      <c r="HRU3" s="2277"/>
      <c r="HRV3" s="2277"/>
      <c r="HRW3" s="2277"/>
      <c r="HRX3" s="2277"/>
      <c r="HRY3" s="2277"/>
      <c r="HRZ3" s="2277"/>
      <c r="HSA3" s="2277"/>
      <c r="HSB3" s="2277"/>
      <c r="HSC3" s="2277"/>
      <c r="HSD3" s="2277"/>
      <c r="HSE3" s="2277"/>
      <c r="HSF3" s="2277"/>
      <c r="HSG3" s="2277"/>
      <c r="HSH3" s="2277"/>
      <c r="HSI3" s="2277"/>
      <c r="HSJ3" s="2277"/>
      <c r="HSK3" s="2277"/>
      <c r="HSL3" s="2277"/>
      <c r="HSM3" s="2277"/>
      <c r="HSN3" s="2277"/>
      <c r="HSO3" s="2277"/>
      <c r="HSP3" s="2277"/>
      <c r="HSQ3" s="2277"/>
      <c r="HSR3" s="2277"/>
      <c r="HSS3" s="2277"/>
      <c r="HST3" s="2277"/>
      <c r="HSU3" s="2277"/>
      <c r="HSV3" s="2277"/>
      <c r="HSW3" s="2277"/>
      <c r="HSX3" s="2277"/>
      <c r="HSY3" s="2277"/>
      <c r="HSZ3" s="2277"/>
      <c r="HTA3" s="2277"/>
      <c r="HTB3" s="2277"/>
      <c r="HTC3" s="2277"/>
      <c r="HTD3" s="2277"/>
      <c r="HTE3" s="2277"/>
      <c r="HTF3" s="2277"/>
      <c r="HTG3" s="2277"/>
      <c r="HTH3" s="2277"/>
      <c r="HTI3" s="2277"/>
      <c r="HTJ3" s="2277"/>
      <c r="HTK3" s="2277"/>
      <c r="HTL3" s="2277"/>
      <c r="HTM3" s="2277"/>
      <c r="HTN3" s="2277"/>
      <c r="HTO3" s="2277"/>
      <c r="HTP3" s="2277"/>
      <c r="HTQ3" s="2277"/>
      <c r="HTR3" s="2277"/>
      <c r="HTS3" s="2277"/>
      <c r="HTT3" s="2277"/>
      <c r="HTU3" s="2277"/>
      <c r="HTV3" s="2277"/>
      <c r="HTW3" s="2277"/>
      <c r="HTX3" s="2277"/>
      <c r="HTY3" s="2277"/>
      <c r="HTZ3" s="2277"/>
      <c r="HUA3" s="2277"/>
      <c r="HUB3" s="2277"/>
      <c r="HUC3" s="2277"/>
      <c r="HUD3" s="2277"/>
      <c r="HUE3" s="2277"/>
      <c r="HUF3" s="2277"/>
      <c r="HUG3" s="2277"/>
      <c r="HUH3" s="2277"/>
      <c r="HUI3" s="2277"/>
      <c r="HUJ3" s="2277"/>
      <c r="HUK3" s="2277"/>
      <c r="HUL3" s="2277"/>
      <c r="HUM3" s="2277"/>
      <c r="HUN3" s="2277"/>
      <c r="HUO3" s="2277"/>
      <c r="HUP3" s="2277"/>
      <c r="HUQ3" s="2277"/>
      <c r="HUR3" s="2277"/>
      <c r="HUS3" s="2277"/>
      <c r="HUT3" s="2277"/>
      <c r="HUU3" s="2277"/>
      <c r="HUV3" s="2277"/>
      <c r="HUW3" s="2277"/>
      <c r="HUX3" s="2277"/>
      <c r="HUY3" s="2277"/>
      <c r="HUZ3" s="2277"/>
      <c r="HVA3" s="2277"/>
      <c r="HVB3" s="2277"/>
      <c r="HVC3" s="2277"/>
      <c r="HVD3" s="2277"/>
      <c r="HVE3" s="2277"/>
      <c r="HVF3" s="2277"/>
      <c r="HVG3" s="2277"/>
      <c r="HVH3" s="2277"/>
      <c r="HVI3" s="2277"/>
      <c r="HVJ3" s="2277"/>
      <c r="HVK3" s="2277"/>
      <c r="HVL3" s="2277"/>
      <c r="HVM3" s="2277"/>
      <c r="HVN3" s="2277"/>
      <c r="HVO3" s="2277"/>
      <c r="HVP3" s="2277"/>
      <c r="HVQ3" s="2277"/>
      <c r="HVR3" s="2277"/>
      <c r="HVS3" s="2277"/>
      <c r="HVT3" s="2277"/>
      <c r="HVU3" s="2277"/>
      <c r="HVV3" s="2277"/>
      <c r="HVW3" s="2277"/>
      <c r="HVX3" s="2277"/>
      <c r="HVY3" s="2277"/>
      <c r="HVZ3" s="2277"/>
      <c r="HWA3" s="2277"/>
      <c r="HWB3" s="2277"/>
      <c r="HWC3" s="2277"/>
      <c r="HWD3" s="2277"/>
      <c r="HWE3" s="2277"/>
      <c r="HWF3" s="2277"/>
      <c r="HWG3" s="2277"/>
      <c r="HWH3" s="2277"/>
      <c r="HWI3" s="2277"/>
      <c r="HWJ3" s="2277"/>
      <c r="HWK3" s="2277"/>
      <c r="HWL3" s="2277"/>
      <c r="HWM3" s="2277"/>
      <c r="HWN3" s="2277"/>
      <c r="HWO3" s="2277"/>
      <c r="HWP3" s="2277"/>
      <c r="HWQ3" s="2277"/>
      <c r="HWR3" s="2277"/>
      <c r="HWS3" s="2277"/>
      <c r="HWT3" s="2277"/>
      <c r="HWU3" s="2277"/>
      <c r="HWV3" s="2277"/>
      <c r="HWW3" s="2277"/>
      <c r="HWX3" s="2277"/>
      <c r="HWY3" s="2277"/>
      <c r="HWZ3" s="2277"/>
      <c r="HXA3" s="2277"/>
      <c r="HXB3" s="2277"/>
      <c r="HXC3" s="2277"/>
      <c r="HXD3" s="2277"/>
      <c r="HXE3" s="2277"/>
      <c r="HXF3" s="2277"/>
      <c r="HXG3" s="2277"/>
      <c r="HXH3" s="2277"/>
      <c r="HXI3" s="2277"/>
      <c r="HXJ3" s="2277"/>
      <c r="HXK3" s="2277"/>
      <c r="HXL3" s="2277"/>
      <c r="HXM3" s="2277"/>
      <c r="HXN3" s="2277"/>
      <c r="HXO3" s="2277"/>
      <c r="HXP3" s="2277"/>
      <c r="HXQ3" s="2277"/>
      <c r="HXR3" s="2277"/>
      <c r="HXS3" s="2277"/>
      <c r="HXT3" s="2277"/>
      <c r="HXU3" s="2277"/>
      <c r="HXV3" s="2277"/>
      <c r="HXW3" s="2277"/>
      <c r="HXX3" s="2277"/>
      <c r="HXY3" s="2277"/>
      <c r="HXZ3" s="2277"/>
      <c r="HYA3" s="2277"/>
      <c r="HYB3" s="2277"/>
      <c r="HYC3" s="2277"/>
      <c r="HYD3" s="2277"/>
      <c r="HYE3" s="2277"/>
      <c r="HYF3" s="2277"/>
      <c r="HYG3" s="2277"/>
      <c r="HYH3" s="2277"/>
      <c r="HYI3" s="2277"/>
      <c r="HYJ3" s="2277"/>
      <c r="HYK3" s="2277"/>
      <c r="HYL3" s="2277"/>
      <c r="HYM3" s="2277"/>
      <c r="HYN3" s="2277"/>
      <c r="HYO3" s="2277"/>
      <c r="HYP3" s="2277"/>
      <c r="HYQ3" s="2277"/>
      <c r="HYR3" s="2277"/>
      <c r="HYS3" s="2277"/>
      <c r="HYT3" s="2277"/>
      <c r="HYU3" s="2277"/>
      <c r="HYV3" s="2277"/>
      <c r="HYW3" s="2277"/>
      <c r="HYX3" s="2277"/>
      <c r="HYY3" s="2277"/>
      <c r="HYZ3" s="2277"/>
      <c r="HZA3" s="2277"/>
      <c r="HZB3" s="2277"/>
      <c r="HZC3" s="2277"/>
      <c r="HZD3" s="2277"/>
      <c r="HZE3" s="2277"/>
      <c r="HZF3" s="2277"/>
      <c r="HZG3" s="2277"/>
      <c r="HZH3" s="2277"/>
      <c r="HZI3" s="2277"/>
      <c r="HZJ3" s="2277"/>
      <c r="HZK3" s="2277"/>
      <c r="HZL3" s="2277"/>
      <c r="HZM3" s="2277"/>
      <c r="HZN3" s="2277"/>
      <c r="HZO3" s="2277"/>
      <c r="HZP3" s="2277"/>
      <c r="HZQ3" s="2277"/>
      <c r="HZR3" s="2277"/>
      <c r="HZS3" s="2277"/>
      <c r="HZT3" s="2277"/>
      <c r="HZU3" s="2277"/>
      <c r="HZV3" s="2277"/>
      <c r="HZW3" s="2277"/>
      <c r="HZX3" s="2277"/>
      <c r="HZY3" s="2277"/>
      <c r="HZZ3" s="2277"/>
      <c r="IAA3" s="2277"/>
      <c r="IAB3" s="2277"/>
      <c r="IAC3" s="2277"/>
      <c r="IAD3" s="2277"/>
      <c r="IAE3" s="2277"/>
      <c r="IAF3" s="2277"/>
      <c r="IAG3" s="2277"/>
      <c r="IAH3" s="2277"/>
      <c r="IAI3" s="2277"/>
      <c r="IAJ3" s="2277"/>
      <c r="IAK3" s="2277"/>
      <c r="IAL3" s="2277"/>
      <c r="IAM3" s="2277"/>
      <c r="IAN3" s="2277"/>
      <c r="IAO3" s="2277"/>
      <c r="IAP3" s="2277"/>
      <c r="IAQ3" s="2277"/>
      <c r="IAR3" s="2277"/>
      <c r="IAS3" s="2277"/>
      <c r="IAT3" s="2277"/>
      <c r="IAU3" s="2277"/>
      <c r="IAV3" s="2277"/>
      <c r="IAW3" s="2277"/>
      <c r="IAX3" s="2277"/>
      <c r="IAY3" s="2277"/>
      <c r="IAZ3" s="2277"/>
      <c r="IBA3" s="2277"/>
      <c r="IBB3" s="2277"/>
      <c r="IBC3" s="2277"/>
      <c r="IBD3" s="2277"/>
      <c r="IBE3" s="2277"/>
      <c r="IBF3" s="2277"/>
      <c r="IBG3" s="2277"/>
      <c r="IBH3" s="2277"/>
      <c r="IBI3" s="2277"/>
      <c r="IBJ3" s="2277"/>
      <c r="IBK3" s="2277"/>
      <c r="IBL3" s="2277"/>
      <c r="IBM3" s="2277"/>
      <c r="IBN3" s="2277"/>
      <c r="IBO3" s="2277"/>
      <c r="IBP3" s="2277"/>
      <c r="IBQ3" s="2277"/>
      <c r="IBR3" s="2277"/>
      <c r="IBS3" s="2277"/>
      <c r="IBT3" s="2277"/>
      <c r="IBU3" s="2277"/>
      <c r="IBV3" s="2277"/>
      <c r="IBW3" s="2277"/>
      <c r="IBX3" s="2277"/>
      <c r="IBY3" s="2277"/>
      <c r="IBZ3" s="2277"/>
      <c r="ICA3" s="2277"/>
      <c r="ICB3" s="2277"/>
      <c r="ICC3" s="2277"/>
      <c r="ICD3" s="2277"/>
      <c r="ICE3" s="2277"/>
      <c r="ICF3" s="2277"/>
      <c r="ICG3" s="2277"/>
      <c r="ICH3" s="2277"/>
      <c r="ICI3" s="2277"/>
      <c r="ICJ3" s="2277"/>
      <c r="ICK3" s="2277"/>
      <c r="ICL3" s="2277"/>
      <c r="ICM3" s="2277"/>
      <c r="ICN3" s="2277"/>
      <c r="ICO3" s="2277"/>
      <c r="ICP3" s="2277"/>
      <c r="ICQ3" s="2277"/>
      <c r="ICR3" s="2277"/>
      <c r="ICS3" s="2277"/>
      <c r="ICT3" s="2277"/>
      <c r="ICU3" s="2277"/>
      <c r="ICV3" s="2277"/>
      <c r="ICW3" s="2277"/>
      <c r="ICX3" s="2277"/>
      <c r="ICY3" s="2277"/>
      <c r="ICZ3" s="2277"/>
      <c r="IDA3" s="2277"/>
      <c r="IDB3" s="2277"/>
      <c r="IDC3" s="2277"/>
      <c r="IDD3" s="2277"/>
      <c r="IDE3" s="2277"/>
      <c r="IDF3" s="2277"/>
      <c r="IDG3" s="2277"/>
      <c r="IDH3" s="2277"/>
      <c r="IDI3" s="2277"/>
      <c r="IDJ3" s="2277"/>
      <c r="IDK3" s="2277"/>
      <c r="IDL3" s="2277"/>
      <c r="IDM3" s="2277"/>
      <c r="IDN3" s="2277"/>
      <c r="IDO3" s="2277"/>
      <c r="IDP3" s="2277"/>
      <c r="IDQ3" s="2277"/>
      <c r="IDR3" s="2277"/>
      <c r="IDS3" s="2277"/>
      <c r="IDT3" s="2277"/>
      <c r="IDU3" s="2277"/>
      <c r="IDV3" s="2277"/>
      <c r="IDW3" s="2277"/>
      <c r="IDX3" s="2277"/>
      <c r="IDY3" s="2277"/>
      <c r="IDZ3" s="2277"/>
      <c r="IEA3" s="2277"/>
      <c r="IEB3" s="2277"/>
      <c r="IEC3" s="2277"/>
      <c r="IED3" s="2277"/>
      <c r="IEE3" s="2277"/>
      <c r="IEF3" s="2277"/>
      <c r="IEG3" s="2277"/>
      <c r="IEH3" s="2277"/>
      <c r="IEI3" s="2277"/>
      <c r="IEJ3" s="2277"/>
      <c r="IEK3" s="2277"/>
      <c r="IEL3" s="2277"/>
      <c r="IEM3" s="2277"/>
      <c r="IEN3" s="2277"/>
      <c r="IEO3" s="2277"/>
      <c r="IEP3" s="2277"/>
      <c r="IEQ3" s="2277"/>
      <c r="IER3" s="2277"/>
      <c r="IES3" s="2277"/>
      <c r="IET3" s="2277"/>
      <c r="IEU3" s="2277"/>
      <c r="IEV3" s="2277"/>
      <c r="IEW3" s="2277"/>
      <c r="IEX3" s="2277"/>
      <c r="IEY3" s="2277"/>
      <c r="IEZ3" s="2277"/>
      <c r="IFA3" s="2277"/>
      <c r="IFB3" s="2277"/>
      <c r="IFC3" s="2277"/>
      <c r="IFD3" s="2277"/>
      <c r="IFE3" s="2277"/>
      <c r="IFF3" s="2277"/>
      <c r="IFG3" s="2277"/>
      <c r="IFH3" s="2277"/>
      <c r="IFI3" s="2277"/>
      <c r="IFJ3" s="2277"/>
      <c r="IFK3" s="2277"/>
      <c r="IFL3" s="2277"/>
      <c r="IFM3" s="2277"/>
      <c r="IFN3" s="2277"/>
      <c r="IFO3" s="2277"/>
      <c r="IFP3" s="2277"/>
      <c r="IFQ3" s="2277"/>
      <c r="IFR3" s="2277"/>
      <c r="IFS3" s="2277"/>
      <c r="IFT3" s="2277"/>
      <c r="IFU3" s="2277"/>
      <c r="IFV3" s="2277"/>
      <c r="IFW3" s="2277"/>
      <c r="IFX3" s="2277"/>
      <c r="IFY3" s="2277"/>
      <c r="IFZ3" s="2277"/>
      <c r="IGA3" s="2277"/>
      <c r="IGB3" s="2277"/>
      <c r="IGC3" s="2277"/>
      <c r="IGD3" s="2277"/>
      <c r="IGE3" s="2277"/>
      <c r="IGF3" s="2277"/>
      <c r="IGG3" s="2277"/>
      <c r="IGH3" s="2277"/>
      <c r="IGI3" s="2277"/>
      <c r="IGJ3" s="2277"/>
      <c r="IGK3" s="2277"/>
      <c r="IGL3" s="2277"/>
      <c r="IGM3" s="2277"/>
      <c r="IGN3" s="2277"/>
      <c r="IGO3" s="2277"/>
      <c r="IGP3" s="2277"/>
      <c r="IGQ3" s="2277"/>
      <c r="IGR3" s="2277"/>
      <c r="IGS3" s="2277"/>
      <c r="IGT3" s="2277"/>
      <c r="IGU3" s="2277"/>
      <c r="IGV3" s="2277"/>
      <c r="IGW3" s="2277"/>
      <c r="IGX3" s="2277"/>
      <c r="IGY3" s="2277"/>
      <c r="IGZ3" s="2277"/>
      <c r="IHA3" s="2277"/>
      <c r="IHB3" s="2277"/>
      <c r="IHC3" s="2277"/>
      <c r="IHD3" s="2277"/>
      <c r="IHE3" s="2277"/>
      <c r="IHF3" s="2277"/>
      <c r="IHG3" s="2277"/>
      <c r="IHH3" s="2277"/>
      <c r="IHI3" s="2277"/>
      <c r="IHJ3" s="2277"/>
      <c r="IHK3" s="2277"/>
      <c r="IHL3" s="2277"/>
      <c r="IHM3" s="2277"/>
      <c r="IHN3" s="2277"/>
      <c r="IHO3" s="2277"/>
      <c r="IHP3" s="2277"/>
      <c r="IHQ3" s="2277"/>
      <c r="IHR3" s="2277"/>
      <c r="IHS3" s="2277"/>
      <c r="IHT3" s="2277"/>
      <c r="IHU3" s="2277"/>
      <c r="IHV3" s="2277"/>
      <c r="IHW3" s="2277"/>
      <c r="IHX3" s="2277"/>
      <c r="IHY3" s="2277"/>
      <c r="IHZ3" s="2277"/>
      <c r="IIA3" s="2277"/>
      <c r="IIB3" s="2277"/>
      <c r="IIC3" s="2277"/>
      <c r="IID3" s="2277"/>
      <c r="IIE3" s="2277"/>
      <c r="IIF3" s="2277"/>
      <c r="IIG3" s="2277"/>
      <c r="IIH3" s="2277"/>
      <c r="III3" s="2277"/>
      <c r="IIJ3" s="2277"/>
      <c r="IIK3" s="2277"/>
      <c r="IIL3" s="2277"/>
      <c r="IIM3" s="2277"/>
      <c r="IIN3" s="2277"/>
      <c r="IIO3" s="2277"/>
      <c r="IIP3" s="2277"/>
      <c r="IIQ3" s="2277"/>
      <c r="IIR3" s="2277"/>
      <c r="IIS3" s="2277"/>
      <c r="IIT3" s="2277"/>
      <c r="IIU3" s="2277"/>
      <c r="IIV3" s="2277"/>
      <c r="IIW3" s="2277"/>
      <c r="IIX3" s="2277"/>
      <c r="IIY3" s="2277"/>
      <c r="IIZ3" s="2277"/>
      <c r="IJA3" s="2277"/>
      <c r="IJB3" s="2277"/>
      <c r="IJC3" s="2277"/>
      <c r="IJD3" s="2277"/>
      <c r="IJE3" s="2277"/>
      <c r="IJF3" s="2277"/>
      <c r="IJG3" s="2277"/>
      <c r="IJH3" s="2277"/>
      <c r="IJI3" s="2277"/>
      <c r="IJJ3" s="2277"/>
      <c r="IJK3" s="2277"/>
      <c r="IJL3" s="2277"/>
      <c r="IJM3" s="2277"/>
      <c r="IJN3" s="2277"/>
      <c r="IJO3" s="2277"/>
      <c r="IJP3" s="2277"/>
      <c r="IJQ3" s="2277"/>
      <c r="IJR3" s="2277"/>
      <c r="IJS3" s="2277"/>
      <c r="IJT3" s="2277"/>
      <c r="IJU3" s="2277"/>
      <c r="IJV3" s="2277"/>
      <c r="IJW3" s="2277"/>
      <c r="IJX3" s="2277"/>
      <c r="IJY3" s="2277"/>
      <c r="IJZ3" s="2277"/>
      <c r="IKA3" s="2277"/>
      <c r="IKB3" s="2277"/>
      <c r="IKC3" s="2277"/>
      <c r="IKD3" s="2277"/>
      <c r="IKE3" s="2277"/>
      <c r="IKF3" s="2277"/>
      <c r="IKG3" s="2277"/>
      <c r="IKH3" s="2277"/>
      <c r="IKI3" s="2277"/>
      <c r="IKJ3" s="2277"/>
      <c r="IKK3" s="2277"/>
      <c r="IKL3" s="2277"/>
      <c r="IKM3" s="2277"/>
      <c r="IKN3" s="2277"/>
      <c r="IKO3" s="2277"/>
      <c r="IKP3" s="2277"/>
      <c r="IKQ3" s="2277"/>
      <c r="IKR3" s="2277"/>
      <c r="IKS3" s="2277"/>
      <c r="IKT3" s="2277"/>
      <c r="IKU3" s="2277"/>
      <c r="IKV3" s="2277"/>
      <c r="IKW3" s="2277"/>
      <c r="IKX3" s="2277"/>
      <c r="IKY3" s="2277"/>
      <c r="IKZ3" s="2277"/>
      <c r="ILA3" s="2277"/>
      <c r="ILB3" s="2277"/>
      <c r="ILC3" s="2277"/>
      <c r="ILD3" s="2277"/>
      <c r="ILE3" s="2277"/>
      <c r="ILF3" s="2277"/>
      <c r="ILG3" s="2277"/>
      <c r="ILH3" s="2277"/>
      <c r="ILI3" s="2277"/>
      <c r="ILJ3" s="2277"/>
      <c r="ILK3" s="2277"/>
      <c r="ILL3" s="2277"/>
      <c r="ILM3" s="2277"/>
      <c r="ILN3" s="2277"/>
      <c r="ILO3" s="2277"/>
      <c r="ILP3" s="2277"/>
      <c r="ILQ3" s="2277"/>
      <c r="ILR3" s="2277"/>
      <c r="ILS3" s="2277"/>
      <c r="ILT3" s="2277"/>
      <c r="ILU3" s="2277"/>
      <c r="ILV3" s="2277"/>
      <c r="ILW3" s="2277"/>
      <c r="ILX3" s="2277"/>
      <c r="ILY3" s="2277"/>
      <c r="ILZ3" s="2277"/>
      <c r="IMA3" s="2277"/>
      <c r="IMB3" s="2277"/>
      <c r="IMC3" s="2277"/>
      <c r="IMD3" s="2277"/>
      <c r="IME3" s="2277"/>
      <c r="IMF3" s="2277"/>
      <c r="IMG3" s="2277"/>
      <c r="IMH3" s="2277"/>
      <c r="IMI3" s="2277"/>
      <c r="IMJ3" s="2277"/>
      <c r="IMK3" s="2277"/>
      <c r="IML3" s="2277"/>
      <c r="IMM3" s="2277"/>
      <c r="IMN3" s="2277"/>
      <c r="IMO3" s="2277"/>
      <c r="IMP3" s="2277"/>
      <c r="IMQ3" s="2277"/>
      <c r="IMR3" s="2277"/>
      <c r="IMS3" s="2277"/>
      <c r="IMT3" s="2277"/>
      <c r="IMU3" s="2277"/>
      <c r="IMV3" s="2277"/>
      <c r="IMW3" s="2277"/>
      <c r="IMX3" s="2277"/>
      <c r="IMY3" s="2277"/>
      <c r="IMZ3" s="2277"/>
      <c r="INA3" s="2277"/>
      <c r="INB3" s="2277"/>
      <c r="INC3" s="2277"/>
      <c r="IND3" s="2277"/>
      <c r="INE3" s="2277"/>
      <c r="INF3" s="2277"/>
      <c r="ING3" s="2277"/>
      <c r="INH3" s="2277"/>
      <c r="INI3" s="2277"/>
      <c r="INJ3" s="2277"/>
      <c r="INK3" s="2277"/>
      <c r="INL3" s="2277"/>
      <c r="INM3" s="2277"/>
      <c r="INN3" s="2277"/>
      <c r="INO3" s="2277"/>
      <c r="INP3" s="2277"/>
      <c r="INQ3" s="2277"/>
      <c r="INR3" s="2277"/>
      <c r="INS3" s="2277"/>
      <c r="INT3" s="2277"/>
      <c r="INU3" s="2277"/>
      <c r="INV3" s="2277"/>
      <c r="INW3" s="2277"/>
      <c r="INX3" s="2277"/>
      <c r="INY3" s="2277"/>
      <c r="INZ3" s="2277"/>
      <c r="IOA3" s="2277"/>
      <c r="IOB3" s="2277"/>
      <c r="IOC3" s="2277"/>
      <c r="IOD3" s="2277"/>
      <c r="IOE3" s="2277"/>
      <c r="IOF3" s="2277"/>
      <c r="IOG3" s="2277"/>
      <c r="IOH3" s="2277"/>
      <c r="IOI3" s="2277"/>
      <c r="IOJ3" s="2277"/>
      <c r="IOK3" s="2277"/>
      <c r="IOL3" s="2277"/>
      <c r="IOM3" s="2277"/>
      <c r="ION3" s="2277"/>
      <c r="IOO3" s="2277"/>
      <c r="IOP3" s="2277"/>
      <c r="IOQ3" s="2277"/>
      <c r="IOR3" s="2277"/>
      <c r="IOS3" s="2277"/>
      <c r="IOT3" s="2277"/>
      <c r="IOU3" s="2277"/>
      <c r="IOV3" s="2277"/>
      <c r="IOW3" s="2277"/>
      <c r="IOX3" s="2277"/>
      <c r="IOY3" s="2277"/>
      <c r="IOZ3" s="2277"/>
      <c r="IPA3" s="2277"/>
      <c r="IPB3" s="2277"/>
      <c r="IPC3" s="2277"/>
      <c r="IPD3" s="2277"/>
      <c r="IPE3" s="2277"/>
      <c r="IPF3" s="2277"/>
      <c r="IPG3" s="2277"/>
      <c r="IPH3" s="2277"/>
      <c r="IPI3" s="2277"/>
      <c r="IPJ3" s="2277"/>
      <c r="IPK3" s="2277"/>
      <c r="IPL3" s="2277"/>
      <c r="IPM3" s="2277"/>
      <c r="IPN3" s="2277"/>
      <c r="IPO3" s="2277"/>
      <c r="IPP3" s="2277"/>
      <c r="IPQ3" s="2277"/>
      <c r="IPR3" s="2277"/>
      <c r="IPS3" s="2277"/>
      <c r="IPT3" s="2277"/>
      <c r="IPU3" s="2277"/>
      <c r="IPV3" s="2277"/>
      <c r="IPW3" s="2277"/>
      <c r="IPX3" s="2277"/>
      <c r="IPY3" s="2277"/>
      <c r="IPZ3" s="2277"/>
      <c r="IQA3" s="2277"/>
      <c r="IQB3" s="2277"/>
      <c r="IQC3" s="2277"/>
      <c r="IQD3" s="2277"/>
      <c r="IQE3" s="2277"/>
      <c r="IQF3" s="2277"/>
      <c r="IQG3" s="2277"/>
      <c r="IQH3" s="2277"/>
      <c r="IQI3" s="2277"/>
      <c r="IQJ3" s="2277"/>
      <c r="IQK3" s="2277"/>
      <c r="IQL3" s="2277"/>
      <c r="IQM3" s="2277"/>
      <c r="IQN3" s="2277"/>
      <c r="IQO3" s="2277"/>
      <c r="IQP3" s="2277"/>
      <c r="IQQ3" s="2277"/>
      <c r="IQR3" s="2277"/>
      <c r="IQS3" s="2277"/>
      <c r="IQT3" s="2277"/>
      <c r="IQU3" s="2277"/>
      <c r="IQV3" s="2277"/>
      <c r="IQW3" s="2277"/>
      <c r="IQX3" s="2277"/>
      <c r="IQY3" s="2277"/>
      <c r="IQZ3" s="2277"/>
      <c r="IRA3" s="2277"/>
      <c r="IRB3" s="2277"/>
      <c r="IRC3" s="2277"/>
      <c r="IRD3" s="2277"/>
      <c r="IRE3" s="2277"/>
      <c r="IRF3" s="2277"/>
      <c r="IRG3" s="2277"/>
      <c r="IRH3" s="2277"/>
      <c r="IRI3" s="2277"/>
      <c r="IRJ3" s="2277"/>
      <c r="IRK3" s="2277"/>
      <c r="IRL3" s="2277"/>
      <c r="IRM3" s="2277"/>
      <c r="IRN3" s="2277"/>
      <c r="IRO3" s="2277"/>
      <c r="IRP3" s="2277"/>
      <c r="IRQ3" s="2277"/>
      <c r="IRR3" s="2277"/>
      <c r="IRS3" s="2277"/>
      <c r="IRT3" s="2277"/>
      <c r="IRU3" s="2277"/>
      <c r="IRV3" s="2277"/>
      <c r="IRW3" s="2277"/>
      <c r="IRX3" s="2277"/>
      <c r="IRY3" s="2277"/>
      <c r="IRZ3" s="2277"/>
      <c r="ISA3" s="2277"/>
      <c r="ISB3" s="2277"/>
      <c r="ISC3" s="2277"/>
      <c r="ISD3" s="2277"/>
      <c r="ISE3" s="2277"/>
      <c r="ISF3" s="2277"/>
      <c r="ISG3" s="2277"/>
      <c r="ISH3" s="2277"/>
      <c r="ISI3" s="2277"/>
      <c r="ISJ3" s="2277"/>
      <c r="ISK3" s="2277"/>
      <c r="ISL3" s="2277"/>
      <c r="ISM3" s="2277"/>
      <c r="ISN3" s="2277"/>
      <c r="ISO3" s="2277"/>
      <c r="ISP3" s="2277"/>
      <c r="ISQ3" s="2277"/>
      <c r="ISR3" s="2277"/>
      <c r="ISS3" s="2277"/>
      <c r="IST3" s="2277"/>
      <c r="ISU3" s="2277"/>
      <c r="ISV3" s="2277"/>
      <c r="ISW3" s="2277"/>
      <c r="ISX3" s="2277"/>
      <c r="ISY3" s="2277"/>
      <c r="ISZ3" s="2277"/>
      <c r="ITA3" s="2277"/>
      <c r="ITB3" s="2277"/>
      <c r="ITC3" s="2277"/>
      <c r="ITD3" s="2277"/>
      <c r="ITE3" s="2277"/>
      <c r="ITF3" s="2277"/>
      <c r="ITG3" s="2277"/>
      <c r="ITH3" s="2277"/>
      <c r="ITI3" s="2277"/>
      <c r="ITJ3" s="2277"/>
      <c r="ITK3" s="2277"/>
      <c r="ITL3" s="2277"/>
      <c r="ITM3" s="2277"/>
      <c r="ITN3" s="2277"/>
      <c r="ITO3" s="2277"/>
      <c r="ITP3" s="2277"/>
      <c r="ITQ3" s="2277"/>
      <c r="ITR3" s="2277"/>
      <c r="ITS3" s="2277"/>
      <c r="ITT3" s="2277"/>
      <c r="ITU3" s="2277"/>
      <c r="ITV3" s="2277"/>
      <c r="ITW3" s="2277"/>
      <c r="ITX3" s="2277"/>
      <c r="ITY3" s="2277"/>
      <c r="ITZ3" s="2277"/>
      <c r="IUA3" s="2277"/>
      <c r="IUB3" s="2277"/>
      <c r="IUC3" s="2277"/>
      <c r="IUD3" s="2277"/>
      <c r="IUE3" s="2277"/>
      <c r="IUF3" s="2277"/>
      <c r="IUG3" s="2277"/>
      <c r="IUH3" s="2277"/>
      <c r="IUI3" s="2277"/>
      <c r="IUJ3" s="2277"/>
      <c r="IUK3" s="2277"/>
      <c r="IUL3" s="2277"/>
      <c r="IUM3" s="2277"/>
      <c r="IUN3" s="2277"/>
      <c r="IUO3" s="2277"/>
      <c r="IUP3" s="2277"/>
      <c r="IUQ3" s="2277"/>
      <c r="IUR3" s="2277"/>
      <c r="IUS3" s="2277"/>
      <c r="IUT3" s="2277"/>
      <c r="IUU3" s="2277"/>
      <c r="IUV3" s="2277"/>
      <c r="IUW3" s="2277"/>
      <c r="IUX3" s="2277"/>
      <c r="IUY3" s="2277"/>
      <c r="IUZ3" s="2277"/>
      <c r="IVA3" s="2277"/>
      <c r="IVB3" s="2277"/>
      <c r="IVC3" s="2277"/>
      <c r="IVD3" s="2277"/>
      <c r="IVE3" s="2277"/>
      <c r="IVF3" s="2277"/>
      <c r="IVG3" s="2277"/>
      <c r="IVH3" s="2277"/>
      <c r="IVI3" s="2277"/>
      <c r="IVJ3" s="2277"/>
      <c r="IVK3" s="2277"/>
      <c r="IVL3" s="2277"/>
      <c r="IVM3" s="2277"/>
      <c r="IVN3" s="2277"/>
      <c r="IVO3" s="2277"/>
      <c r="IVP3" s="2277"/>
      <c r="IVQ3" s="2277"/>
      <c r="IVR3" s="2277"/>
      <c r="IVS3" s="2277"/>
      <c r="IVT3" s="2277"/>
      <c r="IVU3" s="2277"/>
      <c r="IVV3" s="2277"/>
      <c r="IVW3" s="2277"/>
      <c r="IVX3" s="2277"/>
      <c r="IVY3" s="2277"/>
      <c r="IVZ3" s="2277"/>
      <c r="IWA3" s="2277"/>
      <c r="IWB3" s="2277"/>
      <c r="IWC3" s="2277"/>
      <c r="IWD3" s="2277"/>
      <c r="IWE3" s="2277"/>
      <c r="IWF3" s="2277"/>
      <c r="IWG3" s="2277"/>
      <c r="IWH3" s="2277"/>
      <c r="IWI3" s="2277"/>
      <c r="IWJ3" s="2277"/>
      <c r="IWK3" s="2277"/>
      <c r="IWL3" s="2277"/>
      <c r="IWM3" s="2277"/>
      <c r="IWN3" s="2277"/>
      <c r="IWO3" s="2277"/>
      <c r="IWP3" s="2277"/>
      <c r="IWQ3" s="2277"/>
      <c r="IWR3" s="2277"/>
      <c r="IWS3" s="2277"/>
      <c r="IWT3" s="2277"/>
      <c r="IWU3" s="2277"/>
      <c r="IWV3" s="2277"/>
      <c r="IWW3" s="2277"/>
      <c r="IWX3" s="2277"/>
      <c r="IWY3" s="2277"/>
      <c r="IWZ3" s="2277"/>
      <c r="IXA3" s="2277"/>
      <c r="IXB3" s="2277"/>
      <c r="IXC3" s="2277"/>
      <c r="IXD3" s="2277"/>
      <c r="IXE3" s="2277"/>
      <c r="IXF3" s="2277"/>
      <c r="IXG3" s="2277"/>
      <c r="IXH3" s="2277"/>
      <c r="IXI3" s="2277"/>
      <c r="IXJ3" s="2277"/>
      <c r="IXK3" s="2277"/>
      <c r="IXL3" s="2277"/>
      <c r="IXM3" s="2277"/>
      <c r="IXN3" s="2277"/>
      <c r="IXO3" s="2277"/>
      <c r="IXP3" s="2277"/>
      <c r="IXQ3" s="2277"/>
      <c r="IXR3" s="2277"/>
      <c r="IXS3" s="2277"/>
      <c r="IXT3" s="2277"/>
      <c r="IXU3" s="2277"/>
      <c r="IXV3" s="2277"/>
      <c r="IXW3" s="2277"/>
      <c r="IXX3" s="2277"/>
      <c r="IXY3" s="2277"/>
      <c r="IXZ3" s="2277"/>
      <c r="IYA3" s="2277"/>
      <c r="IYB3" s="2277"/>
      <c r="IYC3" s="2277"/>
      <c r="IYD3" s="2277"/>
      <c r="IYE3" s="2277"/>
      <c r="IYF3" s="2277"/>
      <c r="IYG3" s="2277"/>
      <c r="IYH3" s="2277"/>
      <c r="IYI3" s="2277"/>
      <c r="IYJ3" s="2277"/>
      <c r="IYK3" s="2277"/>
      <c r="IYL3" s="2277"/>
      <c r="IYM3" s="2277"/>
      <c r="IYN3" s="2277"/>
      <c r="IYO3" s="2277"/>
      <c r="IYP3" s="2277"/>
      <c r="IYQ3" s="2277"/>
      <c r="IYR3" s="2277"/>
      <c r="IYS3" s="2277"/>
      <c r="IYT3" s="2277"/>
      <c r="IYU3" s="2277"/>
      <c r="IYV3" s="2277"/>
      <c r="IYW3" s="2277"/>
      <c r="IYX3" s="2277"/>
      <c r="IYY3" s="2277"/>
      <c r="IYZ3" s="2277"/>
      <c r="IZA3" s="2277"/>
      <c r="IZB3" s="2277"/>
      <c r="IZC3" s="2277"/>
      <c r="IZD3" s="2277"/>
      <c r="IZE3" s="2277"/>
      <c r="IZF3" s="2277"/>
      <c r="IZG3" s="2277"/>
      <c r="IZH3" s="2277"/>
      <c r="IZI3" s="2277"/>
      <c r="IZJ3" s="2277"/>
      <c r="IZK3" s="2277"/>
      <c r="IZL3" s="2277"/>
      <c r="IZM3" s="2277"/>
      <c r="IZN3" s="2277"/>
      <c r="IZO3" s="2277"/>
      <c r="IZP3" s="2277"/>
      <c r="IZQ3" s="2277"/>
      <c r="IZR3" s="2277"/>
      <c r="IZS3" s="2277"/>
      <c r="IZT3" s="2277"/>
      <c r="IZU3" s="2277"/>
      <c r="IZV3" s="2277"/>
      <c r="IZW3" s="2277"/>
      <c r="IZX3" s="2277"/>
      <c r="IZY3" s="2277"/>
      <c r="IZZ3" s="2277"/>
      <c r="JAA3" s="2277"/>
      <c r="JAB3" s="2277"/>
      <c r="JAC3" s="2277"/>
      <c r="JAD3" s="2277"/>
      <c r="JAE3" s="2277"/>
      <c r="JAF3" s="2277"/>
      <c r="JAG3" s="2277"/>
      <c r="JAH3" s="2277"/>
      <c r="JAI3" s="2277"/>
      <c r="JAJ3" s="2277"/>
      <c r="JAK3" s="2277"/>
      <c r="JAL3" s="2277"/>
      <c r="JAM3" s="2277"/>
      <c r="JAN3" s="2277"/>
      <c r="JAO3" s="2277"/>
      <c r="JAP3" s="2277"/>
      <c r="JAQ3" s="2277"/>
      <c r="JAR3" s="2277"/>
      <c r="JAS3" s="2277"/>
      <c r="JAT3" s="2277"/>
      <c r="JAU3" s="2277"/>
      <c r="JAV3" s="2277"/>
      <c r="JAW3" s="2277"/>
      <c r="JAX3" s="2277"/>
      <c r="JAY3" s="2277"/>
      <c r="JAZ3" s="2277"/>
      <c r="JBA3" s="2277"/>
      <c r="JBB3" s="2277"/>
      <c r="JBC3" s="2277"/>
      <c r="JBD3" s="2277"/>
      <c r="JBE3" s="2277"/>
      <c r="JBF3" s="2277"/>
      <c r="JBG3" s="2277"/>
      <c r="JBH3" s="2277"/>
      <c r="JBI3" s="2277"/>
      <c r="JBJ3" s="2277"/>
      <c r="JBK3" s="2277"/>
      <c r="JBL3" s="2277"/>
      <c r="JBM3" s="2277"/>
      <c r="JBN3" s="2277"/>
      <c r="JBO3" s="2277"/>
      <c r="JBP3" s="2277"/>
      <c r="JBQ3" s="2277"/>
      <c r="JBR3" s="2277"/>
      <c r="JBS3" s="2277"/>
      <c r="JBT3" s="2277"/>
      <c r="JBU3" s="2277"/>
      <c r="JBV3" s="2277"/>
      <c r="JBW3" s="2277"/>
      <c r="JBX3" s="2277"/>
      <c r="JBY3" s="2277"/>
      <c r="JBZ3" s="2277"/>
      <c r="JCA3" s="2277"/>
      <c r="JCB3" s="2277"/>
      <c r="JCC3" s="2277"/>
      <c r="JCD3" s="2277"/>
      <c r="JCE3" s="2277"/>
      <c r="JCF3" s="2277"/>
      <c r="JCG3" s="2277"/>
      <c r="JCH3" s="2277"/>
      <c r="JCI3" s="2277"/>
      <c r="JCJ3" s="2277"/>
      <c r="JCK3" s="2277"/>
      <c r="JCL3" s="2277"/>
      <c r="JCM3" s="2277"/>
      <c r="JCN3" s="2277"/>
      <c r="JCO3" s="2277"/>
      <c r="JCP3" s="2277"/>
      <c r="JCQ3" s="2277"/>
      <c r="JCR3" s="2277"/>
      <c r="JCS3" s="2277"/>
      <c r="JCT3" s="2277"/>
      <c r="JCU3" s="2277"/>
      <c r="JCV3" s="2277"/>
      <c r="JCW3" s="2277"/>
      <c r="JCX3" s="2277"/>
      <c r="JCY3" s="2277"/>
      <c r="JCZ3" s="2277"/>
      <c r="JDA3" s="2277"/>
      <c r="JDB3" s="2277"/>
      <c r="JDC3" s="2277"/>
      <c r="JDD3" s="2277"/>
      <c r="JDE3" s="2277"/>
      <c r="JDF3" s="2277"/>
      <c r="JDG3" s="2277"/>
      <c r="JDH3" s="2277"/>
      <c r="JDI3" s="2277"/>
      <c r="JDJ3" s="2277"/>
      <c r="JDK3" s="2277"/>
      <c r="JDL3" s="2277"/>
      <c r="JDM3" s="2277"/>
      <c r="JDN3" s="2277"/>
      <c r="JDO3" s="2277"/>
      <c r="JDP3" s="2277"/>
      <c r="JDQ3" s="2277"/>
      <c r="JDR3" s="2277"/>
      <c r="JDS3" s="2277"/>
      <c r="JDT3" s="2277"/>
      <c r="JDU3" s="2277"/>
      <c r="JDV3" s="2277"/>
      <c r="JDW3" s="2277"/>
      <c r="JDX3" s="2277"/>
      <c r="JDY3" s="2277"/>
      <c r="JDZ3" s="2277"/>
      <c r="JEA3" s="2277"/>
      <c r="JEB3" s="2277"/>
      <c r="JEC3" s="2277"/>
      <c r="JED3" s="2277"/>
      <c r="JEE3" s="2277"/>
      <c r="JEF3" s="2277"/>
      <c r="JEG3" s="2277"/>
      <c r="JEH3" s="2277"/>
      <c r="JEI3" s="2277"/>
      <c r="JEJ3" s="2277"/>
      <c r="JEK3" s="2277"/>
      <c r="JEL3" s="2277"/>
      <c r="JEM3" s="2277"/>
      <c r="JEN3" s="2277"/>
      <c r="JEO3" s="2277"/>
      <c r="JEP3" s="2277"/>
      <c r="JEQ3" s="2277"/>
      <c r="JER3" s="2277"/>
      <c r="JES3" s="2277"/>
      <c r="JET3" s="2277"/>
      <c r="JEU3" s="2277"/>
      <c r="JEV3" s="2277"/>
      <c r="JEW3" s="2277"/>
      <c r="JEX3" s="2277"/>
      <c r="JEY3" s="2277"/>
      <c r="JEZ3" s="2277"/>
      <c r="JFA3" s="2277"/>
      <c r="JFB3" s="2277"/>
      <c r="JFC3" s="2277"/>
      <c r="JFD3" s="2277"/>
      <c r="JFE3" s="2277"/>
      <c r="JFF3" s="2277"/>
      <c r="JFG3" s="2277"/>
      <c r="JFH3" s="2277"/>
      <c r="JFI3" s="2277"/>
      <c r="JFJ3" s="2277"/>
      <c r="JFK3" s="2277"/>
      <c r="JFL3" s="2277"/>
      <c r="JFM3" s="2277"/>
      <c r="JFN3" s="2277"/>
      <c r="JFO3" s="2277"/>
      <c r="JFP3" s="2277"/>
      <c r="JFQ3" s="2277"/>
      <c r="JFR3" s="2277"/>
      <c r="JFS3" s="2277"/>
      <c r="JFT3" s="2277"/>
      <c r="JFU3" s="2277"/>
      <c r="JFV3" s="2277"/>
      <c r="JFW3" s="2277"/>
      <c r="JFX3" s="2277"/>
      <c r="JFY3" s="2277"/>
      <c r="JFZ3" s="2277"/>
      <c r="JGA3" s="2277"/>
      <c r="JGB3" s="2277"/>
      <c r="JGC3" s="2277"/>
      <c r="JGD3" s="2277"/>
      <c r="JGE3" s="2277"/>
      <c r="JGF3" s="2277"/>
      <c r="JGG3" s="2277"/>
      <c r="JGH3" s="2277"/>
      <c r="JGI3" s="2277"/>
      <c r="JGJ3" s="2277"/>
      <c r="JGK3" s="2277"/>
      <c r="JGL3" s="2277"/>
      <c r="JGM3" s="2277"/>
      <c r="JGN3" s="2277"/>
      <c r="JGO3" s="2277"/>
      <c r="JGP3" s="2277"/>
      <c r="JGQ3" s="2277"/>
      <c r="JGR3" s="2277"/>
      <c r="JGS3" s="2277"/>
      <c r="JGT3" s="2277"/>
      <c r="JGU3" s="2277"/>
      <c r="JGV3" s="2277"/>
      <c r="JGW3" s="2277"/>
      <c r="JGX3" s="2277"/>
      <c r="JGY3" s="2277"/>
      <c r="JGZ3" s="2277"/>
      <c r="JHA3" s="2277"/>
      <c r="JHB3" s="2277"/>
      <c r="JHC3" s="2277"/>
      <c r="JHD3" s="2277"/>
      <c r="JHE3" s="2277"/>
      <c r="JHF3" s="2277"/>
      <c r="JHG3" s="2277"/>
      <c r="JHH3" s="2277"/>
      <c r="JHI3" s="2277"/>
      <c r="JHJ3" s="2277"/>
      <c r="JHK3" s="2277"/>
      <c r="JHL3" s="2277"/>
      <c r="JHM3" s="2277"/>
      <c r="JHN3" s="2277"/>
      <c r="JHO3" s="2277"/>
      <c r="JHP3" s="2277"/>
      <c r="JHQ3" s="2277"/>
      <c r="JHR3" s="2277"/>
      <c r="JHS3" s="2277"/>
      <c r="JHT3" s="2277"/>
      <c r="JHU3" s="2277"/>
      <c r="JHV3" s="2277"/>
      <c r="JHW3" s="2277"/>
      <c r="JHX3" s="2277"/>
      <c r="JHY3" s="2277"/>
      <c r="JHZ3" s="2277"/>
      <c r="JIA3" s="2277"/>
      <c r="JIB3" s="2277"/>
      <c r="JIC3" s="2277"/>
      <c r="JID3" s="2277"/>
      <c r="JIE3" s="2277"/>
      <c r="JIF3" s="2277"/>
      <c r="JIG3" s="2277"/>
      <c r="JIH3" s="2277"/>
      <c r="JII3" s="2277"/>
      <c r="JIJ3" s="2277"/>
      <c r="JIK3" s="2277"/>
      <c r="JIL3" s="2277"/>
      <c r="JIM3" s="2277"/>
      <c r="JIN3" s="2277"/>
      <c r="JIO3" s="2277"/>
      <c r="JIP3" s="2277"/>
      <c r="JIQ3" s="2277"/>
      <c r="JIR3" s="2277"/>
      <c r="JIS3" s="2277"/>
      <c r="JIT3" s="2277"/>
      <c r="JIU3" s="2277"/>
      <c r="JIV3" s="2277"/>
      <c r="JIW3" s="2277"/>
      <c r="JIX3" s="2277"/>
      <c r="JIY3" s="2277"/>
      <c r="JIZ3" s="2277"/>
      <c r="JJA3" s="2277"/>
      <c r="JJB3" s="2277"/>
      <c r="JJC3" s="2277"/>
      <c r="JJD3" s="2277"/>
      <c r="JJE3" s="2277"/>
      <c r="JJF3" s="2277"/>
      <c r="JJG3" s="2277"/>
      <c r="JJH3" s="2277"/>
      <c r="JJI3" s="2277"/>
      <c r="JJJ3" s="2277"/>
      <c r="JJK3" s="2277"/>
      <c r="JJL3" s="2277"/>
      <c r="JJM3" s="2277"/>
      <c r="JJN3" s="2277"/>
      <c r="JJO3" s="2277"/>
      <c r="JJP3" s="2277"/>
      <c r="JJQ3" s="2277"/>
      <c r="JJR3" s="2277"/>
      <c r="JJS3" s="2277"/>
      <c r="JJT3" s="2277"/>
      <c r="JJU3" s="2277"/>
      <c r="JJV3" s="2277"/>
      <c r="JJW3" s="2277"/>
      <c r="JJX3" s="2277"/>
      <c r="JJY3" s="2277"/>
      <c r="JJZ3" s="2277"/>
      <c r="JKA3" s="2277"/>
      <c r="JKB3" s="2277"/>
      <c r="JKC3" s="2277"/>
      <c r="JKD3" s="2277"/>
      <c r="JKE3" s="2277"/>
      <c r="JKF3" s="2277"/>
      <c r="JKG3" s="2277"/>
      <c r="JKH3" s="2277"/>
      <c r="JKI3" s="2277"/>
      <c r="JKJ3" s="2277"/>
      <c r="JKK3" s="2277"/>
      <c r="JKL3" s="2277"/>
      <c r="JKM3" s="2277"/>
      <c r="JKN3" s="2277"/>
      <c r="JKO3" s="2277"/>
      <c r="JKP3" s="2277"/>
      <c r="JKQ3" s="2277"/>
      <c r="JKR3" s="2277"/>
      <c r="JKS3" s="2277"/>
      <c r="JKT3" s="2277"/>
      <c r="JKU3" s="2277"/>
      <c r="JKV3" s="2277"/>
      <c r="JKW3" s="2277"/>
      <c r="JKX3" s="2277"/>
      <c r="JKY3" s="2277"/>
      <c r="JKZ3" s="2277"/>
      <c r="JLA3" s="2277"/>
      <c r="JLB3" s="2277"/>
      <c r="JLC3" s="2277"/>
      <c r="JLD3" s="2277"/>
      <c r="JLE3" s="2277"/>
      <c r="JLF3" s="2277"/>
      <c r="JLG3" s="2277"/>
      <c r="JLH3" s="2277"/>
      <c r="JLI3" s="2277"/>
      <c r="JLJ3" s="2277"/>
      <c r="JLK3" s="2277"/>
      <c r="JLL3" s="2277"/>
      <c r="JLM3" s="2277"/>
      <c r="JLN3" s="2277"/>
      <c r="JLO3" s="2277"/>
      <c r="JLP3" s="2277"/>
      <c r="JLQ3" s="2277"/>
      <c r="JLR3" s="2277"/>
      <c r="JLS3" s="2277"/>
      <c r="JLT3" s="2277"/>
      <c r="JLU3" s="2277"/>
      <c r="JLV3" s="2277"/>
      <c r="JLW3" s="2277"/>
      <c r="JLX3" s="2277"/>
      <c r="JLY3" s="2277"/>
      <c r="JLZ3" s="2277"/>
      <c r="JMA3" s="2277"/>
      <c r="JMB3" s="2277"/>
      <c r="JMC3" s="2277"/>
      <c r="JMD3" s="2277"/>
      <c r="JME3" s="2277"/>
      <c r="JMF3" s="2277"/>
      <c r="JMG3" s="2277"/>
      <c r="JMH3" s="2277"/>
      <c r="JMI3" s="2277"/>
      <c r="JMJ3" s="2277"/>
      <c r="JMK3" s="2277"/>
      <c r="JML3" s="2277"/>
      <c r="JMM3" s="2277"/>
      <c r="JMN3" s="2277"/>
      <c r="JMO3" s="2277"/>
      <c r="JMP3" s="2277"/>
      <c r="JMQ3" s="2277"/>
      <c r="JMR3" s="2277"/>
      <c r="JMS3" s="2277"/>
      <c r="JMT3" s="2277"/>
      <c r="JMU3" s="2277"/>
      <c r="JMV3" s="2277"/>
      <c r="JMW3" s="2277"/>
      <c r="JMX3" s="2277"/>
      <c r="JMY3" s="2277"/>
      <c r="JMZ3" s="2277"/>
      <c r="JNA3" s="2277"/>
      <c r="JNB3" s="2277"/>
      <c r="JNC3" s="2277"/>
      <c r="JND3" s="2277"/>
      <c r="JNE3" s="2277"/>
      <c r="JNF3" s="2277"/>
      <c r="JNG3" s="2277"/>
      <c r="JNH3" s="2277"/>
      <c r="JNI3" s="2277"/>
      <c r="JNJ3" s="2277"/>
      <c r="JNK3" s="2277"/>
      <c r="JNL3" s="2277"/>
      <c r="JNM3" s="2277"/>
      <c r="JNN3" s="2277"/>
      <c r="JNO3" s="2277"/>
      <c r="JNP3" s="2277"/>
      <c r="JNQ3" s="2277"/>
      <c r="JNR3" s="2277"/>
      <c r="JNS3" s="2277"/>
      <c r="JNT3" s="2277"/>
      <c r="JNU3" s="2277"/>
      <c r="JNV3" s="2277"/>
      <c r="JNW3" s="2277"/>
      <c r="JNX3" s="2277"/>
      <c r="JNY3" s="2277"/>
      <c r="JNZ3" s="2277"/>
      <c r="JOA3" s="2277"/>
      <c r="JOB3" s="2277"/>
      <c r="JOC3" s="2277"/>
      <c r="JOD3" s="2277"/>
      <c r="JOE3" s="2277"/>
      <c r="JOF3" s="2277"/>
      <c r="JOG3" s="2277"/>
      <c r="JOH3" s="2277"/>
      <c r="JOI3" s="2277"/>
      <c r="JOJ3" s="2277"/>
      <c r="JOK3" s="2277"/>
      <c r="JOL3" s="2277"/>
      <c r="JOM3" s="2277"/>
      <c r="JON3" s="2277"/>
      <c r="JOO3" s="2277"/>
      <c r="JOP3" s="2277"/>
      <c r="JOQ3" s="2277"/>
      <c r="JOR3" s="2277"/>
      <c r="JOS3" s="2277"/>
      <c r="JOT3" s="2277"/>
      <c r="JOU3" s="2277"/>
      <c r="JOV3" s="2277"/>
      <c r="JOW3" s="2277"/>
      <c r="JOX3" s="2277"/>
      <c r="JOY3" s="2277"/>
      <c r="JOZ3" s="2277"/>
      <c r="JPA3" s="2277"/>
      <c r="JPB3" s="2277"/>
      <c r="JPC3" s="2277"/>
      <c r="JPD3" s="2277"/>
      <c r="JPE3" s="2277"/>
      <c r="JPF3" s="2277"/>
      <c r="JPG3" s="2277"/>
      <c r="JPH3" s="2277"/>
      <c r="JPI3" s="2277"/>
      <c r="JPJ3" s="2277"/>
      <c r="JPK3" s="2277"/>
      <c r="JPL3" s="2277"/>
      <c r="JPM3" s="2277"/>
      <c r="JPN3" s="2277"/>
      <c r="JPO3" s="2277"/>
      <c r="JPP3" s="2277"/>
      <c r="JPQ3" s="2277"/>
      <c r="JPR3" s="2277"/>
      <c r="JPS3" s="2277"/>
      <c r="JPT3" s="2277"/>
      <c r="JPU3" s="2277"/>
      <c r="JPV3" s="2277"/>
      <c r="JPW3" s="2277"/>
      <c r="JPX3" s="2277"/>
      <c r="JPY3" s="2277"/>
      <c r="JPZ3" s="2277"/>
      <c r="JQA3" s="2277"/>
      <c r="JQB3" s="2277"/>
      <c r="JQC3" s="2277"/>
      <c r="JQD3" s="2277"/>
      <c r="JQE3" s="2277"/>
      <c r="JQF3" s="2277"/>
      <c r="JQG3" s="2277"/>
      <c r="JQH3" s="2277"/>
      <c r="JQI3" s="2277"/>
      <c r="JQJ3" s="2277"/>
      <c r="JQK3" s="2277"/>
      <c r="JQL3" s="2277"/>
      <c r="JQM3" s="2277"/>
      <c r="JQN3" s="2277"/>
      <c r="JQO3" s="2277"/>
      <c r="JQP3" s="2277"/>
      <c r="JQQ3" s="2277"/>
      <c r="JQR3" s="2277"/>
      <c r="JQS3" s="2277"/>
      <c r="JQT3" s="2277"/>
      <c r="JQU3" s="2277"/>
      <c r="JQV3" s="2277"/>
      <c r="JQW3" s="2277"/>
      <c r="JQX3" s="2277"/>
      <c r="JQY3" s="2277"/>
      <c r="JQZ3" s="2277"/>
      <c r="JRA3" s="2277"/>
      <c r="JRB3" s="2277"/>
      <c r="JRC3" s="2277"/>
      <c r="JRD3" s="2277"/>
      <c r="JRE3" s="2277"/>
      <c r="JRF3" s="2277"/>
      <c r="JRG3" s="2277"/>
      <c r="JRH3" s="2277"/>
      <c r="JRI3" s="2277"/>
      <c r="JRJ3" s="2277"/>
      <c r="JRK3" s="2277"/>
      <c r="JRL3" s="2277"/>
      <c r="JRM3" s="2277"/>
      <c r="JRN3" s="2277"/>
      <c r="JRO3" s="2277"/>
      <c r="JRP3" s="2277"/>
      <c r="JRQ3" s="2277"/>
      <c r="JRR3" s="2277"/>
      <c r="JRS3" s="2277"/>
      <c r="JRT3" s="2277"/>
      <c r="JRU3" s="2277"/>
      <c r="JRV3" s="2277"/>
      <c r="JRW3" s="2277"/>
      <c r="JRX3" s="2277"/>
      <c r="JRY3" s="2277"/>
      <c r="JRZ3" s="2277"/>
      <c r="JSA3" s="2277"/>
      <c r="JSB3" s="2277"/>
      <c r="JSC3" s="2277"/>
      <c r="JSD3" s="2277"/>
      <c r="JSE3" s="2277"/>
      <c r="JSF3" s="2277"/>
      <c r="JSG3" s="2277"/>
      <c r="JSH3" s="2277"/>
      <c r="JSI3" s="2277"/>
      <c r="JSJ3" s="2277"/>
      <c r="JSK3" s="2277"/>
      <c r="JSL3" s="2277"/>
      <c r="JSM3" s="2277"/>
      <c r="JSN3" s="2277"/>
      <c r="JSO3" s="2277"/>
      <c r="JSP3" s="2277"/>
      <c r="JSQ3" s="2277"/>
      <c r="JSR3" s="2277"/>
      <c r="JSS3" s="2277"/>
      <c r="JST3" s="2277"/>
      <c r="JSU3" s="2277"/>
      <c r="JSV3" s="2277"/>
      <c r="JSW3" s="2277"/>
      <c r="JSX3" s="2277"/>
      <c r="JSY3" s="2277"/>
      <c r="JSZ3" s="2277"/>
      <c r="JTA3" s="2277"/>
      <c r="JTB3" s="2277"/>
      <c r="JTC3" s="2277"/>
      <c r="JTD3" s="2277"/>
      <c r="JTE3" s="2277"/>
      <c r="JTF3" s="2277"/>
      <c r="JTG3" s="2277"/>
      <c r="JTH3" s="2277"/>
      <c r="JTI3" s="2277"/>
      <c r="JTJ3" s="2277"/>
      <c r="JTK3" s="2277"/>
      <c r="JTL3" s="2277"/>
      <c r="JTM3" s="2277"/>
      <c r="JTN3" s="2277"/>
      <c r="JTO3" s="2277"/>
      <c r="JTP3" s="2277"/>
      <c r="JTQ3" s="2277"/>
      <c r="JTR3" s="2277"/>
      <c r="JTS3" s="2277"/>
      <c r="JTT3" s="2277"/>
      <c r="JTU3" s="2277"/>
      <c r="JTV3" s="2277"/>
      <c r="JTW3" s="2277"/>
      <c r="JTX3" s="2277"/>
      <c r="JTY3" s="2277"/>
      <c r="JTZ3" s="2277"/>
      <c r="JUA3" s="2277"/>
      <c r="JUB3" s="2277"/>
      <c r="JUC3" s="2277"/>
      <c r="JUD3" s="2277"/>
      <c r="JUE3" s="2277"/>
      <c r="JUF3" s="2277"/>
      <c r="JUG3" s="2277"/>
      <c r="JUH3" s="2277"/>
      <c r="JUI3" s="2277"/>
      <c r="JUJ3" s="2277"/>
      <c r="JUK3" s="2277"/>
      <c r="JUL3" s="2277"/>
      <c r="JUM3" s="2277"/>
      <c r="JUN3" s="2277"/>
      <c r="JUO3" s="2277"/>
      <c r="JUP3" s="2277"/>
      <c r="JUQ3" s="2277"/>
      <c r="JUR3" s="2277"/>
      <c r="JUS3" s="2277"/>
      <c r="JUT3" s="2277"/>
      <c r="JUU3" s="2277"/>
      <c r="JUV3" s="2277"/>
      <c r="JUW3" s="2277"/>
      <c r="JUX3" s="2277"/>
      <c r="JUY3" s="2277"/>
      <c r="JUZ3" s="2277"/>
      <c r="JVA3" s="2277"/>
      <c r="JVB3" s="2277"/>
      <c r="JVC3" s="2277"/>
      <c r="JVD3" s="2277"/>
      <c r="JVE3" s="2277"/>
      <c r="JVF3" s="2277"/>
      <c r="JVG3" s="2277"/>
      <c r="JVH3" s="2277"/>
      <c r="JVI3" s="2277"/>
      <c r="JVJ3" s="2277"/>
      <c r="JVK3" s="2277"/>
      <c r="JVL3" s="2277"/>
      <c r="JVM3" s="2277"/>
      <c r="JVN3" s="2277"/>
      <c r="JVO3" s="2277"/>
      <c r="JVP3" s="2277"/>
      <c r="JVQ3" s="2277"/>
      <c r="JVR3" s="2277"/>
      <c r="JVS3" s="2277"/>
      <c r="JVT3" s="2277"/>
      <c r="JVU3" s="2277"/>
      <c r="JVV3" s="2277"/>
      <c r="JVW3" s="2277"/>
      <c r="JVX3" s="2277"/>
      <c r="JVY3" s="2277"/>
      <c r="JVZ3" s="2277"/>
      <c r="JWA3" s="2277"/>
      <c r="JWB3" s="2277"/>
      <c r="JWC3" s="2277"/>
      <c r="JWD3" s="2277"/>
      <c r="JWE3" s="2277"/>
      <c r="JWF3" s="2277"/>
      <c r="JWG3" s="2277"/>
      <c r="JWH3" s="2277"/>
      <c r="JWI3" s="2277"/>
      <c r="JWJ3" s="2277"/>
      <c r="JWK3" s="2277"/>
      <c r="JWL3" s="2277"/>
      <c r="JWM3" s="2277"/>
      <c r="JWN3" s="2277"/>
      <c r="JWO3" s="2277"/>
      <c r="JWP3" s="2277"/>
      <c r="JWQ3" s="2277"/>
      <c r="JWR3" s="2277"/>
      <c r="JWS3" s="2277"/>
      <c r="JWT3" s="2277"/>
      <c r="JWU3" s="2277"/>
      <c r="JWV3" s="2277"/>
      <c r="JWW3" s="2277"/>
      <c r="JWX3" s="2277"/>
      <c r="JWY3" s="2277"/>
      <c r="JWZ3" s="2277"/>
      <c r="JXA3" s="2277"/>
      <c r="JXB3" s="2277"/>
      <c r="JXC3" s="2277"/>
      <c r="JXD3" s="2277"/>
      <c r="JXE3" s="2277"/>
      <c r="JXF3" s="2277"/>
      <c r="JXG3" s="2277"/>
      <c r="JXH3" s="2277"/>
      <c r="JXI3" s="2277"/>
      <c r="JXJ3" s="2277"/>
      <c r="JXK3" s="2277"/>
      <c r="JXL3" s="2277"/>
      <c r="JXM3" s="2277"/>
      <c r="JXN3" s="2277"/>
      <c r="JXO3" s="2277"/>
      <c r="JXP3" s="2277"/>
      <c r="JXQ3" s="2277"/>
      <c r="JXR3" s="2277"/>
      <c r="JXS3" s="2277"/>
      <c r="JXT3" s="2277"/>
      <c r="JXU3" s="2277"/>
      <c r="JXV3" s="2277"/>
      <c r="JXW3" s="2277"/>
      <c r="JXX3" s="2277"/>
      <c r="JXY3" s="2277"/>
      <c r="JXZ3" s="2277"/>
      <c r="JYA3" s="2277"/>
      <c r="JYB3" s="2277"/>
      <c r="JYC3" s="2277"/>
      <c r="JYD3" s="2277"/>
      <c r="JYE3" s="2277"/>
      <c r="JYF3" s="2277"/>
      <c r="JYG3" s="2277"/>
      <c r="JYH3" s="2277"/>
      <c r="JYI3" s="2277"/>
      <c r="JYJ3" s="2277"/>
      <c r="JYK3" s="2277"/>
      <c r="JYL3" s="2277"/>
      <c r="JYM3" s="2277"/>
      <c r="JYN3" s="2277"/>
      <c r="JYO3" s="2277"/>
      <c r="JYP3" s="2277"/>
      <c r="JYQ3" s="2277"/>
      <c r="JYR3" s="2277"/>
      <c r="JYS3" s="2277"/>
      <c r="JYT3" s="2277"/>
      <c r="JYU3" s="2277"/>
      <c r="JYV3" s="2277"/>
      <c r="JYW3" s="2277"/>
      <c r="JYX3" s="2277"/>
      <c r="JYY3" s="2277"/>
      <c r="JYZ3" s="2277"/>
      <c r="JZA3" s="2277"/>
      <c r="JZB3" s="2277"/>
      <c r="JZC3" s="2277"/>
      <c r="JZD3" s="2277"/>
      <c r="JZE3" s="2277"/>
      <c r="JZF3" s="2277"/>
      <c r="JZG3" s="2277"/>
      <c r="JZH3" s="2277"/>
      <c r="JZI3" s="2277"/>
      <c r="JZJ3" s="2277"/>
      <c r="JZK3" s="2277"/>
      <c r="JZL3" s="2277"/>
      <c r="JZM3" s="2277"/>
      <c r="JZN3" s="2277"/>
      <c r="JZO3" s="2277"/>
      <c r="JZP3" s="2277"/>
      <c r="JZQ3" s="2277"/>
      <c r="JZR3" s="2277"/>
      <c r="JZS3" s="2277"/>
      <c r="JZT3" s="2277"/>
      <c r="JZU3" s="2277"/>
      <c r="JZV3" s="2277"/>
      <c r="JZW3" s="2277"/>
      <c r="JZX3" s="2277"/>
      <c r="JZY3" s="2277"/>
      <c r="JZZ3" s="2277"/>
      <c r="KAA3" s="2277"/>
      <c r="KAB3" s="2277"/>
      <c r="KAC3" s="2277"/>
      <c r="KAD3" s="2277"/>
      <c r="KAE3" s="2277"/>
      <c r="KAF3" s="2277"/>
      <c r="KAG3" s="2277"/>
      <c r="KAH3" s="2277"/>
      <c r="KAI3" s="2277"/>
      <c r="KAJ3" s="2277"/>
      <c r="KAK3" s="2277"/>
      <c r="KAL3" s="2277"/>
      <c r="KAM3" s="2277"/>
      <c r="KAN3" s="2277"/>
      <c r="KAO3" s="2277"/>
      <c r="KAP3" s="2277"/>
      <c r="KAQ3" s="2277"/>
      <c r="KAR3" s="2277"/>
      <c r="KAS3" s="2277"/>
      <c r="KAT3" s="2277"/>
      <c r="KAU3" s="2277"/>
      <c r="KAV3" s="2277"/>
      <c r="KAW3" s="2277"/>
      <c r="KAX3" s="2277"/>
      <c r="KAY3" s="2277"/>
      <c r="KAZ3" s="2277"/>
      <c r="KBA3" s="2277"/>
      <c r="KBB3" s="2277"/>
      <c r="KBC3" s="2277"/>
      <c r="KBD3" s="2277"/>
      <c r="KBE3" s="2277"/>
      <c r="KBF3" s="2277"/>
      <c r="KBG3" s="2277"/>
      <c r="KBH3" s="2277"/>
      <c r="KBI3" s="2277"/>
      <c r="KBJ3" s="2277"/>
      <c r="KBK3" s="2277"/>
      <c r="KBL3" s="2277"/>
      <c r="KBM3" s="2277"/>
      <c r="KBN3" s="2277"/>
      <c r="KBO3" s="2277"/>
      <c r="KBP3" s="2277"/>
      <c r="KBQ3" s="2277"/>
      <c r="KBR3" s="2277"/>
      <c r="KBS3" s="2277"/>
      <c r="KBT3" s="2277"/>
      <c r="KBU3" s="2277"/>
      <c r="KBV3" s="2277"/>
      <c r="KBW3" s="2277"/>
      <c r="KBX3" s="2277"/>
      <c r="KBY3" s="2277"/>
      <c r="KBZ3" s="2277"/>
      <c r="KCA3" s="2277"/>
      <c r="KCB3" s="2277"/>
      <c r="KCC3" s="2277"/>
      <c r="KCD3" s="2277"/>
      <c r="KCE3" s="2277"/>
      <c r="KCF3" s="2277"/>
      <c r="KCG3" s="2277"/>
      <c r="KCH3" s="2277"/>
      <c r="KCI3" s="2277"/>
      <c r="KCJ3" s="2277"/>
      <c r="KCK3" s="2277"/>
      <c r="KCL3" s="2277"/>
      <c r="KCM3" s="2277"/>
      <c r="KCN3" s="2277"/>
      <c r="KCO3" s="2277"/>
      <c r="KCP3" s="2277"/>
      <c r="KCQ3" s="2277"/>
      <c r="KCR3" s="2277"/>
      <c r="KCS3" s="2277"/>
      <c r="KCT3" s="2277"/>
      <c r="KCU3" s="2277"/>
      <c r="KCV3" s="2277"/>
      <c r="KCW3" s="2277"/>
      <c r="KCX3" s="2277"/>
      <c r="KCY3" s="2277"/>
      <c r="KCZ3" s="2277"/>
      <c r="KDA3" s="2277"/>
      <c r="KDB3" s="2277"/>
      <c r="KDC3" s="2277"/>
      <c r="KDD3" s="2277"/>
      <c r="KDE3" s="2277"/>
      <c r="KDF3" s="2277"/>
      <c r="KDG3" s="2277"/>
      <c r="KDH3" s="2277"/>
      <c r="KDI3" s="2277"/>
      <c r="KDJ3" s="2277"/>
      <c r="KDK3" s="2277"/>
      <c r="KDL3" s="2277"/>
      <c r="KDM3" s="2277"/>
      <c r="KDN3" s="2277"/>
      <c r="KDO3" s="2277"/>
      <c r="KDP3" s="2277"/>
      <c r="KDQ3" s="2277"/>
      <c r="KDR3" s="2277"/>
      <c r="KDS3" s="2277"/>
      <c r="KDT3" s="2277"/>
      <c r="KDU3" s="2277"/>
      <c r="KDV3" s="2277"/>
      <c r="KDW3" s="2277"/>
      <c r="KDX3" s="2277"/>
      <c r="KDY3" s="2277"/>
      <c r="KDZ3" s="2277"/>
      <c r="KEA3" s="2277"/>
      <c r="KEB3" s="2277"/>
      <c r="KEC3" s="2277"/>
      <c r="KED3" s="2277"/>
      <c r="KEE3" s="2277"/>
      <c r="KEF3" s="2277"/>
      <c r="KEG3" s="2277"/>
      <c r="KEH3" s="2277"/>
      <c r="KEI3" s="2277"/>
      <c r="KEJ3" s="2277"/>
      <c r="KEK3" s="2277"/>
      <c r="KEL3" s="2277"/>
      <c r="KEM3" s="2277"/>
      <c r="KEN3" s="2277"/>
      <c r="KEO3" s="2277"/>
      <c r="KEP3" s="2277"/>
      <c r="KEQ3" s="2277"/>
      <c r="KER3" s="2277"/>
      <c r="KES3" s="2277"/>
      <c r="KET3" s="2277"/>
      <c r="KEU3" s="2277"/>
      <c r="KEV3" s="2277"/>
      <c r="KEW3" s="2277"/>
      <c r="KEX3" s="2277"/>
      <c r="KEY3" s="2277"/>
      <c r="KEZ3" s="2277"/>
      <c r="KFA3" s="2277"/>
      <c r="KFB3" s="2277"/>
      <c r="KFC3" s="2277"/>
      <c r="KFD3" s="2277"/>
      <c r="KFE3" s="2277"/>
      <c r="KFF3" s="2277"/>
      <c r="KFG3" s="2277"/>
      <c r="KFH3" s="2277"/>
      <c r="KFI3" s="2277"/>
      <c r="KFJ3" s="2277"/>
      <c r="KFK3" s="2277"/>
      <c r="KFL3" s="2277"/>
      <c r="KFM3" s="2277"/>
      <c r="KFN3" s="2277"/>
      <c r="KFO3" s="2277"/>
      <c r="KFP3" s="2277"/>
      <c r="KFQ3" s="2277"/>
      <c r="KFR3" s="2277"/>
      <c r="KFS3" s="2277"/>
      <c r="KFT3" s="2277"/>
      <c r="KFU3" s="2277"/>
      <c r="KFV3" s="2277"/>
      <c r="KFW3" s="2277"/>
      <c r="KFX3" s="2277"/>
      <c r="KFY3" s="2277"/>
      <c r="KFZ3" s="2277"/>
      <c r="KGA3" s="2277"/>
      <c r="KGB3" s="2277"/>
      <c r="KGC3" s="2277"/>
      <c r="KGD3" s="2277"/>
      <c r="KGE3" s="2277"/>
      <c r="KGF3" s="2277"/>
      <c r="KGG3" s="2277"/>
      <c r="KGH3" s="2277"/>
      <c r="KGI3" s="2277"/>
      <c r="KGJ3" s="2277"/>
      <c r="KGK3" s="2277"/>
      <c r="KGL3" s="2277"/>
      <c r="KGM3" s="2277"/>
      <c r="KGN3" s="2277"/>
      <c r="KGO3" s="2277"/>
      <c r="KGP3" s="2277"/>
      <c r="KGQ3" s="2277"/>
      <c r="KGR3" s="2277"/>
      <c r="KGS3" s="2277"/>
      <c r="KGT3" s="2277"/>
      <c r="KGU3" s="2277"/>
      <c r="KGV3" s="2277"/>
      <c r="KGW3" s="2277"/>
      <c r="KGX3" s="2277"/>
      <c r="KGY3" s="2277"/>
      <c r="KGZ3" s="2277"/>
      <c r="KHA3" s="2277"/>
      <c r="KHB3" s="2277"/>
      <c r="KHC3" s="2277"/>
      <c r="KHD3" s="2277"/>
      <c r="KHE3" s="2277"/>
      <c r="KHF3" s="2277"/>
      <c r="KHG3" s="2277"/>
      <c r="KHH3" s="2277"/>
      <c r="KHI3" s="2277"/>
      <c r="KHJ3" s="2277"/>
      <c r="KHK3" s="2277"/>
      <c r="KHL3" s="2277"/>
      <c r="KHM3" s="2277"/>
      <c r="KHN3" s="2277"/>
      <c r="KHO3" s="2277"/>
      <c r="KHP3" s="2277"/>
      <c r="KHQ3" s="2277"/>
      <c r="KHR3" s="2277"/>
      <c r="KHS3" s="2277"/>
      <c r="KHT3" s="2277"/>
      <c r="KHU3" s="2277"/>
      <c r="KHV3" s="2277"/>
      <c r="KHW3" s="2277"/>
      <c r="KHX3" s="2277"/>
      <c r="KHY3" s="2277"/>
      <c r="KHZ3" s="2277"/>
      <c r="KIA3" s="2277"/>
      <c r="KIB3" s="2277"/>
      <c r="KIC3" s="2277"/>
      <c r="KID3" s="2277"/>
      <c r="KIE3" s="2277"/>
      <c r="KIF3" s="2277"/>
      <c r="KIG3" s="2277"/>
      <c r="KIH3" s="2277"/>
      <c r="KII3" s="2277"/>
      <c r="KIJ3" s="2277"/>
      <c r="KIK3" s="2277"/>
      <c r="KIL3" s="2277"/>
      <c r="KIM3" s="2277"/>
      <c r="KIN3" s="2277"/>
      <c r="KIO3" s="2277"/>
      <c r="KIP3" s="2277"/>
      <c r="KIQ3" s="2277"/>
      <c r="KIR3" s="2277"/>
      <c r="KIS3" s="2277"/>
      <c r="KIT3" s="2277"/>
      <c r="KIU3" s="2277"/>
      <c r="KIV3" s="2277"/>
      <c r="KIW3" s="2277"/>
      <c r="KIX3" s="2277"/>
      <c r="KIY3" s="2277"/>
      <c r="KIZ3" s="2277"/>
      <c r="KJA3" s="2277"/>
      <c r="KJB3" s="2277"/>
      <c r="KJC3" s="2277"/>
      <c r="KJD3" s="2277"/>
      <c r="KJE3" s="2277"/>
      <c r="KJF3" s="2277"/>
      <c r="KJG3" s="2277"/>
      <c r="KJH3" s="2277"/>
      <c r="KJI3" s="2277"/>
      <c r="KJJ3" s="2277"/>
      <c r="KJK3" s="2277"/>
      <c r="KJL3" s="2277"/>
      <c r="KJM3" s="2277"/>
      <c r="KJN3" s="2277"/>
      <c r="KJO3" s="2277"/>
      <c r="KJP3" s="2277"/>
      <c r="KJQ3" s="2277"/>
      <c r="KJR3" s="2277"/>
      <c r="KJS3" s="2277"/>
      <c r="KJT3" s="2277"/>
      <c r="KJU3" s="2277"/>
      <c r="KJV3" s="2277"/>
      <c r="KJW3" s="2277"/>
      <c r="KJX3" s="2277"/>
      <c r="KJY3" s="2277"/>
      <c r="KJZ3" s="2277"/>
      <c r="KKA3" s="2277"/>
      <c r="KKB3" s="2277"/>
      <c r="KKC3" s="2277"/>
      <c r="KKD3" s="2277"/>
      <c r="KKE3" s="2277"/>
      <c r="KKF3" s="2277"/>
      <c r="KKG3" s="2277"/>
      <c r="KKH3" s="2277"/>
      <c r="KKI3" s="2277"/>
      <c r="KKJ3" s="2277"/>
      <c r="KKK3" s="2277"/>
      <c r="KKL3" s="2277"/>
      <c r="KKM3" s="2277"/>
      <c r="KKN3" s="2277"/>
      <c r="KKO3" s="2277"/>
      <c r="KKP3" s="2277"/>
      <c r="KKQ3" s="2277"/>
      <c r="KKR3" s="2277"/>
      <c r="KKS3" s="2277"/>
      <c r="KKT3" s="2277"/>
      <c r="KKU3" s="2277"/>
      <c r="KKV3" s="2277"/>
      <c r="KKW3" s="2277"/>
      <c r="KKX3" s="2277"/>
      <c r="KKY3" s="2277"/>
      <c r="KKZ3" s="2277"/>
      <c r="KLA3" s="2277"/>
      <c r="KLB3" s="2277"/>
      <c r="KLC3" s="2277"/>
      <c r="KLD3" s="2277"/>
      <c r="KLE3" s="2277"/>
      <c r="KLF3" s="2277"/>
      <c r="KLG3" s="2277"/>
      <c r="KLH3" s="2277"/>
      <c r="KLI3" s="2277"/>
      <c r="KLJ3" s="2277"/>
      <c r="KLK3" s="2277"/>
      <c r="KLL3" s="2277"/>
      <c r="KLM3" s="2277"/>
      <c r="KLN3" s="2277"/>
      <c r="KLO3" s="2277"/>
      <c r="KLP3" s="2277"/>
      <c r="KLQ3" s="2277"/>
      <c r="KLR3" s="2277"/>
      <c r="KLS3" s="2277"/>
      <c r="KLT3" s="2277"/>
      <c r="KLU3" s="2277"/>
      <c r="KLV3" s="2277"/>
      <c r="KLW3" s="2277"/>
      <c r="KLX3" s="2277"/>
      <c r="KLY3" s="2277"/>
      <c r="KLZ3" s="2277"/>
      <c r="KMA3" s="2277"/>
      <c r="KMB3" s="2277"/>
      <c r="KMC3" s="2277"/>
      <c r="KMD3" s="2277"/>
      <c r="KME3" s="2277"/>
      <c r="KMF3" s="2277"/>
      <c r="KMG3" s="2277"/>
      <c r="KMH3" s="2277"/>
      <c r="KMI3" s="2277"/>
      <c r="KMJ3" s="2277"/>
      <c r="KMK3" s="2277"/>
      <c r="KML3" s="2277"/>
      <c r="KMM3" s="2277"/>
      <c r="KMN3" s="2277"/>
      <c r="KMO3" s="2277"/>
      <c r="KMP3" s="2277"/>
      <c r="KMQ3" s="2277"/>
      <c r="KMR3" s="2277"/>
      <c r="KMS3" s="2277"/>
      <c r="KMT3" s="2277"/>
      <c r="KMU3" s="2277"/>
      <c r="KMV3" s="2277"/>
      <c r="KMW3" s="2277"/>
      <c r="KMX3" s="2277"/>
      <c r="KMY3" s="2277"/>
      <c r="KMZ3" s="2277"/>
      <c r="KNA3" s="2277"/>
      <c r="KNB3" s="2277"/>
      <c r="KNC3" s="2277"/>
      <c r="KND3" s="2277"/>
      <c r="KNE3" s="2277"/>
      <c r="KNF3" s="2277"/>
      <c r="KNG3" s="2277"/>
      <c r="KNH3" s="2277"/>
      <c r="KNI3" s="2277"/>
      <c r="KNJ3" s="2277"/>
      <c r="KNK3" s="2277"/>
      <c r="KNL3" s="2277"/>
      <c r="KNM3" s="2277"/>
      <c r="KNN3" s="2277"/>
      <c r="KNO3" s="2277"/>
      <c r="KNP3" s="2277"/>
      <c r="KNQ3" s="2277"/>
      <c r="KNR3" s="2277"/>
      <c r="KNS3" s="2277"/>
      <c r="KNT3" s="2277"/>
      <c r="KNU3" s="2277"/>
      <c r="KNV3" s="2277"/>
      <c r="KNW3" s="2277"/>
      <c r="KNX3" s="2277"/>
      <c r="KNY3" s="2277"/>
      <c r="KNZ3" s="2277"/>
      <c r="KOA3" s="2277"/>
      <c r="KOB3" s="2277"/>
      <c r="KOC3" s="2277"/>
      <c r="KOD3" s="2277"/>
      <c r="KOE3" s="2277"/>
      <c r="KOF3" s="2277"/>
      <c r="KOG3" s="2277"/>
      <c r="KOH3" s="2277"/>
      <c r="KOI3" s="2277"/>
      <c r="KOJ3" s="2277"/>
      <c r="KOK3" s="2277"/>
      <c r="KOL3" s="2277"/>
      <c r="KOM3" s="2277"/>
      <c r="KON3" s="2277"/>
      <c r="KOO3" s="2277"/>
      <c r="KOP3" s="2277"/>
      <c r="KOQ3" s="2277"/>
      <c r="KOR3" s="2277"/>
      <c r="KOS3" s="2277"/>
      <c r="KOT3" s="2277"/>
      <c r="KOU3" s="2277"/>
      <c r="KOV3" s="2277"/>
      <c r="KOW3" s="2277"/>
      <c r="KOX3" s="2277"/>
      <c r="KOY3" s="2277"/>
      <c r="KOZ3" s="2277"/>
      <c r="KPA3" s="2277"/>
      <c r="KPB3" s="2277"/>
      <c r="KPC3" s="2277"/>
      <c r="KPD3" s="2277"/>
      <c r="KPE3" s="2277"/>
      <c r="KPF3" s="2277"/>
      <c r="KPG3" s="2277"/>
      <c r="KPH3" s="2277"/>
      <c r="KPI3" s="2277"/>
      <c r="KPJ3" s="2277"/>
      <c r="KPK3" s="2277"/>
      <c r="KPL3" s="2277"/>
      <c r="KPM3" s="2277"/>
      <c r="KPN3" s="2277"/>
      <c r="KPO3" s="2277"/>
      <c r="KPP3" s="2277"/>
      <c r="KPQ3" s="2277"/>
      <c r="KPR3" s="2277"/>
      <c r="KPS3" s="2277"/>
      <c r="KPT3" s="2277"/>
      <c r="KPU3" s="2277"/>
      <c r="KPV3" s="2277"/>
      <c r="KPW3" s="2277"/>
      <c r="KPX3" s="2277"/>
      <c r="KPY3" s="2277"/>
      <c r="KPZ3" s="2277"/>
      <c r="KQA3" s="2277"/>
      <c r="KQB3" s="2277"/>
      <c r="KQC3" s="2277"/>
      <c r="KQD3" s="2277"/>
      <c r="KQE3" s="2277"/>
      <c r="KQF3" s="2277"/>
      <c r="KQG3" s="2277"/>
      <c r="KQH3" s="2277"/>
      <c r="KQI3" s="2277"/>
      <c r="KQJ3" s="2277"/>
      <c r="KQK3" s="2277"/>
      <c r="KQL3" s="2277"/>
      <c r="KQM3" s="2277"/>
      <c r="KQN3" s="2277"/>
      <c r="KQO3" s="2277"/>
      <c r="KQP3" s="2277"/>
      <c r="KQQ3" s="2277"/>
      <c r="KQR3" s="2277"/>
      <c r="KQS3" s="2277"/>
      <c r="KQT3" s="2277"/>
      <c r="KQU3" s="2277"/>
      <c r="KQV3" s="2277"/>
      <c r="KQW3" s="2277"/>
      <c r="KQX3" s="2277"/>
      <c r="KQY3" s="2277"/>
      <c r="KQZ3" s="2277"/>
      <c r="KRA3" s="2277"/>
      <c r="KRB3" s="2277"/>
      <c r="KRC3" s="2277"/>
      <c r="KRD3" s="2277"/>
      <c r="KRE3" s="2277"/>
      <c r="KRF3" s="2277"/>
      <c r="KRG3" s="2277"/>
      <c r="KRH3" s="2277"/>
      <c r="KRI3" s="2277"/>
      <c r="KRJ3" s="2277"/>
      <c r="KRK3" s="2277"/>
      <c r="KRL3" s="2277"/>
      <c r="KRM3" s="2277"/>
      <c r="KRN3" s="2277"/>
      <c r="KRO3" s="2277"/>
      <c r="KRP3" s="2277"/>
      <c r="KRQ3" s="2277"/>
      <c r="KRR3" s="2277"/>
      <c r="KRS3" s="2277"/>
      <c r="KRT3" s="2277"/>
      <c r="KRU3" s="2277"/>
      <c r="KRV3" s="2277"/>
      <c r="KRW3" s="2277"/>
      <c r="KRX3" s="2277"/>
      <c r="KRY3" s="2277"/>
      <c r="KRZ3" s="2277"/>
      <c r="KSA3" s="2277"/>
      <c r="KSB3" s="2277"/>
      <c r="KSC3" s="2277"/>
      <c r="KSD3" s="2277"/>
      <c r="KSE3" s="2277"/>
      <c r="KSF3" s="2277"/>
      <c r="KSG3" s="2277"/>
      <c r="KSH3" s="2277"/>
      <c r="KSI3" s="2277"/>
      <c r="KSJ3" s="2277"/>
      <c r="KSK3" s="2277"/>
      <c r="KSL3" s="2277"/>
      <c r="KSM3" s="2277"/>
      <c r="KSN3" s="2277"/>
      <c r="KSO3" s="2277"/>
      <c r="KSP3" s="2277"/>
      <c r="KSQ3" s="2277"/>
      <c r="KSR3" s="2277"/>
      <c r="KSS3" s="2277"/>
      <c r="KST3" s="2277"/>
      <c r="KSU3" s="2277"/>
      <c r="KSV3" s="2277"/>
      <c r="KSW3" s="2277"/>
      <c r="KSX3" s="2277"/>
      <c r="KSY3" s="2277"/>
      <c r="KSZ3" s="2277"/>
      <c r="KTA3" s="2277"/>
      <c r="KTB3" s="2277"/>
      <c r="KTC3" s="2277"/>
      <c r="KTD3" s="2277"/>
      <c r="KTE3" s="2277"/>
      <c r="KTF3" s="2277"/>
      <c r="KTG3" s="2277"/>
      <c r="KTH3" s="2277"/>
      <c r="KTI3" s="2277"/>
      <c r="KTJ3" s="2277"/>
      <c r="KTK3" s="2277"/>
      <c r="KTL3" s="2277"/>
      <c r="KTM3" s="2277"/>
      <c r="KTN3" s="2277"/>
      <c r="KTO3" s="2277"/>
      <c r="KTP3" s="2277"/>
      <c r="KTQ3" s="2277"/>
      <c r="KTR3" s="2277"/>
      <c r="KTS3" s="2277"/>
      <c r="KTT3" s="2277"/>
      <c r="KTU3" s="2277"/>
      <c r="KTV3" s="2277"/>
      <c r="KTW3" s="2277"/>
      <c r="KTX3" s="2277"/>
      <c r="KTY3" s="2277"/>
      <c r="KTZ3" s="2277"/>
      <c r="KUA3" s="2277"/>
      <c r="KUB3" s="2277"/>
      <c r="KUC3" s="2277"/>
      <c r="KUD3" s="2277"/>
      <c r="KUE3" s="2277"/>
      <c r="KUF3" s="2277"/>
      <c r="KUG3" s="2277"/>
      <c r="KUH3" s="2277"/>
      <c r="KUI3" s="2277"/>
      <c r="KUJ3" s="2277"/>
      <c r="KUK3" s="2277"/>
      <c r="KUL3" s="2277"/>
      <c r="KUM3" s="2277"/>
      <c r="KUN3" s="2277"/>
      <c r="KUO3" s="2277"/>
      <c r="KUP3" s="2277"/>
      <c r="KUQ3" s="2277"/>
      <c r="KUR3" s="2277"/>
      <c r="KUS3" s="2277"/>
      <c r="KUT3" s="2277"/>
      <c r="KUU3" s="2277"/>
      <c r="KUV3" s="2277"/>
      <c r="KUW3" s="2277"/>
      <c r="KUX3" s="2277"/>
      <c r="KUY3" s="2277"/>
      <c r="KUZ3" s="2277"/>
      <c r="KVA3" s="2277"/>
      <c r="KVB3" s="2277"/>
      <c r="KVC3" s="2277"/>
      <c r="KVD3" s="2277"/>
      <c r="KVE3" s="2277"/>
      <c r="KVF3" s="2277"/>
      <c r="KVG3" s="2277"/>
      <c r="KVH3" s="2277"/>
      <c r="KVI3" s="2277"/>
      <c r="KVJ3" s="2277"/>
      <c r="KVK3" s="2277"/>
      <c r="KVL3" s="2277"/>
      <c r="KVM3" s="2277"/>
      <c r="KVN3" s="2277"/>
      <c r="KVO3" s="2277"/>
      <c r="KVP3" s="2277"/>
      <c r="KVQ3" s="2277"/>
      <c r="KVR3" s="2277"/>
      <c r="KVS3" s="2277"/>
      <c r="KVT3" s="2277"/>
      <c r="KVU3" s="2277"/>
      <c r="KVV3" s="2277"/>
      <c r="KVW3" s="2277"/>
      <c r="KVX3" s="2277"/>
      <c r="KVY3" s="2277"/>
      <c r="KVZ3" s="2277"/>
      <c r="KWA3" s="2277"/>
      <c r="KWB3" s="2277"/>
      <c r="KWC3" s="2277"/>
      <c r="KWD3" s="2277"/>
      <c r="KWE3" s="2277"/>
      <c r="KWF3" s="2277"/>
      <c r="KWG3" s="2277"/>
      <c r="KWH3" s="2277"/>
      <c r="KWI3" s="2277"/>
      <c r="KWJ3" s="2277"/>
      <c r="KWK3" s="2277"/>
      <c r="KWL3" s="2277"/>
      <c r="KWM3" s="2277"/>
      <c r="KWN3" s="2277"/>
      <c r="KWO3" s="2277"/>
      <c r="KWP3" s="2277"/>
      <c r="KWQ3" s="2277"/>
      <c r="KWR3" s="2277"/>
      <c r="KWS3" s="2277"/>
      <c r="KWT3" s="2277"/>
      <c r="KWU3" s="2277"/>
      <c r="KWV3" s="2277"/>
      <c r="KWW3" s="2277"/>
      <c r="KWX3" s="2277"/>
      <c r="KWY3" s="2277"/>
      <c r="KWZ3" s="2277"/>
      <c r="KXA3" s="2277"/>
      <c r="KXB3" s="2277"/>
      <c r="KXC3" s="2277"/>
      <c r="KXD3" s="2277"/>
      <c r="KXE3" s="2277"/>
      <c r="KXF3" s="2277"/>
      <c r="KXG3" s="2277"/>
      <c r="KXH3" s="2277"/>
      <c r="KXI3" s="2277"/>
      <c r="KXJ3" s="2277"/>
      <c r="KXK3" s="2277"/>
      <c r="KXL3" s="2277"/>
      <c r="KXM3" s="2277"/>
      <c r="KXN3" s="2277"/>
      <c r="KXO3" s="2277"/>
      <c r="KXP3" s="2277"/>
      <c r="KXQ3" s="2277"/>
      <c r="KXR3" s="2277"/>
      <c r="KXS3" s="2277"/>
      <c r="KXT3" s="2277"/>
      <c r="KXU3" s="2277"/>
      <c r="KXV3" s="2277"/>
      <c r="KXW3" s="2277"/>
      <c r="KXX3" s="2277"/>
      <c r="KXY3" s="2277"/>
      <c r="KXZ3" s="2277"/>
      <c r="KYA3" s="2277"/>
      <c r="KYB3" s="2277"/>
      <c r="KYC3" s="2277"/>
      <c r="KYD3" s="2277"/>
      <c r="KYE3" s="2277"/>
      <c r="KYF3" s="2277"/>
      <c r="KYG3" s="2277"/>
      <c r="KYH3" s="2277"/>
      <c r="KYI3" s="2277"/>
      <c r="KYJ3" s="2277"/>
      <c r="KYK3" s="2277"/>
      <c r="KYL3" s="2277"/>
      <c r="KYM3" s="2277"/>
      <c r="KYN3" s="2277"/>
      <c r="KYO3" s="2277"/>
      <c r="KYP3" s="2277"/>
      <c r="KYQ3" s="2277"/>
      <c r="KYR3" s="2277"/>
      <c r="KYS3" s="2277"/>
      <c r="KYT3" s="2277"/>
      <c r="KYU3" s="2277"/>
      <c r="KYV3" s="2277"/>
      <c r="KYW3" s="2277"/>
      <c r="KYX3" s="2277"/>
      <c r="KYY3" s="2277"/>
      <c r="KYZ3" s="2277"/>
      <c r="KZA3" s="2277"/>
      <c r="KZB3" s="2277"/>
      <c r="KZC3" s="2277"/>
      <c r="KZD3" s="2277"/>
      <c r="KZE3" s="2277"/>
      <c r="KZF3" s="2277"/>
      <c r="KZG3" s="2277"/>
      <c r="KZH3" s="2277"/>
      <c r="KZI3" s="2277"/>
      <c r="KZJ3" s="2277"/>
      <c r="KZK3" s="2277"/>
      <c r="KZL3" s="2277"/>
      <c r="KZM3" s="2277"/>
      <c r="KZN3" s="2277"/>
      <c r="KZO3" s="2277"/>
      <c r="KZP3" s="2277"/>
      <c r="KZQ3" s="2277"/>
      <c r="KZR3" s="2277"/>
      <c r="KZS3" s="2277"/>
      <c r="KZT3" s="2277"/>
      <c r="KZU3" s="2277"/>
      <c r="KZV3" s="2277"/>
      <c r="KZW3" s="2277"/>
      <c r="KZX3" s="2277"/>
      <c r="KZY3" s="2277"/>
      <c r="KZZ3" s="2277"/>
      <c r="LAA3" s="2277"/>
      <c r="LAB3" s="2277"/>
      <c r="LAC3" s="2277"/>
      <c r="LAD3" s="2277"/>
      <c r="LAE3" s="2277"/>
      <c r="LAF3" s="2277"/>
      <c r="LAG3" s="2277"/>
      <c r="LAH3" s="2277"/>
      <c r="LAI3" s="2277"/>
      <c r="LAJ3" s="2277"/>
      <c r="LAK3" s="2277"/>
      <c r="LAL3" s="2277"/>
      <c r="LAM3" s="2277"/>
      <c r="LAN3" s="2277"/>
      <c r="LAO3" s="2277"/>
      <c r="LAP3" s="2277"/>
      <c r="LAQ3" s="2277"/>
      <c r="LAR3" s="2277"/>
      <c r="LAS3" s="2277"/>
      <c r="LAT3" s="2277"/>
      <c r="LAU3" s="2277"/>
      <c r="LAV3" s="2277"/>
      <c r="LAW3" s="2277"/>
      <c r="LAX3" s="2277"/>
      <c r="LAY3" s="2277"/>
      <c r="LAZ3" s="2277"/>
      <c r="LBA3" s="2277"/>
      <c r="LBB3" s="2277"/>
      <c r="LBC3" s="2277"/>
      <c r="LBD3" s="2277"/>
      <c r="LBE3" s="2277"/>
      <c r="LBF3" s="2277"/>
      <c r="LBG3" s="2277"/>
      <c r="LBH3" s="2277"/>
      <c r="LBI3" s="2277"/>
      <c r="LBJ3" s="2277"/>
      <c r="LBK3" s="2277"/>
      <c r="LBL3" s="2277"/>
      <c r="LBM3" s="2277"/>
      <c r="LBN3" s="2277"/>
      <c r="LBO3" s="2277"/>
      <c r="LBP3" s="2277"/>
      <c r="LBQ3" s="2277"/>
      <c r="LBR3" s="2277"/>
      <c r="LBS3" s="2277"/>
      <c r="LBT3" s="2277"/>
      <c r="LBU3" s="2277"/>
      <c r="LBV3" s="2277"/>
      <c r="LBW3" s="2277"/>
      <c r="LBX3" s="2277"/>
      <c r="LBY3" s="2277"/>
      <c r="LBZ3" s="2277"/>
      <c r="LCA3" s="2277"/>
      <c r="LCB3" s="2277"/>
      <c r="LCC3" s="2277"/>
      <c r="LCD3" s="2277"/>
      <c r="LCE3" s="2277"/>
      <c r="LCF3" s="2277"/>
      <c r="LCG3" s="2277"/>
      <c r="LCH3" s="2277"/>
      <c r="LCI3" s="2277"/>
      <c r="LCJ3" s="2277"/>
      <c r="LCK3" s="2277"/>
      <c r="LCL3" s="2277"/>
      <c r="LCM3" s="2277"/>
      <c r="LCN3" s="2277"/>
      <c r="LCO3" s="2277"/>
      <c r="LCP3" s="2277"/>
      <c r="LCQ3" s="2277"/>
      <c r="LCR3" s="2277"/>
      <c r="LCS3" s="2277"/>
      <c r="LCT3" s="2277"/>
      <c r="LCU3" s="2277"/>
      <c r="LCV3" s="2277"/>
      <c r="LCW3" s="2277"/>
      <c r="LCX3" s="2277"/>
      <c r="LCY3" s="2277"/>
      <c r="LCZ3" s="2277"/>
      <c r="LDA3" s="2277"/>
      <c r="LDB3" s="2277"/>
      <c r="LDC3" s="2277"/>
      <c r="LDD3" s="2277"/>
      <c r="LDE3" s="2277"/>
      <c r="LDF3" s="2277"/>
      <c r="LDG3" s="2277"/>
      <c r="LDH3" s="2277"/>
      <c r="LDI3" s="2277"/>
      <c r="LDJ3" s="2277"/>
      <c r="LDK3" s="2277"/>
      <c r="LDL3" s="2277"/>
      <c r="LDM3" s="2277"/>
      <c r="LDN3" s="2277"/>
      <c r="LDO3" s="2277"/>
      <c r="LDP3" s="2277"/>
      <c r="LDQ3" s="2277"/>
      <c r="LDR3" s="2277"/>
      <c r="LDS3" s="2277"/>
      <c r="LDT3" s="2277"/>
      <c r="LDU3" s="2277"/>
      <c r="LDV3" s="2277"/>
      <c r="LDW3" s="2277"/>
      <c r="LDX3" s="2277"/>
      <c r="LDY3" s="2277"/>
      <c r="LDZ3" s="2277"/>
      <c r="LEA3" s="2277"/>
      <c r="LEB3" s="2277"/>
      <c r="LEC3" s="2277"/>
      <c r="LED3" s="2277"/>
      <c r="LEE3" s="2277"/>
      <c r="LEF3" s="2277"/>
      <c r="LEG3" s="2277"/>
      <c r="LEH3" s="2277"/>
      <c r="LEI3" s="2277"/>
      <c r="LEJ3" s="2277"/>
      <c r="LEK3" s="2277"/>
      <c r="LEL3" s="2277"/>
      <c r="LEM3" s="2277"/>
      <c r="LEN3" s="2277"/>
      <c r="LEO3" s="2277"/>
      <c r="LEP3" s="2277"/>
      <c r="LEQ3" s="2277"/>
      <c r="LER3" s="2277"/>
      <c r="LES3" s="2277"/>
      <c r="LET3" s="2277"/>
      <c r="LEU3" s="2277"/>
      <c r="LEV3" s="2277"/>
      <c r="LEW3" s="2277"/>
      <c r="LEX3" s="2277"/>
      <c r="LEY3" s="2277"/>
      <c r="LEZ3" s="2277"/>
      <c r="LFA3" s="2277"/>
      <c r="LFB3" s="2277"/>
      <c r="LFC3" s="2277"/>
      <c r="LFD3" s="2277"/>
      <c r="LFE3" s="2277"/>
      <c r="LFF3" s="2277"/>
      <c r="LFG3" s="2277"/>
      <c r="LFH3" s="2277"/>
      <c r="LFI3" s="2277"/>
      <c r="LFJ3" s="2277"/>
      <c r="LFK3" s="2277"/>
      <c r="LFL3" s="2277"/>
      <c r="LFM3" s="2277"/>
      <c r="LFN3" s="2277"/>
      <c r="LFO3" s="2277"/>
      <c r="LFP3" s="2277"/>
      <c r="LFQ3" s="2277"/>
      <c r="LFR3" s="2277"/>
      <c r="LFS3" s="2277"/>
      <c r="LFT3" s="2277"/>
      <c r="LFU3" s="2277"/>
      <c r="LFV3" s="2277"/>
      <c r="LFW3" s="2277"/>
      <c r="LFX3" s="2277"/>
      <c r="LFY3" s="2277"/>
      <c r="LFZ3" s="2277"/>
      <c r="LGA3" s="2277"/>
      <c r="LGB3" s="2277"/>
      <c r="LGC3" s="2277"/>
      <c r="LGD3" s="2277"/>
      <c r="LGE3" s="2277"/>
      <c r="LGF3" s="2277"/>
      <c r="LGG3" s="2277"/>
      <c r="LGH3" s="2277"/>
      <c r="LGI3" s="2277"/>
      <c r="LGJ3" s="2277"/>
      <c r="LGK3" s="2277"/>
      <c r="LGL3" s="2277"/>
      <c r="LGM3" s="2277"/>
      <c r="LGN3" s="2277"/>
      <c r="LGO3" s="2277"/>
      <c r="LGP3" s="2277"/>
      <c r="LGQ3" s="2277"/>
      <c r="LGR3" s="2277"/>
      <c r="LGS3" s="2277"/>
      <c r="LGT3" s="2277"/>
      <c r="LGU3" s="2277"/>
      <c r="LGV3" s="2277"/>
      <c r="LGW3" s="2277"/>
      <c r="LGX3" s="2277"/>
      <c r="LGY3" s="2277"/>
      <c r="LGZ3" s="2277"/>
      <c r="LHA3" s="2277"/>
      <c r="LHB3" s="2277"/>
      <c r="LHC3" s="2277"/>
      <c r="LHD3" s="2277"/>
      <c r="LHE3" s="2277"/>
      <c r="LHF3" s="2277"/>
      <c r="LHG3" s="2277"/>
      <c r="LHH3" s="2277"/>
      <c r="LHI3" s="2277"/>
      <c r="LHJ3" s="2277"/>
      <c r="LHK3" s="2277"/>
      <c r="LHL3" s="2277"/>
      <c r="LHM3" s="2277"/>
      <c r="LHN3" s="2277"/>
      <c r="LHO3" s="2277"/>
      <c r="LHP3" s="2277"/>
      <c r="LHQ3" s="2277"/>
      <c r="LHR3" s="2277"/>
      <c r="LHS3" s="2277"/>
      <c r="LHT3" s="2277"/>
      <c r="LHU3" s="2277"/>
      <c r="LHV3" s="2277"/>
      <c r="LHW3" s="2277"/>
      <c r="LHX3" s="2277"/>
      <c r="LHY3" s="2277"/>
      <c r="LHZ3" s="2277"/>
      <c r="LIA3" s="2277"/>
      <c r="LIB3" s="2277"/>
      <c r="LIC3" s="2277"/>
      <c r="LID3" s="2277"/>
      <c r="LIE3" s="2277"/>
      <c r="LIF3" s="2277"/>
      <c r="LIG3" s="2277"/>
      <c r="LIH3" s="2277"/>
      <c r="LII3" s="2277"/>
      <c r="LIJ3" s="2277"/>
      <c r="LIK3" s="2277"/>
      <c r="LIL3" s="2277"/>
      <c r="LIM3" s="2277"/>
      <c r="LIN3" s="2277"/>
      <c r="LIO3" s="2277"/>
      <c r="LIP3" s="2277"/>
      <c r="LIQ3" s="2277"/>
      <c r="LIR3" s="2277"/>
      <c r="LIS3" s="2277"/>
      <c r="LIT3" s="2277"/>
      <c r="LIU3" s="2277"/>
      <c r="LIV3" s="2277"/>
      <c r="LIW3" s="2277"/>
      <c r="LIX3" s="2277"/>
      <c r="LIY3" s="2277"/>
      <c r="LIZ3" s="2277"/>
      <c r="LJA3" s="2277"/>
      <c r="LJB3" s="2277"/>
      <c r="LJC3" s="2277"/>
      <c r="LJD3" s="2277"/>
      <c r="LJE3" s="2277"/>
      <c r="LJF3" s="2277"/>
      <c r="LJG3" s="2277"/>
      <c r="LJH3" s="2277"/>
      <c r="LJI3" s="2277"/>
      <c r="LJJ3" s="2277"/>
      <c r="LJK3" s="2277"/>
      <c r="LJL3" s="2277"/>
      <c r="LJM3" s="2277"/>
      <c r="LJN3" s="2277"/>
      <c r="LJO3" s="2277"/>
      <c r="LJP3" s="2277"/>
      <c r="LJQ3" s="2277"/>
      <c r="LJR3" s="2277"/>
      <c r="LJS3" s="2277"/>
      <c r="LJT3" s="2277"/>
      <c r="LJU3" s="2277"/>
      <c r="LJV3" s="2277"/>
      <c r="LJW3" s="2277"/>
      <c r="LJX3" s="2277"/>
      <c r="LJY3" s="2277"/>
      <c r="LJZ3" s="2277"/>
      <c r="LKA3" s="2277"/>
      <c r="LKB3" s="2277"/>
      <c r="LKC3" s="2277"/>
      <c r="LKD3" s="2277"/>
      <c r="LKE3" s="2277"/>
      <c r="LKF3" s="2277"/>
      <c r="LKG3" s="2277"/>
      <c r="LKH3" s="2277"/>
      <c r="LKI3" s="2277"/>
      <c r="LKJ3" s="2277"/>
      <c r="LKK3" s="2277"/>
      <c r="LKL3" s="2277"/>
      <c r="LKM3" s="2277"/>
      <c r="LKN3" s="2277"/>
      <c r="LKO3" s="2277"/>
      <c r="LKP3" s="2277"/>
      <c r="LKQ3" s="2277"/>
      <c r="LKR3" s="2277"/>
      <c r="LKS3" s="2277"/>
      <c r="LKT3" s="2277"/>
      <c r="LKU3" s="2277"/>
      <c r="LKV3" s="2277"/>
      <c r="LKW3" s="2277"/>
      <c r="LKX3" s="2277"/>
      <c r="LKY3" s="2277"/>
      <c r="LKZ3" s="2277"/>
      <c r="LLA3" s="2277"/>
      <c r="LLB3" s="2277"/>
      <c r="LLC3" s="2277"/>
      <c r="LLD3" s="2277"/>
      <c r="LLE3" s="2277"/>
      <c r="LLF3" s="2277"/>
      <c r="LLG3" s="2277"/>
      <c r="LLH3" s="2277"/>
      <c r="LLI3" s="2277"/>
      <c r="LLJ3" s="2277"/>
      <c r="LLK3" s="2277"/>
      <c r="LLL3" s="2277"/>
      <c r="LLM3" s="2277"/>
      <c r="LLN3" s="2277"/>
      <c r="LLO3" s="2277"/>
      <c r="LLP3" s="2277"/>
      <c r="LLQ3" s="2277"/>
      <c r="LLR3" s="2277"/>
      <c r="LLS3" s="2277"/>
      <c r="LLT3" s="2277"/>
      <c r="LLU3" s="2277"/>
      <c r="LLV3" s="2277"/>
      <c r="LLW3" s="2277"/>
      <c r="LLX3" s="2277"/>
      <c r="LLY3" s="2277"/>
      <c r="LLZ3" s="2277"/>
      <c r="LMA3" s="2277"/>
      <c r="LMB3" s="2277"/>
      <c r="LMC3" s="2277"/>
      <c r="LMD3" s="2277"/>
      <c r="LME3" s="2277"/>
      <c r="LMF3" s="2277"/>
      <c r="LMG3" s="2277"/>
      <c r="LMH3" s="2277"/>
      <c r="LMI3" s="2277"/>
      <c r="LMJ3" s="2277"/>
      <c r="LMK3" s="2277"/>
      <c r="LML3" s="2277"/>
      <c r="LMM3" s="2277"/>
      <c r="LMN3" s="2277"/>
      <c r="LMO3" s="2277"/>
      <c r="LMP3" s="2277"/>
      <c r="LMQ3" s="2277"/>
      <c r="LMR3" s="2277"/>
      <c r="LMS3" s="2277"/>
      <c r="LMT3" s="2277"/>
      <c r="LMU3" s="2277"/>
      <c r="LMV3" s="2277"/>
      <c r="LMW3" s="2277"/>
      <c r="LMX3" s="2277"/>
      <c r="LMY3" s="2277"/>
      <c r="LMZ3" s="2277"/>
      <c r="LNA3" s="2277"/>
      <c r="LNB3" s="2277"/>
      <c r="LNC3" s="2277"/>
      <c r="LND3" s="2277"/>
      <c r="LNE3" s="2277"/>
      <c r="LNF3" s="2277"/>
      <c r="LNG3" s="2277"/>
      <c r="LNH3" s="2277"/>
      <c r="LNI3" s="2277"/>
      <c r="LNJ3" s="2277"/>
      <c r="LNK3" s="2277"/>
      <c r="LNL3" s="2277"/>
      <c r="LNM3" s="2277"/>
      <c r="LNN3" s="2277"/>
      <c r="LNO3" s="2277"/>
      <c r="LNP3" s="2277"/>
      <c r="LNQ3" s="2277"/>
      <c r="LNR3" s="2277"/>
      <c r="LNS3" s="2277"/>
      <c r="LNT3" s="2277"/>
      <c r="LNU3" s="2277"/>
      <c r="LNV3" s="2277"/>
      <c r="LNW3" s="2277"/>
      <c r="LNX3" s="2277"/>
      <c r="LNY3" s="2277"/>
      <c r="LNZ3" s="2277"/>
      <c r="LOA3" s="2277"/>
      <c r="LOB3" s="2277"/>
      <c r="LOC3" s="2277"/>
      <c r="LOD3" s="2277"/>
      <c r="LOE3" s="2277"/>
      <c r="LOF3" s="2277"/>
      <c r="LOG3" s="2277"/>
      <c r="LOH3" s="2277"/>
      <c r="LOI3" s="2277"/>
      <c r="LOJ3" s="2277"/>
      <c r="LOK3" s="2277"/>
      <c r="LOL3" s="2277"/>
      <c r="LOM3" s="2277"/>
      <c r="LON3" s="2277"/>
      <c r="LOO3" s="2277"/>
      <c r="LOP3" s="2277"/>
      <c r="LOQ3" s="2277"/>
      <c r="LOR3" s="2277"/>
      <c r="LOS3" s="2277"/>
      <c r="LOT3" s="2277"/>
      <c r="LOU3" s="2277"/>
      <c r="LOV3" s="2277"/>
      <c r="LOW3" s="2277"/>
      <c r="LOX3" s="2277"/>
      <c r="LOY3" s="2277"/>
      <c r="LOZ3" s="2277"/>
      <c r="LPA3" s="2277"/>
      <c r="LPB3" s="2277"/>
      <c r="LPC3" s="2277"/>
      <c r="LPD3" s="2277"/>
      <c r="LPE3" s="2277"/>
      <c r="LPF3" s="2277"/>
      <c r="LPG3" s="2277"/>
      <c r="LPH3" s="2277"/>
      <c r="LPI3" s="2277"/>
      <c r="LPJ3" s="2277"/>
      <c r="LPK3" s="2277"/>
      <c r="LPL3" s="2277"/>
      <c r="LPM3" s="2277"/>
      <c r="LPN3" s="2277"/>
      <c r="LPO3" s="2277"/>
      <c r="LPP3" s="2277"/>
      <c r="LPQ3" s="2277"/>
      <c r="LPR3" s="2277"/>
      <c r="LPS3" s="2277"/>
      <c r="LPT3" s="2277"/>
      <c r="LPU3" s="2277"/>
      <c r="LPV3" s="2277"/>
      <c r="LPW3" s="2277"/>
      <c r="LPX3" s="2277"/>
      <c r="LPY3" s="2277"/>
      <c r="LPZ3" s="2277"/>
      <c r="LQA3" s="2277"/>
      <c r="LQB3" s="2277"/>
      <c r="LQC3" s="2277"/>
      <c r="LQD3" s="2277"/>
      <c r="LQE3" s="2277"/>
      <c r="LQF3" s="2277"/>
      <c r="LQG3" s="2277"/>
      <c r="LQH3" s="2277"/>
      <c r="LQI3" s="2277"/>
      <c r="LQJ3" s="2277"/>
      <c r="LQK3" s="2277"/>
      <c r="LQL3" s="2277"/>
      <c r="LQM3" s="2277"/>
      <c r="LQN3" s="2277"/>
      <c r="LQO3" s="2277"/>
      <c r="LQP3" s="2277"/>
      <c r="LQQ3" s="2277"/>
      <c r="LQR3" s="2277"/>
      <c r="LQS3" s="2277"/>
      <c r="LQT3" s="2277"/>
      <c r="LQU3" s="2277"/>
      <c r="LQV3" s="2277"/>
      <c r="LQW3" s="2277"/>
      <c r="LQX3" s="2277"/>
      <c r="LQY3" s="2277"/>
      <c r="LQZ3" s="2277"/>
      <c r="LRA3" s="2277"/>
      <c r="LRB3" s="2277"/>
      <c r="LRC3" s="2277"/>
      <c r="LRD3" s="2277"/>
      <c r="LRE3" s="2277"/>
      <c r="LRF3" s="2277"/>
      <c r="LRG3" s="2277"/>
      <c r="LRH3" s="2277"/>
      <c r="LRI3" s="2277"/>
      <c r="LRJ3" s="2277"/>
      <c r="LRK3" s="2277"/>
      <c r="LRL3" s="2277"/>
      <c r="LRM3" s="2277"/>
      <c r="LRN3" s="2277"/>
      <c r="LRO3" s="2277"/>
      <c r="LRP3" s="2277"/>
      <c r="LRQ3" s="2277"/>
      <c r="LRR3" s="2277"/>
      <c r="LRS3" s="2277"/>
      <c r="LRT3" s="2277"/>
      <c r="LRU3" s="2277"/>
      <c r="LRV3" s="2277"/>
      <c r="LRW3" s="2277"/>
      <c r="LRX3" s="2277"/>
      <c r="LRY3" s="2277"/>
      <c r="LRZ3" s="2277"/>
      <c r="LSA3" s="2277"/>
      <c r="LSB3" s="2277"/>
      <c r="LSC3" s="2277"/>
      <c r="LSD3" s="2277"/>
      <c r="LSE3" s="2277"/>
      <c r="LSF3" s="2277"/>
      <c r="LSG3" s="2277"/>
      <c r="LSH3" s="2277"/>
      <c r="LSI3" s="2277"/>
      <c r="LSJ3" s="2277"/>
      <c r="LSK3" s="2277"/>
      <c r="LSL3" s="2277"/>
      <c r="LSM3" s="2277"/>
      <c r="LSN3" s="2277"/>
      <c r="LSO3" s="2277"/>
      <c r="LSP3" s="2277"/>
      <c r="LSQ3" s="2277"/>
      <c r="LSR3" s="2277"/>
      <c r="LSS3" s="2277"/>
      <c r="LST3" s="2277"/>
      <c r="LSU3" s="2277"/>
      <c r="LSV3" s="2277"/>
      <c r="LSW3" s="2277"/>
      <c r="LSX3" s="2277"/>
      <c r="LSY3" s="2277"/>
      <c r="LSZ3" s="2277"/>
      <c r="LTA3" s="2277"/>
      <c r="LTB3" s="2277"/>
      <c r="LTC3" s="2277"/>
      <c r="LTD3" s="2277"/>
      <c r="LTE3" s="2277"/>
      <c r="LTF3" s="2277"/>
      <c r="LTG3" s="2277"/>
      <c r="LTH3" s="2277"/>
      <c r="LTI3" s="2277"/>
      <c r="LTJ3" s="2277"/>
      <c r="LTK3" s="2277"/>
      <c r="LTL3" s="2277"/>
      <c r="LTM3" s="2277"/>
      <c r="LTN3" s="2277"/>
      <c r="LTO3" s="2277"/>
      <c r="LTP3" s="2277"/>
      <c r="LTQ3" s="2277"/>
      <c r="LTR3" s="2277"/>
      <c r="LTS3" s="2277"/>
      <c r="LTT3" s="2277"/>
      <c r="LTU3" s="2277"/>
      <c r="LTV3" s="2277"/>
      <c r="LTW3" s="2277"/>
      <c r="LTX3" s="2277"/>
      <c r="LTY3" s="2277"/>
      <c r="LTZ3" s="2277"/>
      <c r="LUA3" s="2277"/>
      <c r="LUB3" s="2277"/>
      <c r="LUC3" s="2277"/>
      <c r="LUD3" s="2277"/>
      <c r="LUE3" s="2277"/>
      <c r="LUF3" s="2277"/>
      <c r="LUG3" s="2277"/>
      <c r="LUH3" s="2277"/>
      <c r="LUI3" s="2277"/>
      <c r="LUJ3" s="2277"/>
      <c r="LUK3" s="2277"/>
      <c r="LUL3" s="2277"/>
      <c r="LUM3" s="2277"/>
      <c r="LUN3" s="2277"/>
      <c r="LUO3" s="2277"/>
      <c r="LUP3" s="2277"/>
      <c r="LUQ3" s="2277"/>
      <c r="LUR3" s="2277"/>
      <c r="LUS3" s="2277"/>
      <c r="LUT3" s="2277"/>
      <c r="LUU3" s="2277"/>
      <c r="LUV3" s="2277"/>
      <c r="LUW3" s="2277"/>
      <c r="LUX3" s="2277"/>
      <c r="LUY3" s="2277"/>
      <c r="LUZ3" s="2277"/>
      <c r="LVA3" s="2277"/>
      <c r="LVB3" s="2277"/>
      <c r="LVC3" s="2277"/>
      <c r="LVD3" s="2277"/>
      <c r="LVE3" s="2277"/>
      <c r="LVF3" s="2277"/>
      <c r="LVG3" s="2277"/>
      <c r="LVH3" s="2277"/>
      <c r="LVI3" s="2277"/>
      <c r="LVJ3" s="2277"/>
      <c r="LVK3" s="2277"/>
      <c r="LVL3" s="2277"/>
      <c r="LVM3" s="2277"/>
      <c r="LVN3" s="2277"/>
      <c r="LVO3" s="2277"/>
      <c r="LVP3" s="2277"/>
      <c r="LVQ3" s="2277"/>
      <c r="LVR3" s="2277"/>
      <c r="LVS3" s="2277"/>
      <c r="LVT3" s="2277"/>
      <c r="LVU3" s="2277"/>
      <c r="LVV3" s="2277"/>
      <c r="LVW3" s="2277"/>
      <c r="LVX3" s="2277"/>
      <c r="LVY3" s="2277"/>
      <c r="LVZ3" s="2277"/>
      <c r="LWA3" s="2277"/>
      <c r="LWB3" s="2277"/>
      <c r="LWC3" s="2277"/>
      <c r="LWD3" s="2277"/>
      <c r="LWE3" s="2277"/>
      <c r="LWF3" s="2277"/>
      <c r="LWG3" s="2277"/>
      <c r="LWH3" s="2277"/>
      <c r="LWI3" s="2277"/>
      <c r="LWJ3" s="2277"/>
      <c r="LWK3" s="2277"/>
      <c r="LWL3" s="2277"/>
      <c r="LWM3" s="2277"/>
      <c r="LWN3" s="2277"/>
      <c r="LWO3" s="2277"/>
      <c r="LWP3" s="2277"/>
      <c r="LWQ3" s="2277"/>
      <c r="LWR3" s="2277"/>
      <c r="LWS3" s="2277"/>
      <c r="LWT3" s="2277"/>
      <c r="LWU3" s="2277"/>
      <c r="LWV3" s="2277"/>
      <c r="LWW3" s="2277"/>
      <c r="LWX3" s="2277"/>
      <c r="LWY3" s="2277"/>
      <c r="LWZ3" s="2277"/>
      <c r="LXA3" s="2277"/>
      <c r="LXB3" s="2277"/>
      <c r="LXC3" s="2277"/>
      <c r="LXD3" s="2277"/>
      <c r="LXE3" s="2277"/>
      <c r="LXF3" s="2277"/>
      <c r="LXG3" s="2277"/>
      <c r="LXH3" s="2277"/>
      <c r="LXI3" s="2277"/>
      <c r="LXJ3" s="2277"/>
      <c r="LXK3" s="2277"/>
      <c r="LXL3" s="2277"/>
      <c r="LXM3" s="2277"/>
      <c r="LXN3" s="2277"/>
      <c r="LXO3" s="2277"/>
      <c r="LXP3" s="2277"/>
      <c r="LXQ3" s="2277"/>
      <c r="LXR3" s="2277"/>
      <c r="LXS3" s="2277"/>
      <c r="LXT3" s="2277"/>
      <c r="LXU3" s="2277"/>
      <c r="LXV3" s="2277"/>
      <c r="LXW3" s="2277"/>
      <c r="LXX3" s="2277"/>
      <c r="LXY3" s="2277"/>
      <c r="LXZ3" s="2277"/>
      <c r="LYA3" s="2277"/>
      <c r="LYB3" s="2277"/>
      <c r="LYC3" s="2277"/>
      <c r="LYD3" s="2277"/>
      <c r="LYE3" s="2277"/>
      <c r="LYF3" s="2277"/>
      <c r="LYG3" s="2277"/>
      <c r="LYH3" s="2277"/>
      <c r="LYI3" s="2277"/>
      <c r="LYJ3" s="2277"/>
      <c r="LYK3" s="2277"/>
      <c r="LYL3" s="2277"/>
      <c r="LYM3" s="2277"/>
      <c r="LYN3" s="2277"/>
      <c r="LYO3" s="2277"/>
      <c r="LYP3" s="2277"/>
      <c r="LYQ3" s="2277"/>
      <c r="LYR3" s="2277"/>
      <c r="LYS3" s="2277"/>
      <c r="LYT3" s="2277"/>
      <c r="LYU3" s="2277"/>
      <c r="LYV3" s="2277"/>
      <c r="LYW3" s="2277"/>
      <c r="LYX3" s="2277"/>
      <c r="LYY3" s="2277"/>
      <c r="LYZ3" s="2277"/>
      <c r="LZA3" s="2277"/>
      <c r="LZB3" s="2277"/>
      <c r="LZC3" s="2277"/>
      <c r="LZD3" s="2277"/>
      <c r="LZE3" s="2277"/>
      <c r="LZF3" s="2277"/>
      <c r="LZG3" s="2277"/>
      <c r="LZH3" s="2277"/>
      <c r="LZI3" s="2277"/>
      <c r="LZJ3" s="2277"/>
      <c r="LZK3" s="2277"/>
      <c r="LZL3" s="2277"/>
      <c r="LZM3" s="2277"/>
      <c r="LZN3" s="2277"/>
      <c r="LZO3" s="2277"/>
      <c r="LZP3" s="2277"/>
      <c r="LZQ3" s="2277"/>
      <c r="LZR3" s="2277"/>
      <c r="LZS3" s="2277"/>
      <c r="LZT3" s="2277"/>
      <c r="LZU3" s="2277"/>
      <c r="LZV3" s="2277"/>
      <c r="LZW3" s="2277"/>
      <c r="LZX3" s="2277"/>
      <c r="LZY3" s="2277"/>
      <c r="LZZ3" s="2277"/>
      <c r="MAA3" s="2277"/>
      <c r="MAB3" s="2277"/>
      <c r="MAC3" s="2277"/>
      <c r="MAD3" s="2277"/>
      <c r="MAE3" s="2277"/>
      <c r="MAF3" s="2277"/>
      <c r="MAG3" s="2277"/>
      <c r="MAH3" s="2277"/>
      <c r="MAI3" s="2277"/>
      <c r="MAJ3" s="2277"/>
      <c r="MAK3" s="2277"/>
      <c r="MAL3" s="2277"/>
      <c r="MAM3" s="2277"/>
      <c r="MAN3" s="2277"/>
      <c r="MAO3" s="2277"/>
      <c r="MAP3" s="2277"/>
      <c r="MAQ3" s="2277"/>
      <c r="MAR3" s="2277"/>
      <c r="MAS3" s="2277"/>
      <c r="MAT3" s="2277"/>
      <c r="MAU3" s="2277"/>
      <c r="MAV3" s="2277"/>
      <c r="MAW3" s="2277"/>
      <c r="MAX3" s="2277"/>
      <c r="MAY3" s="2277"/>
      <c r="MAZ3" s="2277"/>
      <c r="MBA3" s="2277"/>
      <c r="MBB3" s="2277"/>
      <c r="MBC3" s="2277"/>
      <c r="MBD3" s="2277"/>
      <c r="MBE3" s="2277"/>
      <c r="MBF3" s="2277"/>
      <c r="MBG3" s="2277"/>
      <c r="MBH3" s="2277"/>
      <c r="MBI3" s="2277"/>
      <c r="MBJ3" s="2277"/>
      <c r="MBK3" s="2277"/>
      <c r="MBL3" s="2277"/>
      <c r="MBM3" s="2277"/>
      <c r="MBN3" s="2277"/>
      <c r="MBO3" s="2277"/>
      <c r="MBP3" s="2277"/>
      <c r="MBQ3" s="2277"/>
      <c r="MBR3" s="2277"/>
      <c r="MBS3" s="2277"/>
      <c r="MBT3" s="2277"/>
      <c r="MBU3" s="2277"/>
      <c r="MBV3" s="2277"/>
      <c r="MBW3" s="2277"/>
      <c r="MBX3" s="2277"/>
      <c r="MBY3" s="2277"/>
      <c r="MBZ3" s="2277"/>
      <c r="MCA3" s="2277"/>
      <c r="MCB3" s="2277"/>
      <c r="MCC3" s="2277"/>
      <c r="MCD3" s="2277"/>
      <c r="MCE3" s="2277"/>
      <c r="MCF3" s="2277"/>
      <c r="MCG3" s="2277"/>
      <c r="MCH3" s="2277"/>
      <c r="MCI3" s="2277"/>
      <c r="MCJ3" s="2277"/>
      <c r="MCK3" s="2277"/>
      <c r="MCL3" s="2277"/>
      <c r="MCM3" s="2277"/>
      <c r="MCN3" s="2277"/>
      <c r="MCO3" s="2277"/>
      <c r="MCP3" s="2277"/>
      <c r="MCQ3" s="2277"/>
      <c r="MCR3" s="2277"/>
      <c r="MCS3" s="2277"/>
      <c r="MCT3" s="2277"/>
      <c r="MCU3" s="2277"/>
      <c r="MCV3" s="2277"/>
      <c r="MCW3" s="2277"/>
      <c r="MCX3" s="2277"/>
      <c r="MCY3" s="2277"/>
      <c r="MCZ3" s="2277"/>
      <c r="MDA3" s="2277"/>
      <c r="MDB3" s="2277"/>
      <c r="MDC3" s="2277"/>
      <c r="MDD3" s="2277"/>
      <c r="MDE3" s="2277"/>
      <c r="MDF3" s="2277"/>
      <c r="MDG3" s="2277"/>
      <c r="MDH3" s="2277"/>
      <c r="MDI3" s="2277"/>
      <c r="MDJ3" s="2277"/>
      <c r="MDK3" s="2277"/>
      <c r="MDL3" s="2277"/>
      <c r="MDM3" s="2277"/>
      <c r="MDN3" s="2277"/>
      <c r="MDO3" s="2277"/>
      <c r="MDP3" s="2277"/>
      <c r="MDQ3" s="2277"/>
      <c r="MDR3" s="2277"/>
      <c r="MDS3" s="2277"/>
      <c r="MDT3" s="2277"/>
      <c r="MDU3" s="2277"/>
      <c r="MDV3" s="2277"/>
      <c r="MDW3" s="2277"/>
      <c r="MDX3" s="2277"/>
      <c r="MDY3" s="2277"/>
      <c r="MDZ3" s="2277"/>
      <c r="MEA3" s="2277"/>
      <c r="MEB3" s="2277"/>
      <c r="MEC3" s="2277"/>
      <c r="MED3" s="2277"/>
      <c r="MEE3" s="2277"/>
      <c r="MEF3" s="2277"/>
      <c r="MEG3" s="2277"/>
      <c r="MEH3" s="2277"/>
      <c r="MEI3" s="2277"/>
      <c r="MEJ3" s="2277"/>
      <c r="MEK3" s="2277"/>
      <c r="MEL3" s="2277"/>
      <c r="MEM3" s="2277"/>
      <c r="MEN3" s="2277"/>
      <c r="MEO3" s="2277"/>
      <c r="MEP3" s="2277"/>
      <c r="MEQ3" s="2277"/>
      <c r="MER3" s="2277"/>
      <c r="MES3" s="2277"/>
      <c r="MET3" s="2277"/>
      <c r="MEU3" s="2277"/>
      <c r="MEV3" s="2277"/>
      <c r="MEW3" s="2277"/>
      <c r="MEX3" s="2277"/>
      <c r="MEY3" s="2277"/>
      <c r="MEZ3" s="2277"/>
      <c r="MFA3" s="2277"/>
      <c r="MFB3" s="2277"/>
      <c r="MFC3" s="2277"/>
      <c r="MFD3" s="2277"/>
      <c r="MFE3" s="2277"/>
      <c r="MFF3" s="2277"/>
      <c r="MFG3" s="2277"/>
      <c r="MFH3" s="2277"/>
      <c r="MFI3" s="2277"/>
      <c r="MFJ3" s="2277"/>
      <c r="MFK3" s="2277"/>
      <c r="MFL3" s="2277"/>
      <c r="MFM3" s="2277"/>
      <c r="MFN3" s="2277"/>
      <c r="MFO3" s="2277"/>
      <c r="MFP3" s="2277"/>
      <c r="MFQ3" s="2277"/>
      <c r="MFR3" s="2277"/>
      <c r="MFS3" s="2277"/>
      <c r="MFT3" s="2277"/>
      <c r="MFU3" s="2277"/>
      <c r="MFV3" s="2277"/>
      <c r="MFW3" s="2277"/>
      <c r="MFX3" s="2277"/>
      <c r="MFY3" s="2277"/>
      <c r="MFZ3" s="2277"/>
      <c r="MGA3" s="2277"/>
      <c r="MGB3" s="2277"/>
      <c r="MGC3" s="2277"/>
      <c r="MGD3" s="2277"/>
      <c r="MGE3" s="2277"/>
      <c r="MGF3" s="2277"/>
      <c r="MGG3" s="2277"/>
      <c r="MGH3" s="2277"/>
      <c r="MGI3" s="2277"/>
      <c r="MGJ3" s="2277"/>
      <c r="MGK3" s="2277"/>
      <c r="MGL3" s="2277"/>
      <c r="MGM3" s="2277"/>
      <c r="MGN3" s="2277"/>
      <c r="MGO3" s="2277"/>
      <c r="MGP3" s="2277"/>
      <c r="MGQ3" s="2277"/>
      <c r="MGR3" s="2277"/>
      <c r="MGS3" s="2277"/>
      <c r="MGT3" s="2277"/>
      <c r="MGU3" s="2277"/>
      <c r="MGV3" s="2277"/>
      <c r="MGW3" s="2277"/>
      <c r="MGX3" s="2277"/>
      <c r="MGY3" s="2277"/>
      <c r="MGZ3" s="2277"/>
      <c r="MHA3" s="2277"/>
      <c r="MHB3" s="2277"/>
      <c r="MHC3" s="2277"/>
      <c r="MHD3" s="2277"/>
      <c r="MHE3" s="2277"/>
      <c r="MHF3" s="2277"/>
      <c r="MHG3" s="2277"/>
      <c r="MHH3" s="2277"/>
      <c r="MHI3" s="2277"/>
      <c r="MHJ3" s="2277"/>
      <c r="MHK3" s="2277"/>
      <c r="MHL3" s="2277"/>
      <c r="MHM3" s="2277"/>
      <c r="MHN3" s="2277"/>
      <c r="MHO3" s="2277"/>
      <c r="MHP3" s="2277"/>
      <c r="MHQ3" s="2277"/>
      <c r="MHR3" s="2277"/>
      <c r="MHS3" s="2277"/>
      <c r="MHT3" s="2277"/>
      <c r="MHU3" s="2277"/>
      <c r="MHV3" s="2277"/>
      <c r="MHW3" s="2277"/>
      <c r="MHX3" s="2277"/>
      <c r="MHY3" s="2277"/>
      <c r="MHZ3" s="2277"/>
      <c r="MIA3" s="2277"/>
      <c r="MIB3" s="2277"/>
      <c r="MIC3" s="2277"/>
      <c r="MID3" s="2277"/>
      <c r="MIE3" s="2277"/>
      <c r="MIF3" s="2277"/>
      <c r="MIG3" s="2277"/>
      <c r="MIH3" s="2277"/>
      <c r="MII3" s="2277"/>
      <c r="MIJ3" s="2277"/>
      <c r="MIK3" s="2277"/>
      <c r="MIL3" s="2277"/>
      <c r="MIM3" s="2277"/>
      <c r="MIN3" s="2277"/>
      <c r="MIO3" s="2277"/>
      <c r="MIP3" s="2277"/>
      <c r="MIQ3" s="2277"/>
      <c r="MIR3" s="2277"/>
      <c r="MIS3" s="2277"/>
      <c r="MIT3" s="2277"/>
      <c r="MIU3" s="2277"/>
      <c r="MIV3" s="2277"/>
      <c r="MIW3" s="2277"/>
      <c r="MIX3" s="2277"/>
      <c r="MIY3" s="2277"/>
      <c r="MIZ3" s="2277"/>
      <c r="MJA3" s="2277"/>
      <c r="MJB3" s="2277"/>
      <c r="MJC3" s="2277"/>
      <c r="MJD3" s="2277"/>
      <c r="MJE3" s="2277"/>
      <c r="MJF3" s="2277"/>
      <c r="MJG3" s="2277"/>
      <c r="MJH3" s="2277"/>
      <c r="MJI3" s="2277"/>
      <c r="MJJ3" s="2277"/>
      <c r="MJK3" s="2277"/>
      <c r="MJL3" s="2277"/>
      <c r="MJM3" s="2277"/>
      <c r="MJN3" s="2277"/>
      <c r="MJO3" s="2277"/>
      <c r="MJP3" s="2277"/>
      <c r="MJQ3" s="2277"/>
      <c r="MJR3" s="2277"/>
      <c r="MJS3" s="2277"/>
      <c r="MJT3" s="2277"/>
      <c r="MJU3" s="2277"/>
      <c r="MJV3" s="2277"/>
      <c r="MJW3" s="2277"/>
      <c r="MJX3" s="2277"/>
      <c r="MJY3" s="2277"/>
      <c r="MJZ3" s="2277"/>
      <c r="MKA3" s="2277"/>
      <c r="MKB3" s="2277"/>
      <c r="MKC3" s="2277"/>
      <c r="MKD3" s="2277"/>
      <c r="MKE3" s="2277"/>
      <c r="MKF3" s="2277"/>
      <c r="MKG3" s="2277"/>
      <c r="MKH3" s="2277"/>
      <c r="MKI3" s="2277"/>
      <c r="MKJ3" s="2277"/>
      <c r="MKK3" s="2277"/>
      <c r="MKL3" s="2277"/>
      <c r="MKM3" s="2277"/>
      <c r="MKN3" s="2277"/>
      <c r="MKO3" s="2277"/>
      <c r="MKP3" s="2277"/>
      <c r="MKQ3" s="2277"/>
      <c r="MKR3" s="2277"/>
      <c r="MKS3" s="2277"/>
      <c r="MKT3" s="2277"/>
      <c r="MKU3" s="2277"/>
      <c r="MKV3" s="2277"/>
      <c r="MKW3" s="2277"/>
      <c r="MKX3" s="2277"/>
      <c r="MKY3" s="2277"/>
      <c r="MKZ3" s="2277"/>
      <c r="MLA3" s="2277"/>
      <c r="MLB3" s="2277"/>
      <c r="MLC3" s="2277"/>
      <c r="MLD3" s="2277"/>
      <c r="MLE3" s="2277"/>
      <c r="MLF3" s="2277"/>
      <c r="MLG3" s="2277"/>
      <c r="MLH3" s="2277"/>
      <c r="MLI3" s="2277"/>
      <c r="MLJ3" s="2277"/>
      <c r="MLK3" s="2277"/>
      <c r="MLL3" s="2277"/>
      <c r="MLM3" s="2277"/>
      <c r="MLN3" s="2277"/>
      <c r="MLO3" s="2277"/>
      <c r="MLP3" s="2277"/>
      <c r="MLQ3" s="2277"/>
      <c r="MLR3" s="2277"/>
      <c r="MLS3" s="2277"/>
      <c r="MLT3" s="2277"/>
      <c r="MLU3" s="2277"/>
      <c r="MLV3" s="2277"/>
      <c r="MLW3" s="2277"/>
      <c r="MLX3" s="2277"/>
      <c r="MLY3" s="2277"/>
      <c r="MLZ3" s="2277"/>
      <c r="MMA3" s="2277"/>
      <c r="MMB3" s="2277"/>
      <c r="MMC3" s="2277"/>
      <c r="MMD3" s="2277"/>
      <c r="MME3" s="2277"/>
      <c r="MMF3" s="2277"/>
      <c r="MMG3" s="2277"/>
      <c r="MMH3" s="2277"/>
      <c r="MMI3" s="2277"/>
      <c r="MMJ3" s="2277"/>
      <c r="MMK3" s="2277"/>
      <c r="MML3" s="2277"/>
      <c r="MMM3" s="2277"/>
      <c r="MMN3" s="2277"/>
      <c r="MMO3" s="2277"/>
      <c r="MMP3" s="2277"/>
      <c r="MMQ3" s="2277"/>
      <c r="MMR3" s="2277"/>
      <c r="MMS3" s="2277"/>
      <c r="MMT3" s="2277"/>
      <c r="MMU3" s="2277"/>
      <c r="MMV3" s="2277"/>
      <c r="MMW3" s="2277"/>
      <c r="MMX3" s="2277"/>
      <c r="MMY3" s="2277"/>
      <c r="MMZ3" s="2277"/>
      <c r="MNA3" s="2277"/>
      <c r="MNB3" s="2277"/>
      <c r="MNC3" s="2277"/>
      <c r="MND3" s="2277"/>
      <c r="MNE3" s="2277"/>
      <c r="MNF3" s="2277"/>
      <c r="MNG3" s="2277"/>
      <c r="MNH3" s="2277"/>
      <c r="MNI3" s="2277"/>
      <c r="MNJ3" s="2277"/>
      <c r="MNK3" s="2277"/>
      <c r="MNL3" s="2277"/>
      <c r="MNM3" s="2277"/>
      <c r="MNN3" s="2277"/>
      <c r="MNO3" s="2277"/>
      <c r="MNP3" s="2277"/>
      <c r="MNQ3" s="2277"/>
      <c r="MNR3" s="2277"/>
      <c r="MNS3" s="2277"/>
      <c r="MNT3" s="2277"/>
      <c r="MNU3" s="2277"/>
      <c r="MNV3" s="2277"/>
      <c r="MNW3" s="2277"/>
      <c r="MNX3" s="2277"/>
      <c r="MNY3" s="2277"/>
      <c r="MNZ3" s="2277"/>
      <c r="MOA3" s="2277"/>
      <c r="MOB3" s="2277"/>
      <c r="MOC3" s="2277"/>
      <c r="MOD3" s="2277"/>
      <c r="MOE3" s="2277"/>
      <c r="MOF3" s="2277"/>
      <c r="MOG3" s="2277"/>
      <c r="MOH3" s="2277"/>
      <c r="MOI3" s="2277"/>
      <c r="MOJ3" s="2277"/>
      <c r="MOK3" s="2277"/>
      <c r="MOL3" s="2277"/>
      <c r="MOM3" s="2277"/>
      <c r="MON3" s="2277"/>
      <c r="MOO3" s="2277"/>
      <c r="MOP3" s="2277"/>
      <c r="MOQ3" s="2277"/>
      <c r="MOR3" s="2277"/>
      <c r="MOS3" s="2277"/>
      <c r="MOT3" s="2277"/>
      <c r="MOU3" s="2277"/>
      <c r="MOV3" s="2277"/>
      <c r="MOW3" s="2277"/>
      <c r="MOX3" s="2277"/>
      <c r="MOY3" s="2277"/>
      <c r="MOZ3" s="2277"/>
      <c r="MPA3" s="2277"/>
      <c r="MPB3" s="2277"/>
      <c r="MPC3" s="2277"/>
      <c r="MPD3" s="2277"/>
      <c r="MPE3" s="2277"/>
      <c r="MPF3" s="2277"/>
      <c r="MPG3" s="2277"/>
      <c r="MPH3" s="2277"/>
      <c r="MPI3" s="2277"/>
      <c r="MPJ3" s="2277"/>
      <c r="MPK3" s="2277"/>
      <c r="MPL3" s="2277"/>
      <c r="MPM3" s="2277"/>
      <c r="MPN3" s="2277"/>
      <c r="MPO3" s="2277"/>
      <c r="MPP3" s="2277"/>
      <c r="MPQ3" s="2277"/>
      <c r="MPR3" s="2277"/>
      <c r="MPS3" s="2277"/>
      <c r="MPT3" s="2277"/>
      <c r="MPU3" s="2277"/>
      <c r="MPV3" s="2277"/>
      <c r="MPW3" s="2277"/>
      <c r="MPX3" s="2277"/>
      <c r="MPY3" s="2277"/>
      <c r="MPZ3" s="2277"/>
      <c r="MQA3" s="2277"/>
      <c r="MQB3" s="2277"/>
      <c r="MQC3" s="2277"/>
      <c r="MQD3" s="2277"/>
      <c r="MQE3" s="2277"/>
      <c r="MQF3" s="2277"/>
      <c r="MQG3" s="2277"/>
      <c r="MQH3" s="2277"/>
      <c r="MQI3" s="2277"/>
      <c r="MQJ3" s="2277"/>
      <c r="MQK3" s="2277"/>
      <c r="MQL3" s="2277"/>
      <c r="MQM3" s="2277"/>
      <c r="MQN3" s="2277"/>
      <c r="MQO3" s="2277"/>
      <c r="MQP3" s="2277"/>
      <c r="MQQ3" s="2277"/>
      <c r="MQR3" s="2277"/>
      <c r="MQS3" s="2277"/>
      <c r="MQT3" s="2277"/>
      <c r="MQU3" s="2277"/>
      <c r="MQV3" s="2277"/>
      <c r="MQW3" s="2277"/>
      <c r="MQX3" s="2277"/>
      <c r="MQY3" s="2277"/>
      <c r="MQZ3" s="2277"/>
      <c r="MRA3" s="2277"/>
      <c r="MRB3" s="2277"/>
      <c r="MRC3" s="2277"/>
      <c r="MRD3" s="2277"/>
      <c r="MRE3" s="2277"/>
      <c r="MRF3" s="2277"/>
      <c r="MRG3" s="2277"/>
      <c r="MRH3" s="2277"/>
      <c r="MRI3" s="2277"/>
      <c r="MRJ3" s="2277"/>
      <c r="MRK3" s="2277"/>
      <c r="MRL3" s="2277"/>
      <c r="MRM3" s="2277"/>
      <c r="MRN3" s="2277"/>
      <c r="MRO3" s="2277"/>
      <c r="MRP3" s="2277"/>
      <c r="MRQ3" s="2277"/>
      <c r="MRR3" s="2277"/>
      <c r="MRS3" s="2277"/>
      <c r="MRT3" s="2277"/>
      <c r="MRU3" s="2277"/>
      <c r="MRV3" s="2277"/>
      <c r="MRW3" s="2277"/>
      <c r="MRX3" s="2277"/>
      <c r="MRY3" s="2277"/>
      <c r="MRZ3" s="2277"/>
      <c r="MSA3" s="2277"/>
      <c r="MSB3" s="2277"/>
      <c r="MSC3" s="2277"/>
      <c r="MSD3" s="2277"/>
      <c r="MSE3" s="2277"/>
      <c r="MSF3" s="2277"/>
      <c r="MSG3" s="2277"/>
      <c r="MSH3" s="2277"/>
      <c r="MSI3" s="2277"/>
      <c r="MSJ3" s="2277"/>
      <c r="MSK3" s="2277"/>
      <c r="MSL3" s="2277"/>
      <c r="MSM3" s="2277"/>
      <c r="MSN3" s="2277"/>
      <c r="MSO3" s="2277"/>
      <c r="MSP3" s="2277"/>
      <c r="MSQ3" s="2277"/>
      <c r="MSR3" s="2277"/>
      <c r="MSS3" s="2277"/>
      <c r="MST3" s="2277"/>
      <c r="MSU3" s="2277"/>
      <c r="MSV3" s="2277"/>
      <c r="MSW3" s="2277"/>
      <c r="MSX3" s="2277"/>
      <c r="MSY3" s="2277"/>
      <c r="MSZ3" s="2277"/>
      <c r="MTA3" s="2277"/>
      <c r="MTB3" s="2277"/>
      <c r="MTC3" s="2277"/>
      <c r="MTD3" s="2277"/>
      <c r="MTE3" s="2277"/>
      <c r="MTF3" s="2277"/>
      <c r="MTG3" s="2277"/>
      <c r="MTH3" s="2277"/>
      <c r="MTI3" s="2277"/>
      <c r="MTJ3" s="2277"/>
      <c r="MTK3" s="2277"/>
      <c r="MTL3" s="2277"/>
      <c r="MTM3" s="2277"/>
      <c r="MTN3" s="2277"/>
      <c r="MTO3" s="2277"/>
      <c r="MTP3" s="2277"/>
      <c r="MTQ3" s="2277"/>
      <c r="MTR3" s="2277"/>
      <c r="MTS3" s="2277"/>
      <c r="MTT3" s="2277"/>
      <c r="MTU3" s="2277"/>
      <c r="MTV3" s="2277"/>
      <c r="MTW3" s="2277"/>
      <c r="MTX3" s="2277"/>
      <c r="MTY3" s="2277"/>
      <c r="MTZ3" s="2277"/>
      <c r="MUA3" s="2277"/>
      <c r="MUB3" s="2277"/>
      <c r="MUC3" s="2277"/>
      <c r="MUD3" s="2277"/>
      <c r="MUE3" s="2277"/>
      <c r="MUF3" s="2277"/>
      <c r="MUG3" s="2277"/>
      <c r="MUH3" s="2277"/>
      <c r="MUI3" s="2277"/>
      <c r="MUJ3" s="2277"/>
      <c r="MUK3" s="2277"/>
      <c r="MUL3" s="2277"/>
      <c r="MUM3" s="2277"/>
      <c r="MUN3" s="2277"/>
      <c r="MUO3" s="2277"/>
      <c r="MUP3" s="2277"/>
      <c r="MUQ3" s="2277"/>
      <c r="MUR3" s="2277"/>
      <c r="MUS3" s="2277"/>
      <c r="MUT3" s="2277"/>
      <c r="MUU3" s="2277"/>
      <c r="MUV3" s="2277"/>
      <c r="MUW3" s="2277"/>
      <c r="MUX3" s="2277"/>
      <c r="MUY3" s="2277"/>
      <c r="MUZ3" s="2277"/>
      <c r="MVA3" s="2277"/>
      <c r="MVB3" s="2277"/>
      <c r="MVC3" s="2277"/>
      <c r="MVD3" s="2277"/>
      <c r="MVE3" s="2277"/>
      <c r="MVF3" s="2277"/>
      <c r="MVG3" s="2277"/>
      <c r="MVH3" s="2277"/>
      <c r="MVI3" s="2277"/>
      <c r="MVJ3" s="2277"/>
      <c r="MVK3" s="2277"/>
      <c r="MVL3" s="2277"/>
      <c r="MVM3" s="2277"/>
      <c r="MVN3" s="2277"/>
      <c r="MVO3" s="2277"/>
      <c r="MVP3" s="2277"/>
      <c r="MVQ3" s="2277"/>
      <c r="MVR3" s="2277"/>
      <c r="MVS3" s="2277"/>
      <c r="MVT3" s="2277"/>
      <c r="MVU3" s="2277"/>
      <c r="MVV3" s="2277"/>
      <c r="MVW3" s="2277"/>
      <c r="MVX3" s="2277"/>
      <c r="MVY3" s="2277"/>
      <c r="MVZ3" s="2277"/>
      <c r="MWA3" s="2277"/>
      <c r="MWB3" s="2277"/>
      <c r="MWC3" s="2277"/>
      <c r="MWD3" s="2277"/>
      <c r="MWE3" s="2277"/>
      <c r="MWF3" s="2277"/>
      <c r="MWG3" s="2277"/>
      <c r="MWH3" s="2277"/>
      <c r="MWI3" s="2277"/>
      <c r="MWJ3" s="2277"/>
      <c r="MWK3" s="2277"/>
      <c r="MWL3" s="2277"/>
      <c r="MWM3" s="2277"/>
      <c r="MWN3" s="2277"/>
      <c r="MWO3" s="2277"/>
      <c r="MWP3" s="2277"/>
      <c r="MWQ3" s="2277"/>
      <c r="MWR3" s="2277"/>
      <c r="MWS3" s="2277"/>
      <c r="MWT3" s="2277"/>
      <c r="MWU3" s="2277"/>
      <c r="MWV3" s="2277"/>
      <c r="MWW3" s="2277"/>
      <c r="MWX3" s="2277"/>
      <c r="MWY3" s="2277"/>
      <c r="MWZ3" s="2277"/>
      <c r="MXA3" s="2277"/>
      <c r="MXB3" s="2277"/>
      <c r="MXC3" s="2277"/>
      <c r="MXD3" s="2277"/>
      <c r="MXE3" s="2277"/>
      <c r="MXF3" s="2277"/>
      <c r="MXG3" s="2277"/>
      <c r="MXH3" s="2277"/>
      <c r="MXI3" s="2277"/>
      <c r="MXJ3" s="2277"/>
      <c r="MXK3" s="2277"/>
      <c r="MXL3" s="2277"/>
      <c r="MXM3" s="2277"/>
      <c r="MXN3" s="2277"/>
      <c r="MXO3" s="2277"/>
      <c r="MXP3" s="2277"/>
      <c r="MXQ3" s="2277"/>
      <c r="MXR3" s="2277"/>
      <c r="MXS3" s="2277"/>
      <c r="MXT3" s="2277"/>
      <c r="MXU3" s="2277"/>
      <c r="MXV3" s="2277"/>
      <c r="MXW3" s="2277"/>
      <c r="MXX3" s="2277"/>
      <c r="MXY3" s="2277"/>
      <c r="MXZ3" s="2277"/>
      <c r="MYA3" s="2277"/>
      <c r="MYB3" s="2277"/>
      <c r="MYC3" s="2277"/>
      <c r="MYD3" s="2277"/>
      <c r="MYE3" s="2277"/>
      <c r="MYF3" s="2277"/>
      <c r="MYG3" s="2277"/>
      <c r="MYH3" s="2277"/>
      <c r="MYI3" s="2277"/>
      <c r="MYJ3" s="2277"/>
      <c r="MYK3" s="2277"/>
      <c r="MYL3" s="2277"/>
      <c r="MYM3" s="2277"/>
      <c r="MYN3" s="2277"/>
      <c r="MYO3" s="2277"/>
      <c r="MYP3" s="2277"/>
      <c r="MYQ3" s="2277"/>
      <c r="MYR3" s="2277"/>
      <c r="MYS3" s="2277"/>
      <c r="MYT3" s="2277"/>
      <c r="MYU3" s="2277"/>
      <c r="MYV3" s="2277"/>
      <c r="MYW3" s="2277"/>
      <c r="MYX3" s="2277"/>
      <c r="MYY3" s="2277"/>
      <c r="MYZ3" s="2277"/>
      <c r="MZA3" s="2277"/>
      <c r="MZB3" s="2277"/>
      <c r="MZC3" s="2277"/>
      <c r="MZD3" s="2277"/>
      <c r="MZE3" s="2277"/>
      <c r="MZF3" s="2277"/>
      <c r="MZG3" s="2277"/>
      <c r="MZH3" s="2277"/>
      <c r="MZI3" s="2277"/>
      <c r="MZJ3" s="2277"/>
      <c r="MZK3" s="2277"/>
      <c r="MZL3" s="2277"/>
      <c r="MZM3" s="2277"/>
      <c r="MZN3" s="2277"/>
      <c r="MZO3" s="2277"/>
      <c r="MZP3" s="2277"/>
      <c r="MZQ3" s="2277"/>
      <c r="MZR3" s="2277"/>
      <c r="MZS3" s="2277"/>
      <c r="MZT3" s="2277"/>
      <c r="MZU3" s="2277"/>
      <c r="MZV3" s="2277"/>
      <c r="MZW3" s="2277"/>
      <c r="MZX3" s="2277"/>
      <c r="MZY3" s="2277"/>
      <c r="MZZ3" s="2277"/>
      <c r="NAA3" s="2277"/>
      <c r="NAB3" s="2277"/>
      <c r="NAC3" s="2277"/>
      <c r="NAD3" s="2277"/>
      <c r="NAE3" s="2277"/>
      <c r="NAF3" s="2277"/>
      <c r="NAG3" s="2277"/>
      <c r="NAH3" s="2277"/>
      <c r="NAI3" s="2277"/>
      <c r="NAJ3" s="2277"/>
      <c r="NAK3" s="2277"/>
      <c r="NAL3" s="2277"/>
      <c r="NAM3" s="2277"/>
      <c r="NAN3" s="2277"/>
      <c r="NAO3" s="2277"/>
      <c r="NAP3" s="2277"/>
      <c r="NAQ3" s="2277"/>
      <c r="NAR3" s="2277"/>
      <c r="NAS3" s="2277"/>
      <c r="NAT3" s="2277"/>
      <c r="NAU3" s="2277"/>
      <c r="NAV3" s="2277"/>
      <c r="NAW3" s="2277"/>
      <c r="NAX3" s="2277"/>
      <c r="NAY3" s="2277"/>
      <c r="NAZ3" s="2277"/>
      <c r="NBA3" s="2277"/>
      <c r="NBB3" s="2277"/>
      <c r="NBC3" s="2277"/>
      <c r="NBD3" s="2277"/>
      <c r="NBE3" s="2277"/>
      <c r="NBF3" s="2277"/>
      <c r="NBG3" s="2277"/>
      <c r="NBH3" s="2277"/>
      <c r="NBI3" s="2277"/>
      <c r="NBJ3" s="2277"/>
      <c r="NBK3" s="2277"/>
      <c r="NBL3" s="2277"/>
      <c r="NBM3" s="2277"/>
      <c r="NBN3" s="2277"/>
      <c r="NBO3" s="2277"/>
      <c r="NBP3" s="2277"/>
      <c r="NBQ3" s="2277"/>
      <c r="NBR3" s="2277"/>
      <c r="NBS3" s="2277"/>
      <c r="NBT3" s="2277"/>
      <c r="NBU3" s="2277"/>
      <c r="NBV3" s="2277"/>
      <c r="NBW3" s="2277"/>
      <c r="NBX3" s="2277"/>
      <c r="NBY3" s="2277"/>
      <c r="NBZ3" s="2277"/>
      <c r="NCA3" s="2277"/>
      <c r="NCB3" s="2277"/>
      <c r="NCC3" s="2277"/>
      <c r="NCD3" s="2277"/>
      <c r="NCE3" s="2277"/>
      <c r="NCF3" s="2277"/>
      <c r="NCG3" s="2277"/>
      <c r="NCH3" s="2277"/>
      <c r="NCI3" s="2277"/>
      <c r="NCJ3" s="2277"/>
      <c r="NCK3" s="2277"/>
      <c r="NCL3" s="2277"/>
      <c r="NCM3" s="2277"/>
      <c r="NCN3" s="2277"/>
      <c r="NCO3" s="2277"/>
      <c r="NCP3" s="2277"/>
      <c r="NCQ3" s="2277"/>
      <c r="NCR3" s="2277"/>
      <c r="NCS3" s="2277"/>
      <c r="NCT3" s="2277"/>
      <c r="NCU3" s="2277"/>
      <c r="NCV3" s="2277"/>
      <c r="NCW3" s="2277"/>
      <c r="NCX3" s="2277"/>
      <c r="NCY3" s="2277"/>
      <c r="NCZ3" s="2277"/>
      <c r="NDA3" s="2277"/>
      <c r="NDB3" s="2277"/>
      <c r="NDC3" s="2277"/>
      <c r="NDD3" s="2277"/>
      <c r="NDE3" s="2277"/>
      <c r="NDF3" s="2277"/>
      <c r="NDG3" s="2277"/>
      <c r="NDH3" s="2277"/>
      <c r="NDI3" s="2277"/>
      <c r="NDJ3" s="2277"/>
      <c r="NDK3" s="2277"/>
      <c r="NDL3" s="2277"/>
      <c r="NDM3" s="2277"/>
      <c r="NDN3" s="2277"/>
      <c r="NDO3" s="2277"/>
      <c r="NDP3" s="2277"/>
      <c r="NDQ3" s="2277"/>
      <c r="NDR3" s="2277"/>
      <c r="NDS3" s="2277"/>
      <c r="NDT3" s="2277"/>
      <c r="NDU3" s="2277"/>
      <c r="NDV3" s="2277"/>
      <c r="NDW3" s="2277"/>
      <c r="NDX3" s="2277"/>
      <c r="NDY3" s="2277"/>
      <c r="NDZ3" s="2277"/>
      <c r="NEA3" s="2277"/>
      <c r="NEB3" s="2277"/>
      <c r="NEC3" s="2277"/>
      <c r="NED3" s="2277"/>
      <c r="NEE3" s="2277"/>
      <c r="NEF3" s="2277"/>
      <c r="NEG3" s="2277"/>
      <c r="NEH3" s="2277"/>
      <c r="NEI3" s="2277"/>
      <c r="NEJ3" s="2277"/>
      <c r="NEK3" s="2277"/>
      <c r="NEL3" s="2277"/>
      <c r="NEM3" s="2277"/>
      <c r="NEN3" s="2277"/>
      <c r="NEO3" s="2277"/>
      <c r="NEP3" s="2277"/>
      <c r="NEQ3" s="2277"/>
      <c r="NER3" s="2277"/>
      <c r="NES3" s="2277"/>
      <c r="NET3" s="2277"/>
      <c r="NEU3" s="2277"/>
      <c r="NEV3" s="2277"/>
      <c r="NEW3" s="2277"/>
      <c r="NEX3" s="2277"/>
      <c r="NEY3" s="2277"/>
      <c r="NEZ3" s="2277"/>
      <c r="NFA3" s="2277"/>
      <c r="NFB3" s="2277"/>
      <c r="NFC3" s="2277"/>
      <c r="NFD3" s="2277"/>
      <c r="NFE3" s="2277"/>
      <c r="NFF3" s="2277"/>
      <c r="NFG3" s="2277"/>
      <c r="NFH3" s="2277"/>
      <c r="NFI3" s="2277"/>
      <c r="NFJ3" s="2277"/>
      <c r="NFK3" s="2277"/>
      <c r="NFL3" s="2277"/>
      <c r="NFM3" s="2277"/>
      <c r="NFN3" s="2277"/>
      <c r="NFO3" s="2277"/>
      <c r="NFP3" s="2277"/>
      <c r="NFQ3" s="2277"/>
      <c r="NFR3" s="2277"/>
      <c r="NFS3" s="2277"/>
      <c r="NFT3" s="2277"/>
      <c r="NFU3" s="2277"/>
      <c r="NFV3" s="2277"/>
      <c r="NFW3" s="2277"/>
      <c r="NFX3" s="2277"/>
      <c r="NFY3" s="2277"/>
      <c r="NFZ3" s="2277"/>
      <c r="NGA3" s="2277"/>
      <c r="NGB3" s="2277"/>
      <c r="NGC3" s="2277"/>
      <c r="NGD3" s="2277"/>
      <c r="NGE3" s="2277"/>
      <c r="NGF3" s="2277"/>
      <c r="NGG3" s="2277"/>
      <c r="NGH3" s="2277"/>
      <c r="NGI3" s="2277"/>
      <c r="NGJ3" s="2277"/>
      <c r="NGK3" s="2277"/>
      <c r="NGL3" s="2277"/>
      <c r="NGM3" s="2277"/>
      <c r="NGN3" s="2277"/>
      <c r="NGO3" s="2277"/>
      <c r="NGP3" s="2277"/>
      <c r="NGQ3" s="2277"/>
      <c r="NGR3" s="2277"/>
      <c r="NGS3" s="2277"/>
      <c r="NGT3" s="2277"/>
      <c r="NGU3" s="2277"/>
      <c r="NGV3" s="2277"/>
      <c r="NGW3" s="2277"/>
      <c r="NGX3" s="2277"/>
      <c r="NGY3" s="2277"/>
      <c r="NGZ3" s="2277"/>
      <c r="NHA3" s="2277"/>
      <c r="NHB3" s="2277"/>
      <c r="NHC3" s="2277"/>
      <c r="NHD3" s="2277"/>
      <c r="NHE3" s="2277"/>
      <c r="NHF3" s="2277"/>
      <c r="NHG3" s="2277"/>
      <c r="NHH3" s="2277"/>
      <c r="NHI3" s="2277"/>
      <c r="NHJ3" s="2277"/>
      <c r="NHK3" s="2277"/>
      <c r="NHL3" s="2277"/>
      <c r="NHM3" s="2277"/>
      <c r="NHN3" s="2277"/>
      <c r="NHO3" s="2277"/>
      <c r="NHP3" s="2277"/>
      <c r="NHQ3" s="2277"/>
      <c r="NHR3" s="2277"/>
      <c r="NHS3" s="2277"/>
      <c r="NHT3" s="2277"/>
      <c r="NHU3" s="2277"/>
      <c r="NHV3" s="2277"/>
      <c r="NHW3" s="2277"/>
      <c r="NHX3" s="2277"/>
      <c r="NHY3" s="2277"/>
      <c r="NHZ3" s="2277"/>
      <c r="NIA3" s="2277"/>
      <c r="NIB3" s="2277"/>
      <c r="NIC3" s="2277"/>
      <c r="NID3" s="2277"/>
      <c r="NIE3" s="2277"/>
      <c r="NIF3" s="2277"/>
      <c r="NIG3" s="2277"/>
      <c r="NIH3" s="2277"/>
      <c r="NII3" s="2277"/>
      <c r="NIJ3" s="2277"/>
      <c r="NIK3" s="2277"/>
      <c r="NIL3" s="2277"/>
      <c r="NIM3" s="2277"/>
      <c r="NIN3" s="2277"/>
      <c r="NIO3" s="2277"/>
      <c r="NIP3" s="2277"/>
      <c r="NIQ3" s="2277"/>
      <c r="NIR3" s="2277"/>
      <c r="NIS3" s="2277"/>
      <c r="NIT3" s="2277"/>
      <c r="NIU3" s="2277"/>
      <c r="NIV3" s="2277"/>
      <c r="NIW3" s="2277"/>
      <c r="NIX3" s="2277"/>
      <c r="NIY3" s="2277"/>
      <c r="NIZ3" s="2277"/>
      <c r="NJA3" s="2277"/>
      <c r="NJB3" s="2277"/>
      <c r="NJC3" s="2277"/>
      <c r="NJD3" s="2277"/>
      <c r="NJE3" s="2277"/>
      <c r="NJF3" s="2277"/>
      <c r="NJG3" s="2277"/>
      <c r="NJH3" s="2277"/>
      <c r="NJI3" s="2277"/>
      <c r="NJJ3" s="2277"/>
      <c r="NJK3" s="2277"/>
      <c r="NJL3" s="2277"/>
      <c r="NJM3" s="2277"/>
      <c r="NJN3" s="2277"/>
      <c r="NJO3" s="2277"/>
      <c r="NJP3" s="2277"/>
      <c r="NJQ3" s="2277"/>
      <c r="NJR3" s="2277"/>
      <c r="NJS3" s="2277"/>
      <c r="NJT3" s="2277"/>
      <c r="NJU3" s="2277"/>
      <c r="NJV3" s="2277"/>
      <c r="NJW3" s="2277"/>
      <c r="NJX3" s="2277"/>
      <c r="NJY3" s="2277"/>
      <c r="NJZ3" s="2277"/>
      <c r="NKA3" s="2277"/>
      <c r="NKB3" s="2277"/>
      <c r="NKC3" s="2277"/>
      <c r="NKD3" s="2277"/>
      <c r="NKE3" s="2277"/>
      <c r="NKF3" s="2277"/>
      <c r="NKG3" s="2277"/>
      <c r="NKH3" s="2277"/>
      <c r="NKI3" s="2277"/>
      <c r="NKJ3" s="2277"/>
      <c r="NKK3" s="2277"/>
      <c r="NKL3" s="2277"/>
      <c r="NKM3" s="2277"/>
      <c r="NKN3" s="2277"/>
      <c r="NKO3" s="2277"/>
      <c r="NKP3" s="2277"/>
      <c r="NKQ3" s="2277"/>
      <c r="NKR3" s="2277"/>
      <c r="NKS3" s="2277"/>
      <c r="NKT3" s="2277"/>
      <c r="NKU3" s="2277"/>
      <c r="NKV3" s="2277"/>
      <c r="NKW3" s="2277"/>
      <c r="NKX3" s="2277"/>
      <c r="NKY3" s="2277"/>
      <c r="NKZ3" s="2277"/>
      <c r="NLA3" s="2277"/>
      <c r="NLB3" s="2277"/>
      <c r="NLC3" s="2277"/>
      <c r="NLD3" s="2277"/>
      <c r="NLE3" s="2277"/>
      <c r="NLF3" s="2277"/>
      <c r="NLG3" s="2277"/>
      <c r="NLH3" s="2277"/>
      <c r="NLI3" s="2277"/>
      <c r="NLJ3" s="2277"/>
      <c r="NLK3" s="2277"/>
      <c r="NLL3" s="2277"/>
      <c r="NLM3" s="2277"/>
      <c r="NLN3" s="2277"/>
      <c r="NLO3" s="2277"/>
      <c r="NLP3" s="2277"/>
      <c r="NLQ3" s="2277"/>
      <c r="NLR3" s="2277"/>
      <c r="NLS3" s="2277"/>
      <c r="NLT3" s="2277"/>
      <c r="NLU3" s="2277"/>
      <c r="NLV3" s="2277"/>
      <c r="NLW3" s="2277"/>
      <c r="NLX3" s="2277"/>
      <c r="NLY3" s="2277"/>
      <c r="NLZ3" s="2277"/>
      <c r="NMA3" s="2277"/>
      <c r="NMB3" s="2277"/>
      <c r="NMC3" s="2277"/>
      <c r="NMD3" s="2277"/>
      <c r="NME3" s="2277"/>
      <c r="NMF3" s="2277"/>
      <c r="NMG3" s="2277"/>
      <c r="NMH3" s="2277"/>
      <c r="NMI3" s="2277"/>
      <c r="NMJ3" s="2277"/>
      <c r="NMK3" s="2277"/>
      <c r="NML3" s="2277"/>
      <c r="NMM3" s="2277"/>
      <c r="NMN3" s="2277"/>
      <c r="NMO3" s="2277"/>
      <c r="NMP3" s="2277"/>
      <c r="NMQ3" s="2277"/>
      <c r="NMR3" s="2277"/>
      <c r="NMS3" s="2277"/>
      <c r="NMT3" s="2277"/>
      <c r="NMU3" s="2277"/>
      <c r="NMV3" s="2277"/>
      <c r="NMW3" s="2277"/>
      <c r="NMX3" s="2277"/>
      <c r="NMY3" s="2277"/>
      <c r="NMZ3" s="2277"/>
      <c r="NNA3" s="2277"/>
      <c r="NNB3" s="2277"/>
      <c r="NNC3" s="2277"/>
      <c r="NND3" s="2277"/>
      <c r="NNE3" s="2277"/>
      <c r="NNF3" s="2277"/>
      <c r="NNG3" s="2277"/>
      <c r="NNH3" s="2277"/>
      <c r="NNI3" s="2277"/>
      <c r="NNJ3" s="2277"/>
      <c r="NNK3" s="2277"/>
      <c r="NNL3" s="2277"/>
      <c r="NNM3" s="2277"/>
      <c r="NNN3" s="2277"/>
      <c r="NNO3" s="2277"/>
      <c r="NNP3" s="2277"/>
      <c r="NNQ3" s="2277"/>
      <c r="NNR3" s="2277"/>
      <c r="NNS3" s="2277"/>
      <c r="NNT3" s="2277"/>
      <c r="NNU3" s="2277"/>
      <c r="NNV3" s="2277"/>
      <c r="NNW3" s="2277"/>
      <c r="NNX3" s="2277"/>
      <c r="NNY3" s="2277"/>
      <c r="NNZ3" s="2277"/>
      <c r="NOA3" s="2277"/>
      <c r="NOB3" s="2277"/>
      <c r="NOC3" s="2277"/>
      <c r="NOD3" s="2277"/>
      <c r="NOE3" s="2277"/>
      <c r="NOF3" s="2277"/>
      <c r="NOG3" s="2277"/>
      <c r="NOH3" s="2277"/>
      <c r="NOI3" s="2277"/>
      <c r="NOJ3" s="2277"/>
      <c r="NOK3" s="2277"/>
      <c r="NOL3" s="2277"/>
      <c r="NOM3" s="2277"/>
      <c r="NON3" s="2277"/>
      <c r="NOO3" s="2277"/>
      <c r="NOP3" s="2277"/>
      <c r="NOQ3" s="2277"/>
      <c r="NOR3" s="2277"/>
      <c r="NOS3" s="2277"/>
      <c r="NOT3" s="2277"/>
      <c r="NOU3" s="2277"/>
      <c r="NOV3" s="2277"/>
      <c r="NOW3" s="2277"/>
      <c r="NOX3" s="2277"/>
      <c r="NOY3" s="2277"/>
      <c r="NOZ3" s="2277"/>
      <c r="NPA3" s="2277"/>
      <c r="NPB3" s="2277"/>
      <c r="NPC3" s="2277"/>
      <c r="NPD3" s="2277"/>
      <c r="NPE3" s="2277"/>
      <c r="NPF3" s="2277"/>
      <c r="NPG3" s="2277"/>
      <c r="NPH3" s="2277"/>
      <c r="NPI3" s="2277"/>
      <c r="NPJ3" s="2277"/>
      <c r="NPK3" s="2277"/>
      <c r="NPL3" s="2277"/>
      <c r="NPM3" s="2277"/>
      <c r="NPN3" s="2277"/>
      <c r="NPO3" s="2277"/>
      <c r="NPP3" s="2277"/>
      <c r="NPQ3" s="2277"/>
      <c r="NPR3" s="2277"/>
      <c r="NPS3" s="2277"/>
      <c r="NPT3" s="2277"/>
      <c r="NPU3" s="2277"/>
      <c r="NPV3" s="2277"/>
      <c r="NPW3" s="2277"/>
      <c r="NPX3" s="2277"/>
      <c r="NPY3" s="2277"/>
      <c r="NPZ3" s="2277"/>
      <c r="NQA3" s="2277"/>
      <c r="NQB3" s="2277"/>
      <c r="NQC3" s="2277"/>
      <c r="NQD3" s="2277"/>
      <c r="NQE3" s="2277"/>
      <c r="NQF3" s="2277"/>
      <c r="NQG3" s="2277"/>
      <c r="NQH3" s="2277"/>
      <c r="NQI3" s="2277"/>
      <c r="NQJ3" s="2277"/>
      <c r="NQK3" s="2277"/>
      <c r="NQL3" s="2277"/>
      <c r="NQM3" s="2277"/>
      <c r="NQN3" s="2277"/>
      <c r="NQO3" s="2277"/>
      <c r="NQP3" s="2277"/>
      <c r="NQQ3" s="2277"/>
      <c r="NQR3" s="2277"/>
      <c r="NQS3" s="2277"/>
      <c r="NQT3" s="2277"/>
      <c r="NQU3" s="2277"/>
      <c r="NQV3" s="2277"/>
      <c r="NQW3" s="2277"/>
      <c r="NQX3" s="2277"/>
      <c r="NQY3" s="2277"/>
      <c r="NQZ3" s="2277"/>
      <c r="NRA3" s="2277"/>
      <c r="NRB3" s="2277"/>
      <c r="NRC3" s="2277"/>
      <c r="NRD3" s="2277"/>
      <c r="NRE3" s="2277"/>
      <c r="NRF3" s="2277"/>
      <c r="NRG3" s="2277"/>
      <c r="NRH3" s="2277"/>
      <c r="NRI3" s="2277"/>
      <c r="NRJ3" s="2277"/>
      <c r="NRK3" s="2277"/>
      <c r="NRL3" s="2277"/>
      <c r="NRM3" s="2277"/>
      <c r="NRN3" s="2277"/>
      <c r="NRO3" s="2277"/>
      <c r="NRP3" s="2277"/>
      <c r="NRQ3" s="2277"/>
      <c r="NRR3" s="2277"/>
      <c r="NRS3" s="2277"/>
      <c r="NRT3" s="2277"/>
      <c r="NRU3" s="2277"/>
      <c r="NRV3" s="2277"/>
      <c r="NRW3" s="2277"/>
      <c r="NRX3" s="2277"/>
      <c r="NRY3" s="2277"/>
      <c r="NRZ3" s="2277"/>
      <c r="NSA3" s="2277"/>
      <c r="NSB3" s="2277"/>
      <c r="NSC3" s="2277"/>
      <c r="NSD3" s="2277"/>
      <c r="NSE3" s="2277"/>
      <c r="NSF3" s="2277"/>
      <c r="NSG3" s="2277"/>
      <c r="NSH3" s="2277"/>
      <c r="NSI3" s="2277"/>
      <c r="NSJ3" s="2277"/>
      <c r="NSK3" s="2277"/>
      <c r="NSL3" s="2277"/>
      <c r="NSM3" s="2277"/>
      <c r="NSN3" s="2277"/>
      <c r="NSO3" s="2277"/>
      <c r="NSP3" s="2277"/>
      <c r="NSQ3" s="2277"/>
      <c r="NSR3" s="2277"/>
      <c r="NSS3" s="2277"/>
      <c r="NST3" s="2277"/>
      <c r="NSU3" s="2277"/>
      <c r="NSV3" s="2277"/>
      <c r="NSW3" s="2277"/>
      <c r="NSX3" s="2277"/>
      <c r="NSY3" s="2277"/>
      <c r="NSZ3" s="2277"/>
      <c r="NTA3" s="2277"/>
      <c r="NTB3" s="2277"/>
      <c r="NTC3" s="2277"/>
      <c r="NTD3" s="2277"/>
      <c r="NTE3" s="2277"/>
      <c r="NTF3" s="2277"/>
      <c r="NTG3" s="2277"/>
      <c r="NTH3" s="2277"/>
      <c r="NTI3" s="2277"/>
      <c r="NTJ3" s="2277"/>
      <c r="NTK3" s="2277"/>
      <c r="NTL3" s="2277"/>
      <c r="NTM3" s="2277"/>
      <c r="NTN3" s="2277"/>
      <c r="NTO3" s="2277"/>
      <c r="NTP3" s="2277"/>
      <c r="NTQ3" s="2277"/>
      <c r="NTR3" s="2277"/>
      <c r="NTS3" s="2277"/>
      <c r="NTT3" s="2277"/>
      <c r="NTU3" s="2277"/>
      <c r="NTV3" s="2277"/>
      <c r="NTW3" s="2277"/>
      <c r="NTX3" s="2277"/>
      <c r="NTY3" s="2277"/>
      <c r="NTZ3" s="2277"/>
      <c r="NUA3" s="2277"/>
      <c r="NUB3" s="2277"/>
      <c r="NUC3" s="2277"/>
      <c r="NUD3" s="2277"/>
      <c r="NUE3" s="2277"/>
      <c r="NUF3" s="2277"/>
      <c r="NUG3" s="2277"/>
      <c r="NUH3" s="2277"/>
      <c r="NUI3" s="2277"/>
      <c r="NUJ3" s="2277"/>
      <c r="NUK3" s="2277"/>
      <c r="NUL3" s="2277"/>
      <c r="NUM3" s="2277"/>
      <c r="NUN3" s="2277"/>
      <c r="NUO3" s="2277"/>
      <c r="NUP3" s="2277"/>
      <c r="NUQ3" s="2277"/>
      <c r="NUR3" s="2277"/>
      <c r="NUS3" s="2277"/>
      <c r="NUT3" s="2277"/>
      <c r="NUU3" s="2277"/>
      <c r="NUV3" s="2277"/>
      <c r="NUW3" s="2277"/>
      <c r="NUX3" s="2277"/>
      <c r="NUY3" s="2277"/>
      <c r="NUZ3" s="2277"/>
      <c r="NVA3" s="2277"/>
      <c r="NVB3" s="2277"/>
      <c r="NVC3" s="2277"/>
      <c r="NVD3" s="2277"/>
      <c r="NVE3" s="2277"/>
      <c r="NVF3" s="2277"/>
      <c r="NVG3" s="2277"/>
      <c r="NVH3" s="2277"/>
      <c r="NVI3" s="2277"/>
      <c r="NVJ3" s="2277"/>
      <c r="NVK3" s="2277"/>
      <c r="NVL3" s="2277"/>
      <c r="NVM3" s="2277"/>
      <c r="NVN3" s="2277"/>
      <c r="NVO3" s="2277"/>
      <c r="NVP3" s="2277"/>
      <c r="NVQ3" s="2277"/>
      <c r="NVR3" s="2277"/>
      <c r="NVS3" s="2277"/>
      <c r="NVT3" s="2277"/>
      <c r="NVU3" s="2277"/>
      <c r="NVV3" s="2277"/>
      <c r="NVW3" s="2277"/>
      <c r="NVX3" s="2277"/>
      <c r="NVY3" s="2277"/>
      <c r="NVZ3" s="2277"/>
      <c r="NWA3" s="2277"/>
      <c r="NWB3" s="2277"/>
      <c r="NWC3" s="2277"/>
      <c r="NWD3" s="2277"/>
      <c r="NWE3" s="2277"/>
      <c r="NWF3" s="2277"/>
      <c r="NWG3" s="2277"/>
      <c r="NWH3" s="2277"/>
      <c r="NWI3" s="2277"/>
      <c r="NWJ3" s="2277"/>
      <c r="NWK3" s="2277"/>
      <c r="NWL3" s="2277"/>
      <c r="NWM3" s="2277"/>
      <c r="NWN3" s="2277"/>
      <c r="NWO3" s="2277"/>
      <c r="NWP3" s="2277"/>
      <c r="NWQ3" s="2277"/>
      <c r="NWR3" s="2277"/>
      <c r="NWS3" s="2277"/>
      <c r="NWT3" s="2277"/>
      <c r="NWU3" s="2277"/>
      <c r="NWV3" s="2277"/>
      <c r="NWW3" s="2277"/>
      <c r="NWX3" s="2277"/>
      <c r="NWY3" s="2277"/>
      <c r="NWZ3" s="2277"/>
      <c r="NXA3" s="2277"/>
      <c r="NXB3" s="2277"/>
      <c r="NXC3" s="2277"/>
      <c r="NXD3" s="2277"/>
      <c r="NXE3" s="2277"/>
      <c r="NXF3" s="2277"/>
      <c r="NXG3" s="2277"/>
      <c r="NXH3" s="2277"/>
      <c r="NXI3" s="2277"/>
      <c r="NXJ3" s="2277"/>
      <c r="NXK3" s="2277"/>
      <c r="NXL3" s="2277"/>
      <c r="NXM3" s="2277"/>
      <c r="NXN3" s="2277"/>
      <c r="NXO3" s="2277"/>
      <c r="NXP3" s="2277"/>
      <c r="NXQ3" s="2277"/>
      <c r="NXR3" s="2277"/>
      <c r="NXS3" s="2277"/>
      <c r="NXT3" s="2277"/>
      <c r="NXU3" s="2277"/>
      <c r="NXV3" s="2277"/>
      <c r="NXW3" s="2277"/>
      <c r="NXX3" s="2277"/>
      <c r="NXY3" s="2277"/>
      <c r="NXZ3" s="2277"/>
      <c r="NYA3" s="2277"/>
      <c r="NYB3" s="2277"/>
      <c r="NYC3" s="2277"/>
      <c r="NYD3" s="2277"/>
      <c r="NYE3" s="2277"/>
      <c r="NYF3" s="2277"/>
      <c r="NYG3" s="2277"/>
      <c r="NYH3" s="2277"/>
      <c r="NYI3" s="2277"/>
      <c r="NYJ3" s="2277"/>
      <c r="NYK3" s="2277"/>
      <c r="NYL3" s="2277"/>
      <c r="NYM3" s="2277"/>
      <c r="NYN3" s="2277"/>
      <c r="NYO3" s="2277"/>
      <c r="NYP3" s="2277"/>
      <c r="NYQ3" s="2277"/>
      <c r="NYR3" s="2277"/>
      <c r="NYS3" s="2277"/>
      <c r="NYT3" s="2277"/>
      <c r="NYU3" s="2277"/>
      <c r="NYV3" s="2277"/>
      <c r="NYW3" s="2277"/>
      <c r="NYX3" s="2277"/>
      <c r="NYY3" s="2277"/>
      <c r="NYZ3" s="2277"/>
      <c r="NZA3" s="2277"/>
      <c r="NZB3" s="2277"/>
      <c r="NZC3" s="2277"/>
      <c r="NZD3" s="2277"/>
      <c r="NZE3" s="2277"/>
      <c r="NZF3" s="2277"/>
      <c r="NZG3" s="2277"/>
      <c r="NZH3" s="2277"/>
      <c r="NZI3" s="2277"/>
      <c r="NZJ3" s="2277"/>
      <c r="NZK3" s="2277"/>
      <c r="NZL3" s="2277"/>
      <c r="NZM3" s="2277"/>
      <c r="NZN3" s="2277"/>
      <c r="NZO3" s="2277"/>
      <c r="NZP3" s="2277"/>
      <c r="NZQ3" s="2277"/>
      <c r="NZR3" s="2277"/>
      <c r="NZS3" s="2277"/>
      <c r="NZT3" s="2277"/>
      <c r="NZU3" s="2277"/>
      <c r="NZV3" s="2277"/>
      <c r="NZW3" s="2277"/>
      <c r="NZX3" s="2277"/>
      <c r="NZY3" s="2277"/>
      <c r="NZZ3" s="2277"/>
      <c r="OAA3" s="2277"/>
      <c r="OAB3" s="2277"/>
      <c r="OAC3" s="2277"/>
      <c r="OAD3" s="2277"/>
      <c r="OAE3" s="2277"/>
      <c r="OAF3" s="2277"/>
      <c r="OAG3" s="2277"/>
      <c r="OAH3" s="2277"/>
      <c r="OAI3" s="2277"/>
      <c r="OAJ3" s="2277"/>
      <c r="OAK3" s="2277"/>
      <c r="OAL3" s="2277"/>
      <c r="OAM3" s="2277"/>
      <c r="OAN3" s="2277"/>
      <c r="OAO3" s="2277"/>
      <c r="OAP3" s="2277"/>
      <c r="OAQ3" s="2277"/>
      <c r="OAR3" s="2277"/>
      <c r="OAS3" s="2277"/>
      <c r="OAT3" s="2277"/>
      <c r="OAU3" s="2277"/>
      <c r="OAV3" s="2277"/>
      <c r="OAW3" s="2277"/>
      <c r="OAX3" s="2277"/>
      <c r="OAY3" s="2277"/>
      <c r="OAZ3" s="2277"/>
      <c r="OBA3" s="2277"/>
      <c r="OBB3" s="2277"/>
      <c r="OBC3" s="2277"/>
      <c r="OBD3" s="2277"/>
      <c r="OBE3" s="2277"/>
      <c r="OBF3" s="2277"/>
      <c r="OBG3" s="2277"/>
      <c r="OBH3" s="2277"/>
      <c r="OBI3" s="2277"/>
      <c r="OBJ3" s="2277"/>
      <c r="OBK3" s="2277"/>
      <c r="OBL3" s="2277"/>
      <c r="OBM3" s="2277"/>
      <c r="OBN3" s="2277"/>
      <c r="OBO3" s="2277"/>
      <c r="OBP3" s="2277"/>
      <c r="OBQ3" s="2277"/>
      <c r="OBR3" s="2277"/>
      <c r="OBS3" s="2277"/>
      <c r="OBT3" s="2277"/>
      <c r="OBU3" s="2277"/>
      <c r="OBV3" s="2277"/>
      <c r="OBW3" s="2277"/>
      <c r="OBX3" s="2277"/>
      <c r="OBY3" s="2277"/>
      <c r="OBZ3" s="2277"/>
      <c r="OCA3" s="2277"/>
      <c r="OCB3" s="2277"/>
      <c r="OCC3" s="2277"/>
      <c r="OCD3" s="2277"/>
      <c r="OCE3" s="2277"/>
      <c r="OCF3" s="2277"/>
      <c r="OCG3" s="2277"/>
      <c r="OCH3" s="2277"/>
      <c r="OCI3" s="2277"/>
      <c r="OCJ3" s="2277"/>
      <c r="OCK3" s="2277"/>
      <c r="OCL3" s="2277"/>
      <c r="OCM3" s="2277"/>
      <c r="OCN3" s="2277"/>
      <c r="OCO3" s="2277"/>
      <c r="OCP3" s="2277"/>
      <c r="OCQ3" s="2277"/>
      <c r="OCR3" s="2277"/>
      <c r="OCS3" s="2277"/>
      <c r="OCT3" s="2277"/>
      <c r="OCU3" s="2277"/>
      <c r="OCV3" s="2277"/>
      <c r="OCW3" s="2277"/>
      <c r="OCX3" s="2277"/>
      <c r="OCY3" s="2277"/>
      <c r="OCZ3" s="2277"/>
      <c r="ODA3" s="2277"/>
      <c r="ODB3" s="2277"/>
      <c r="ODC3" s="2277"/>
      <c r="ODD3" s="2277"/>
      <c r="ODE3" s="2277"/>
      <c r="ODF3" s="2277"/>
      <c r="ODG3" s="2277"/>
      <c r="ODH3" s="2277"/>
      <c r="ODI3" s="2277"/>
      <c r="ODJ3" s="2277"/>
      <c r="ODK3" s="2277"/>
      <c r="ODL3" s="2277"/>
      <c r="ODM3" s="2277"/>
      <c r="ODN3" s="2277"/>
      <c r="ODO3" s="2277"/>
      <c r="ODP3" s="2277"/>
      <c r="ODQ3" s="2277"/>
      <c r="ODR3" s="2277"/>
      <c r="ODS3" s="2277"/>
      <c r="ODT3" s="2277"/>
      <c r="ODU3" s="2277"/>
      <c r="ODV3" s="2277"/>
      <c r="ODW3" s="2277"/>
      <c r="ODX3" s="2277"/>
      <c r="ODY3" s="2277"/>
      <c r="ODZ3" s="2277"/>
      <c r="OEA3" s="2277"/>
      <c r="OEB3" s="2277"/>
      <c r="OEC3" s="2277"/>
      <c r="OED3" s="2277"/>
      <c r="OEE3" s="2277"/>
      <c r="OEF3" s="2277"/>
      <c r="OEG3" s="2277"/>
      <c r="OEH3" s="2277"/>
      <c r="OEI3" s="2277"/>
      <c r="OEJ3" s="2277"/>
      <c r="OEK3" s="2277"/>
      <c r="OEL3" s="2277"/>
      <c r="OEM3" s="2277"/>
      <c r="OEN3" s="2277"/>
      <c r="OEO3" s="2277"/>
      <c r="OEP3" s="2277"/>
      <c r="OEQ3" s="2277"/>
      <c r="OER3" s="2277"/>
      <c r="OES3" s="2277"/>
      <c r="OET3" s="2277"/>
      <c r="OEU3" s="2277"/>
      <c r="OEV3" s="2277"/>
      <c r="OEW3" s="2277"/>
      <c r="OEX3" s="2277"/>
      <c r="OEY3" s="2277"/>
      <c r="OEZ3" s="2277"/>
      <c r="OFA3" s="2277"/>
      <c r="OFB3" s="2277"/>
      <c r="OFC3" s="2277"/>
      <c r="OFD3" s="2277"/>
      <c r="OFE3" s="2277"/>
      <c r="OFF3" s="2277"/>
      <c r="OFG3" s="2277"/>
      <c r="OFH3" s="2277"/>
      <c r="OFI3" s="2277"/>
      <c r="OFJ3" s="2277"/>
      <c r="OFK3" s="2277"/>
      <c r="OFL3" s="2277"/>
      <c r="OFM3" s="2277"/>
      <c r="OFN3" s="2277"/>
      <c r="OFO3" s="2277"/>
      <c r="OFP3" s="2277"/>
      <c r="OFQ3" s="2277"/>
      <c r="OFR3" s="2277"/>
      <c r="OFS3" s="2277"/>
      <c r="OFT3" s="2277"/>
      <c r="OFU3" s="2277"/>
      <c r="OFV3" s="2277"/>
      <c r="OFW3" s="2277"/>
      <c r="OFX3" s="2277"/>
      <c r="OFY3" s="2277"/>
      <c r="OFZ3" s="2277"/>
      <c r="OGA3" s="2277"/>
      <c r="OGB3" s="2277"/>
      <c r="OGC3" s="2277"/>
      <c r="OGD3" s="2277"/>
      <c r="OGE3" s="2277"/>
      <c r="OGF3" s="2277"/>
      <c r="OGG3" s="2277"/>
      <c r="OGH3" s="2277"/>
      <c r="OGI3" s="2277"/>
      <c r="OGJ3" s="2277"/>
      <c r="OGK3" s="2277"/>
      <c r="OGL3" s="2277"/>
      <c r="OGM3" s="2277"/>
      <c r="OGN3" s="2277"/>
      <c r="OGO3" s="2277"/>
      <c r="OGP3" s="2277"/>
      <c r="OGQ3" s="2277"/>
      <c r="OGR3" s="2277"/>
      <c r="OGS3" s="2277"/>
      <c r="OGT3" s="2277"/>
      <c r="OGU3" s="2277"/>
      <c r="OGV3" s="2277"/>
      <c r="OGW3" s="2277"/>
      <c r="OGX3" s="2277"/>
      <c r="OGY3" s="2277"/>
      <c r="OGZ3" s="2277"/>
      <c r="OHA3" s="2277"/>
      <c r="OHB3" s="2277"/>
      <c r="OHC3" s="2277"/>
      <c r="OHD3" s="2277"/>
      <c r="OHE3" s="2277"/>
      <c r="OHF3" s="2277"/>
      <c r="OHG3" s="2277"/>
      <c r="OHH3" s="2277"/>
      <c r="OHI3" s="2277"/>
      <c r="OHJ3" s="2277"/>
      <c r="OHK3" s="2277"/>
      <c r="OHL3" s="2277"/>
      <c r="OHM3" s="2277"/>
      <c r="OHN3" s="2277"/>
      <c r="OHO3" s="2277"/>
      <c r="OHP3" s="2277"/>
      <c r="OHQ3" s="2277"/>
      <c r="OHR3" s="2277"/>
      <c r="OHS3" s="2277"/>
      <c r="OHT3" s="2277"/>
      <c r="OHU3" s="2277"/>
      <c r="OHV3" s="2277"/>
      <c r="OHW3" s="2277"/>
      <c r="OHX3" s="2277"/>
      <c r="OHY3" s="2277"/>
      <c r="OHZ3" s="2277"/>
      <c r="OIA3" s="2277"/>
      <c r="OIB3" s="2277"/>
      <c r="OIC3" s="2277"/>
      <c r="OID3" s="2277"/>
      <c r="OIE3" s="2277"/>
      <c r="OIF3" s="2277"/>
      <c r="OIG3" s="2277"/>
      <c r="OIH3" s="2277"/>
      <c r="OII3" s="2277"/>
      <c r="OIJ3" s="2277"/>
      <c r="OIK3" s="2277"/>
      <c r="OIL3" s="2277"/>
      <c r="OIM3" s="2277"/>
      <c r="OIN3" s="2277"/>
      <c r="OIO3" s="2277"/>
      <c r="OIP3" s="2277"/>
      <c r="OIQ3" s="2277"/>
      <c r="OIR3" s="2277"/>
      <c r="OIS3" s="2277"/>
      <c r="OIT3" s="2277"/>
      <c r="OIU3" s="2277"/>
      <c r="OIV3" s="2277"/>
      <c r="OIW3" s="2277"/>
      <c r="OIX3" s="2277"/>
      <c r="OIY3" s="2277"/>
      <c r="OIZ3" s="2277"/>
      <c r="OJA3" s="2277"/>
      <c r="OJB3" s="2277"/>
      <c r="OJC3" s="2277"/>
      <c r="OJD3" s="2277"/>
      <c r="OJE3" s="2277"/>
      <c r="OJF3" s="2277"/>
      <c r="OJG3" s="2277"/>
      <c r="OJH3" s="2277"/>
      <c r="OJI3" s="2277"/>
      <c r="OJJ3" s="2277"/>
      <c r="OJK3" s="2277"/>
      <c r="OJL3" s="2277"/>
      <c r="OJM3" s="2277"/>
      <c r="OJN3" s="2277"/>
      <c r="OJO3" s="2277"/>
      <c r="OJP3" s="2277"/>
      <c r="OJQ3" s="2277"/>
      <c r="OJR3" s="2277"/>
      <c r="OJS3" s="2277"/>
      <c r="OJT3" s="2277"/>
      <c r="OJU3" s="2277"/>
      <c r="OJV3" s="2277"/>
      <c r="OJW3" s="2277"/>
      <c r="OJX3" s="2277"/>
      <c r="OJY3" s="2277"/>
      <c r="OJZ3" s="2277"/>
      <c r="OKA3" s="2277"/>
      <c r="OKB3" s="2277"/>
      <c r="OKC3" s="2277"/>
      <c r="OKD3" s="2277"/>
      <c r="OKE3" s="2277"/>
      <c r="OKF3" s="2277"/>
      <c r="OKG3" s="2277"/>
      <c r="OKH3" s="2277"/>
      <c r="OKI3" s="2277"/>
      <c r="OKJ3" s="2277"/>
      <c r="OKK3" s="2277"/>
      <c r="OKL3" s="2277"/>
      <c r="OKM3" s="2277"/>
      <c r="OKN3" s="2277"/>
      <c r="OKO3" s="2277"/>
      <c r="OKP3" s="2277"/>
      <c r="OKQ3" s="2277"/>
      <c r="OKR3" s="2277"/>
      <c r="OKS3" s="2277"/>
      <c r="OKT3" s="2277"/>
      <c r="OKU3" s="2277"/>
      <c r="OKV3" s="2277"/>
      <c r="OKW3" s="2277"/>
      <c r="OKX3" s="2277"/>
      <c r="OKY3" s="2277"/>
      <c r="OKZ3" s="2277"/>
      <c r="OLA3" s="2277"/>
      <c r="OLB3" s="2277"/>
      <c r="OLC3" s="2277"/>
      <c r="OLD3" s="2277"/>
      <c r="OLE3" s="2277"/>
      <c r="OLF3" s="2277"/>
      <c r="OLG3" s="2277"/>
      <c r="OLH3" s="2277"/>
      <c r="OLI3" s="2277"/>
      <c r="OLJ3" s="2277"/>
      <c r="OLK3" s="2277"/>
      <c r="OLL3" s="2277"/>
      <c r="OLM3" s="2277"/>
      <c r="OLN3" s="2277"/>
      <c r="OLO3" s="2277"/>
      <c r="OLP3" s="2277"/>
      <c r="OLQ3" s="2277"/>
      <c r="OLR3" s="2277"/>
      <c r="OLS3" s="2277"/>
      <c r="OLT3" s="2277"/>
      <c r="OLU3" s="2277"/>
      <c r="OLV3" s="2277"/>
      <c r="OLW3" s="2277"/>
      <c r="OLX3" s="2277"/>
      <c r="OLY3" s="2277"/>
      <c r="OLZ3" s="2277"/>
      <c r="OMA3" s="2277"/>
      <c r="OMB3" s="2277"/>
      <c r="OMC3" s="2277"/>
      <c r="OMD3" s="2277"/>
      <c r="OME3" s="2277"/>
      <c r="OMF3" s="2277"/>
      <c r="OMG3" s="2277"/>
      <c r="OMH3" s="2277"/>
      <c r="OMI3" s="2277"/>
      <c r="OMJ3" s="2277"/>
      <c r="OMK3" s="2277"/>
      <c r="OML3" s="2277"/>
      <c r="OMM3" s="2277"/>
      <c r="OMN3" s="2277"/>
      <c r="OMO3" s="2277"/>
      <c r="OMP3" s="2277"/>
      <c r="OMQ3" s="2277"/>
      <c r="OMR3" s="2277"/>
      <c r="OMS3" s="2277"/>
      <c r="OMT3" s="2277"/>
      <c r="OMU3" s="2277"/>
      <c r="OMV3" s="2277"/>
      <c r="OMW3" s="2277"/>
      <c r="OMX3" s="2277"/>
      <c r="OMY3" s="2277"/>
      <c r="OMZ3" s="2277"/>
      <c r="ONA3" s="2277"/>
      <c r="ONB3" s="2277"/>
      <c r="ONC3" s="2277"/>
      <c r="OND3" s="2277"/>
      <c r="ONE3" s="2277"/>
      <c r="ONF3" s="2277"/>
      <c r="ONG3" s="2277"/>
      <c r="ONH3" s="2277"/>
      <c r="ONI3" s="2277"/>
      <c r="ONJ3" s="2277"/>
      <c r="ONK3" s="2277"/>
      <c r="ONL3" s="2277"/>
      <c r="ONM3" s="2277"/>
      <c r="ONN3" s="2277"/>
      <c r="ONO3" s="2277"/>
      <c r="ONP3" s="2277"/>
      <c r="ONQ3" s="2277"/>
      <c r="ONR3" s="2277"/>
      <c r="ONS3" s="2277"/>
      <c r="ONT3" s="2277"/>
      <c r="ONU3" s="2277"/>
      <c r="ONV3" s="2277"/>
      <c r="ONW3" s="2277"/>
      <c r="ONX3" s="2277"/>
      <c r="ONY3" s="2277"/>
      <c r="ONZ3" s="2277"/>
      <c r="OOA3" s="2277"/>
      <c r="OOB3" s="2277"/>
      <c r="OOC3" s="2277"/>
      <c r="OOD3" s="2277"/>
      <c r="OOE3" s="2277"/>
      <c r="OOF3" s="2277"/>
      <c r="OOG3" s="2277"/>
      <c r="OOH3" s="2277"/>
      <c r="OOI3" s="2277"/>
      <c r="OOJ3" s="2277"/>
      <c r="OOK3" s="2277"/>
      <c r="OOL3" s="2277"/>
      <c r="OOM3" s="2277"/>
      <c r="OON3" s="2277"/>
      <c r="OOO3" s="2277"/>
      <c r="OOP3" s="2277"/>
      <c r="OOQ3" s="2277"/>
      <c r="OOR3" s="2277"/>
      <c r="OOS3" s="2277"/>
      <c r="OOT3" s="2277"/>
      <c r="OOU3" s="2277"/>
      <c r="OOV3" s="2277"/>
      <c r="OOW3" s="2277"/>
      <c r="OOX3" s="2277"/>
      <c r="OOY3" s="2277"/>
      <c r="OOZ3" s="2277"/>
      <c r="OPA3" s="2277"/>
      <c r="OPB3" s="2277"/>
      <c r="OPC3" s="2277"/>
      <c r="OPD3" s="2277"/>
      <c r="OPE3" s="2277"/>
      <c r="OPF3" s="2277"/>
      <c r="OPG3" s="2277"/>
      <c r="OPH3" s="2277"/>
      <c r="OPI3" s="2277"/>
      <c r="OPJ3" s="2277"/>
      <c r="OPK3" s="2277"/>
      <c r="OPL3" s="2277"/>
      <c r="OPM3" s="2277"/>
      <c r="OPN3" s="2277"/>
      <c r="OPO3" s="2277"/>
      <c r="OPP3" s="2277"/>
      <c r="OPQ3" s="2277"/>
      <c r="OPR3" s="2277"/>
      <c r="OPS3" s="2277"/>
      <c r="OPT3" s="2277"/>
      <c r="OPU3" s="2277"/>
      <c r="OPV3" s="2277"/>
      <c r="OPW3" s="2277"/>
      <c r="OPX3" s="2277"/>
      <c r="OPY3" s="2277"/>
      <c r="OPZ3" s="2277"/>
      <c r="OQA3" s="2277"/>
      <c r="OQB3" s="2277"/>
      <c r="OQC3" s="2277"/>
      <c r="OQD3" s="2277"/>
      <c r="OQE3" s="2277"/>
      <c r="OQF3" s="2277"/>
      <c r="OQG3" s="2277"/>
      <c r="OQH3" s="2277"/>
      <c r="OQI3" s="2277"/>
      <c r="OQJ3" s="2277"/>
      <c r="OQK3" s="2277"/>
      <c r="OQL3" s="2277"/>
      <c r="OQM3" s="2277"/>
      <c r="OQN3" s="2277"/>
      <c r="OQO3" s="2277"/>
      <c r="OQP3" s="2277"/>
      <c r="OQQ3" s="2277"/>
      <c r="OQR3" s="2277"/>
      <c r="OQS3" s="2277"/>
      <c r="OQT3" s="2277"/>
      <c r="OQU3" s="2277"/>
      <c r="OQV3" s="2277"/>
      <c r="OQW3" s="2277"/>
      <c r="OQX3" s="2277"/>
      <c r="OQY3" s="2277"/>
      <c r="OQZ3" s="2277"/>
      <c r="ORA3" s="2277"/>
      <c r="ORB3" s="2277"/>
      <c r="ORC3" s="2277"/>
      <c r="ORD3" s="2277"/>
      <c r="ORE3" s="2277"/>
      <c r="ORF3" s="2277"/>
      <c r="ORG3" s="2277"/>
      <c r="ORH3" s="2277"/>
      <c r="ORI3" s="2277"/>
      <c r="ORJ3" s="2277"/>
      <c r="ORK3" s="2277"/>
      <c r="ORL3" s="2277"/>
      <c r="ORM3" s="2277"/>
      <c r="ORN3" s="2277"/>
      <c r="ORO3" s="2277"/>
      <c r="ORP3" s="2277"/>
      <c r="ORQ3" s="2277"/>
      <c r="ORR3" s="2277"/>
      <c r="ORS3" s="2277"/>
      <c r="ORT3" s="2277"/>
      <c r="ORU3" s="2277"/>
      <c r="ORV3" s="2277"/>
      <c r="ORW3" s="2277"/>
      <c r="ORX3" s="2277"/>
      <c r="ORY3" s="2277"/>
      <c r="ORZ3" s="2277"/>
      <c r="OSA3" s="2277"/>
      <c r="OSB3" s="2277"/>
      <c r="OSC3" s="2277"/>
      <c r="OSD3" s="2277"/>
      <c r="OSE3" s="2277"/>
      <c r="OSF3" s="2277"/>
      <c r="OSG3" s="2277"/>
      <c r="OSH3" s="2277"/>
      <c r="OSI3" s="2277"/>
      <c r="OSJ3" s="2277"/>
      <c r="OSK3" s="2277"/>
      <c r="OSL3" s="2277"/>
      <c r="OSM3" s="2277"/>
      <c r="OSN3" s="2277"/>
      <c r="OSO3" s="2277"/>
      <c r="OSP3" s="2277"/>
      <c r="OSQ3" s="2277"/>
      <c r="OSR3" s="2277"/>
      <c r="OSS3" s="2277"/>
      <c r="OST3" s="2277"/>
      <c r="OSU3" s="2277"/>
      <c r="OSV3" s="2277"/>
      <c r="OSW3" s="2277"/>
      <c r="OSX3" s="2277"/>
      <c r="OSY3" s="2277"/>
      <c r="OSZ3" s="2277"/>
      <c r="OTA3" s="2277"/>
      <c r="OTB3" s="2277"/>
      <c r="OTC3" s="2277"/>
      <c r="OTD3" s="2277"/>
      <c r="OTE3" s="2277"/>
      <c r="OTF3" s="2277"/>
      <c r="OTG3" s="2277"/>
      <c r="OTH3" s="2277"/>
      <c r="OTI3" s="2277"/>
      <c r="OTJ3" s="2277"/>
      <c r="OTK3" s="2277"/>
      <c r="OTL3" s="2277"/>
      <c r="OTM3" s="2277"/>
      <c r="OTN3" s="2277"/>
      <c r="OTO3" s="2277"/>
      <c r="OTP3" s="2277"/>
      <c r="OTQ3" s="2277"/>
      <c r="OTR3" s="2277"/>
      <c r="OTS3" s="2277"/>
      <c r="OTT3" s="2277"/>
      <c r="OTU3" s="2277"/>
      <c r="OTV3" s="2277"/>
      <c r="OTW3" s="2277"/>
      <c r="OTX3" s="2277"/>
      <c r="OTY3" s="2277"/>
      <c r="OTZ3" s="2277"/>
      <c r="OUA3" s="2277"/>
      <c r="OUB3" s="2277"/>
      <c r="OUC3" s="2277"/>
      <c r="OUD3" s="2277"/>
      <c r="OUE3" s="2277"/>
      <c r="OUF3" s="2277"/>
      <c r="OUG3" s="2277"/>
      <c r="OUH3" s="2277"/>
      <c r="OUI3" s="2277"/>
      <c r="OUJ3" s="2277"/>
      <c r="OUK3" s="2277"/>
      <c r="OUL3" s="2277"/>
      <c r="OUM3" s="2277"/>
      <c r="OUN3" s="2277"/>
      <c r="OUO3" s="2277"/>
      <c r="OUP3" s="2277"/>
      <c r="OUQ3" s="2277"/>
      <c r="OUR3" s="2277"/>
      <c r="OUS3" s="2277"/>
      <c r="OUT3" s="2277"/>
      <c r="OUU3" s="2277"/>
      <c r="OUV3" s="2277"/>
      <c r="OUW3" s="2277"/>
      <c r="OUX3" s="2277"/>
      <c r="OUY3" s="2277"/>
      <c r="OUZ3" s="2277"/>
      <c r="OVA3" s="2277"/>
      <c r="OVB3" s="2277"/>
      <c r="OVC3" s="2277"/>
      <c r="OVD3" s="2277"/>
      <c r="OVE3" s="2277"/>
      <c r="OVF3" s="2277"/>
      <c r="OVG3" s="2277"/>
      <c r="OVH3" s="2277"/>
      <c r="OVI3" s="2277"/>
      <c r="OVJ3" s="2277"/>
      <c r="OVK3" s="2277"/>
      <c r="OVL3" s="2277"/>
      <c r="OVM3" s="2277"/>
      <c r="OVN3" s="2277"/>
      <c r="OVO3" s="2277"/>
      <c r="OVP3" s="2277"/>
      <c r="OVQ3" s="2277"/>
      <c r="OVR3" s="2277"/>
      <c r="OVS3" s="2277"/>
      <c r="OVT3" s="2277"/>
      <c r="OVU3" s="2277"/>
      <c r="OVV3" s="2277"/>
      <c r="OVW3" s="2277"/>
      <c r="OVX3" s="2277"/>
      <c r="OVY3" s="2277"/>
      <c r="OVZ3" s="2277"/>
      <c r="OWA3" s="2277"/>
      <c r="OWB3" s="2277"/>
      <c r="OWC3" s="2277"/>
      <c r="OWD3" s="2277"/>
      <c r="OWE3" s="2277"/>
      <c r="OWF3" s="2277"/>
      <c r="OWG3" s="2277"/>
      <c r="OWH3" s="2277"/>
      <c r="OWI3" s="2277"/>
      <c r="OWJ3" s="2277"/>
      <c r="OWK3" s="2277"/>
      <c r="OWL3" s="2277"/>
      <c r="OWM3" s="2277"/>
      <c r="OWN3" s="2277"/>
      <c r="OWO3" s="2277"/>
      <c r="OWP3" s="2277"/>
      <c r="OWQ3" s="2277"/>
      <c r="OWR3" s="2277"/>
      <c r="OWS3" s="2277"/>
      <c r="OWT3" s="2277"/>
      <c r="OWU3" s="2277"/>
      <c r="OWV3" s="2277"/>
      <c r="OWW3" s="2277"/>
      <c r="OWX3" s="2277"/>
      <c r="OWY3" s="2277"/>
      <c r="OWZ3" s="2277"/>
      <c r="OXA3" s="2277"/>
      <c r="OXB3" s="2277"/>
      <c r="OXC3" s="2277"/>
      <c r="OXD3" s="2277"/>
      <c r="OXE3" s="2277"/>
      <c r="OXF3" s="2277"/>
      <c r="OXG3" s="2277"/>
      <c r="OXH3" s="2277"/>
      <c r="OXI3" s="2277"/>
      <c r="OXJ3" s="2277"/>
      <c r="OXK3" s="2277"/>
      <c r="OXL3" s="2277"/>
      <c r="OXM3" s="2277"/>
      <c r="OXN3" s="2277"/>
      <c r="OXO3" s="2277"/>
      <c r="OXP3" s="2277"/>
      <c r="OXQ3" s="2277"/>
      <c r="OXR3" s="2277"/>
      <c r="OXS3" s="2277"/>
      <c r="OXT3" s="2277"/>
      <c r="OXU3" s="2277"/>
      <c r="OXV3" s="2277"/>
      <c r="OXW3" s="2277"/>
      <c r="OXX3" s="2277"/>
      <c r="OXY3" s="2277"/>
      <c r="OXZ3" s="2277"/>
      <c r="OYA3" s="2277"/>
      <c r="OYB3" s="2277"/>
      <c r="OYC3" s="2277"/>
      <c r="OYD3" s="2277"/>
      <c r="OYE3" s="2277"/>
      <c r="OYF3" s="2277"/>
      <c r="OYG3" s="2277"/>
      <c r="OYH3" s="2277"/>
      <c r="OYI3" s="2277"/>
      <c r="OYJ3" s="2277"/>
      <c r="OYK3" s="2277"/>
      <c r="OYL3" s="2277"/>
      <c r="OYM3" s="2277"/>
      <c r="OYN3" s="2277"/>
      <c r="OYO3" s="2277"/>
      <c r="OYP3" s="2277"/>
      <c r="OYQ3" s="2277"/>
      <c r="OYR3" s="2277"/>
      <c r="OYS3" s="2277"/>
      <c r="OYT3" s="2277"/>
      <c r="OYU3" s="2277"/>
      <c r="OYV3" s="2277"/>
      <c r="OYW3" s="2277"/>
      <c r="OYX3" s="2277"/>
      <c r="OYY3" s="2277"/>
      <c r="OYZ3" s="2277"/>
      <c r="OZA3" s="2277"/>
      <c r="OZB3" s="2277"/>
      <c r="OZC3" s="2277"/>
      <c r="OZD3" s="2277"/>
      <c r="OZE3" s="2277"/>
      <c r="OZF3" s="2277"/>
      <c r="OZG3" s="2277"/>
      <c r="OZH3" s="2277"/>
      <c r="OZI3" s="2277"/>
      <c r="OZJ3" s="2277"/>
      <c r="OZK3" s="2277"/>
      <c r="OZL3" s="2277"/>
      <c r="OZM3" s="2277"/>
      <c r="OZN3" s="2277"/>
      <c r="OZO3" s="2277"/>
      <c r="OZP3" s="2277"/>
      <c r="OZQ3" s="2277"/>
      <c r="OZR3" s="2277"/>
      <c r="OZS3" s="2277"/>
      <c r="OZT3" s="2277"/>
      <c r="OZU3" s="2277"/>
      <c r="OZV3" s="2277"/>
      <c r="OZW3" s="2277"/>
      <c r="OZX3" s="2277"/>
      <c r="OZY3" s="2277"/>
      <c r="OZZ3" s="2277"/>
      <c r="PAA3" s="2277"/>
      <c r="PAB3" s="2277"/>
      <c r="PAC3" s="2277"/>
      <c r="PAD3" s="2277"/>
      <c r="PAE3" s="2277"/>
      <c r="PAF3" s="2277"/>
      <c r="PAG3" s="2277"/>
      <c r="PAH3" s="2277"/>
      <c r="PAI3" s="2277"/>
      <c r="PAJ3" s="2277"/>
      <c r="PAK3" s="2277"/>
      <c r="PAL3" s="2277"/>
      <c r="PAM3" s="2277"/>
      <c r="PAN3" s="2277"/>
      <c r="PAO3" s="2277"/>
      <c r="PAP3" s="2277"/>
      <c r="PAQ3" s="2277"/>
      <c r="PAR3" s="2277"/>
      <c r="PAS3" s="2277"/>
      <c r="PAT3" s="2277"/>
      <c r="PAU3" s="2277"/>
      <c r="PAV3" s="2277"/>
      <c r="PAW3" s="2277"/>
      <c r="PAX3" s="2277"/>
      <c r="PAY3" s="2277"/>
      <c r="PAZ3" s="2277"/>
      <c r="PBA3" s="2277"/>
      <c r="PBB3" s="2277"/>
      <c r="PBC3" s="2277"/>
      <c r="PBD3" s="2277"/>
      <c r="PBE3" s="2277"/>
      <c r="PBF3" s="2277"/>
      <c r="PBG3" s="2277"/>
      <c r="PBH3" s="2277"/>
      <c r="PBI3" s="2277"/>
      <c r="PBJ3" s="2277"/>
      <c r="PBK3" s="2277"/>
      <c r="PBL3" s="2277"/>
      <c r="PBM3" s="2277"/>
      <c r="PBN3" s="2277"/>
      <c r="PBO3" s="2277"/>
      <c r="PBP3" s="2277"/>
      <c r="PBQ3" s="2277"/>
      <c r="PBR3" s="2277"/>
      <c r="PBS3" s="2277"/>
      <c r="PBT3" s="2277"/>
      <c r="PBU3" s="2277"/>
      <c r="PBV3" s="2277"/>
      <c r="PBW3" s="2277"/>
      <c r="PBX3" s="2277"/>
      <c r="PBY3" s="2277"/>
      <c r="PBZ3" s="2277"/>
      <c r="PCA3" s="2277"/>
      <c r="PCB3" s="2277"/>
      <c r="PCC3" s="2277"/>
      <c r="PCD3" s="2277"/>
      <c r="PCE3" s="2277"/>
      <c r="PCF3" s="2277"/>
      <c r="PCG3" s="2277"/>
      <c r="PCH3" s="2277"/>
      <c r="PCI3" s="2277"/>
      <c r="PCJ3" s="2277"/>
      <c r="PCK3" s="2277"/>
      <c r="PCL3" s="2277"/>
      <c r="PCM3" s="2277"/>
      <c r="PCN3" s="2277"/>
      <c r="PCO3" s="2277"/>
      <c r="PCP3" s="2277"/>
      <c r="PCQ3" s="2277"/>
      <c r="PCR3" s="2277"/>
      <c r="PCS3" s="2277"/>
      <c r="PCT3" s="2277"/>
      <c r="PCU3" s="2277"/>
      <c r="PCV3" s="2277"/>
      <c r="PCW3" s="2277"/>
      <c r="PCX3" s="2277"/>
      <c r="PCY3" s="2277"/>
      <c r="PCZ3" s="2277"/>
      <c r="PDA3" s="2277"/>
      <c r="PDB3" s="2277"/>
      <c r="PDC3" s="2277"/>
      <c r="PDD3" s="2277"/>
      <c r="PDE3" s="2277"/>
      <c r="PDF3" s="2277"/>
      <c r="PDG3" s="2277"/>
      <c r="PDH3" s="2277"/>
      <c r="PDI3" s="2277"/>
      <c r="PDJ3" s="2277"/>
      <c r="PDK3" s="2277"/>
      <c r="PDL3" s="2277"/>
      <c r="PDM3" s="2277"/>
      <c r="PDN3" s="2277"/>
      <c r="PDO3" s="2277"/>
      <c r="PDP3" s="2277"/>
      <c r="PDQ3" s="2277"/>
      <c r="PDR3" s="2277"/>
      <c r="PDS3" s="2277"/>
      <c r="PDT3" s="2277"/>
      <c r="PDU3" s="2277"/>
      <c r="PDV3" s="2277"/>
      <c r="PDW3" s="2277"/>
      <c r="PDX3" s="2277"/>
      <c r="PDY3" s="2277"/>
      <c r="PDZ3" s="2277"/>
      <c r="PEA3" s="2277"/>
      <c r="PEB3" s="2277"/>
      <c r="PEC3" s="2277"/>
      <c r="PED3" s="2277"/>
      <c r="PEE3" s="2277"/>
      <c r="PEF3" s="2277"/>
      <c r="PEG3" s="2277"/>
      <c r="PEH3" s="2277"/>
      <c r="PEI3" s="2277"/>
      <c r="PEJ3" s="2277"/>
      <c r="PEK3" s="2277"/>
      <c r="PEL3" s="2277"/>
      <c r="PEM3" s="2277"/>
      <c r="PEN3" s="2277"/>
      <c r="PEO3" s="2277"/>
      <c r="PEP3" s="2277"/>
      <c r="PEQ3" s="2277"/>
      <c r="PER3" s="2277"/>
      <c r="PES3" s="2277"/>
      <c r="PET3" s="2277"/>
      <c r="PEU3" s="2277"/>
      <c r="PEV3" s="2277"/>
      <c r="PEW3" s="2277"/>
      <c r="PEX3" s="2277"/>
      <c r="PEY3" s="2277"/>
      <c r="PEZ3" s="2277"/>
      <c r="PFA3" s="2277"/>
      <c r="PFB3" s="2277"/>
      <c r="PFC3" s="2277"/>
      <c r="PFD3" s="2277"/>
      <c r="PFE3" s="2277"/>
      <c r="PFF3" s="2277"/>
      <c r="PFG3" s="2277"/>
      <c r="PFH3" s="2277"/>
      <c r="PFI3" s="2277"/>
      <c r="PFJ3" s="2277"/>
      <c r="PFK3" s="2277"/>
      <c r="PFL3" s="2277"/>
      <c r="PFM3" s="2277"/>
      <c r="PFN3" s="2277"/>
      <c r="PFO3" s="2277"/>
      <c r="PFP3" s="2277"/>
      <c r="PFQ3" s="2277"/>
      <c r="PFR3" s="2277"/>
      <c r="PFS3" s="2277"/>
      <c r="PFT3" s="2277"/>
      <c r="PFU3" s="2277"/>
      <c r="PFV3" s="2277"/>
      <c r="PFW3" s="2277"/>
      <c r="PFX3" s="2277"/>
      <c r="PFY3" s="2277"/>
      <c r="PFZ3" s="2277"/>
      <c r="PGA3" s="2277"/>
      <c r="PGB3" s="2277"/>
      <c r="PGC3" s="2277"/>
      <c r="PGD3" s="2277"/>
      <c r="PGE3" s="2277"/>
      <c r="PGF3" s="2277"/>
      <c r="PGG3" s="2277"/>
      <c r="PGH3" s="2277"/>
      <c r="PGI3" s="2277"/>
      <c r="PGJ3" s="2277"/>
      <c r="PGK3" s="2277"/>
      <c r="PGL3" s="2277"/>
      <c r="PGM3" s="2277"/>
      <c r="PGN3" s="2277"/>
      <c r="PGO3" s="2277"/>
      <c r="PGP3" s="2277"/>
      <c r="PGQ3" s="2277"/>
      <c r="PGR3" s="2277"/>
      <c r="PGS3" s="2277"/>
      <c r="PGT3" s="2277"/>
      <c r="PGU3" s="2277"/>
      <c r="PGV3" s="2277"/>
      <c r="PGW3" s="2277"/>
      <c r="PGX3" s="2277"/>
      <c r="PGY3" s="2277"/>
      <c r="PGZ3" s="2277"/>
      <c r="PHA3" s="2277"/>
      <c r="PHB3" s="2277"/>
      <c r="PHC3" s="2277"/>
      <c r="PHD3" s="2277"/>
      <c r="PHE3" s="2277"/>
      <c r="PHF3" s="2277"/>
      <c r="PHG3" s="2277"/>
      <c r="PHH3" s="2277"/>
      <c r="PHI3" s="2277"/>
      <c r="PHJ3" s="2277"/>
      <c r="PHK3" s="2277"/>
      <c r="PHL3" s="2277"/>
      <c r="PHM3" s="2277"/>
      <c r="PHN3" s="2277"/>
      <c r="PHO3" s="2277"/>
      <c r="PHP3" s="2277"/>
      <c r="PHQ3" s="2277"/>
      <c r="PHR3" s="2277"/>
      <c r="PHS3" s="2277"/>
      <c r="PHT3" s="2277"/>
      <c r="PHU3" s="2277"/>
      <c r="PHV3" s="2277"/>
      <c r="PHW3" s="2277"/>
      <c r="PHX3" s="2277"/>
      <c r="PHY3" s="2277"/>
      <c r="PHZ3" s="2277"/>
      <c r="PIA3" s="2277"/>
      <c r="PIB3" s="2277"/>
      <c r="PIC3" s="2277"/>
      <c r="PID3" s="2277"/>
      <c r="PIE3" s="2277"/>
      <c r="PIF3" s="2277"/>
      <c r="PIG3" s="2277"/>
      <c r="PIH3" s="2277"/>
      <c r="PII3" s="2277"/>
      <c r="PIJ3" s="2277"/>
      <c r="PIK3" s="2277"/>
      <c r="PIL3" s="2277"/>
      <c r="PIM3" s="2277"/>
      <c r="PIN3" s="2277"/>
      <c r="PIO3" s="2277"/>
      <c r="PIP3" s="2277"/>
      <c r="PIQ3" s="2277"/>
      <c r="PIR3" s="2277"/>
      <c r="PIS3" s="2277"/>
      <c r="PIT3" s="2277"/>
      <c r="PIU3" s="2277"/>
      <c r="PIV3" s="2277"/>
      <c r="PIW3" s="2277"/>
      <c r="PIX3" s="2277"/>
      <c r="PIY3" s="2277"/>
      <c r="PIZ3" s="2277"/>
      <c r="PJA3" s="2277"/>
      <c r="PJB3" s="2277"/>
      <c r="PJC3" s="2277"/>
      <c r="PJD3" s="2277"/>
      <c r="PJE3" s="2277"/>
      <c r="PJF3" s="2277"/>
      <c r="PJG3" s="2277"/>
      <c r="PJH3" s="2277"/>
      <c r="PJI3" s="2277"/>
      <c r="PJJ3" s="2277"/>
      <c r="PJK3" s="2277"/>
      <c r="PJL3" s="2277"/>
      <c r="PJM3" s="2277"/>
      <c r="PJN3" s="2277"/>
      <c r="PJO3" s="2277"/>
      <c r="PJP3" s="2277"/>
      <c r="PJQ3" s="2277"/>
      <c r="PJR3" s="2277"/>
      <c r="PJS3" s="2277"/>
      <c r="PJT3" s="2277"/>
      <c r="PJU3" s="2277"/>
      <c r="PJV3" s="2277"/>
      <c r="PJW3" s="2277"/>
      <c r="PJX3" s="2277"/>
      <c r="PJY3" s="2277"/>
      <c r="PJZ3" s="2277"/>
      <c r="PKA3" s="2277"/>
      <c r="PKB3" s="2277"/>
      <c r="PKC3" s="2277"/>
      <c r="PKD3" s="2277"/>
      <c r="PKE3" s="2277"/>
      <c r="PKF3" s="2277"/>
      <c r="PKG3" s="2277"/>
      <c r="PKH3" s="2277"/>
      <c r="PKI3" s="2277"/>
      <c r="PKJ3" s="2277"/>
      <c r="PKK3" s="2277"/>
      <c r="PKL3" s="2277"/>
      <c r="PKM3" s="2277"/>
      <c r="PKN3" s="2277"/>
      <c r="PKO3" s="2277"/>
      <c r="PKP3" s="2277"/>
      <c r="PKQ3" s="2277"/>
      <c r="PKR3" s="2277"/>
      <c r="PKS3" s="2277"/>
      <c r="PKT3" s="2277"/>
      <c r="PKU3" s="2277"/>
      <c r="PKV3" s="2277"/>
      <c r="PKW3" s="2277"/>
      <c r="PKX3" s="2277"/>
      <c r="PKY3" s="2277"/>
      <c r="PKZ3" s="2277"/>
      <c r="PLA3" s="2277"/>
      <c r="PLB3" s="2277"/>
      <c r="PLC3" s="2277"/>
      <c r="PLD3" s="2277"/>
      <c r="PLE3" s="2277"/>
      <c r="PLF3" s="2277"/>
      <c r="PLG3" s="2277"/>
      <c r="PLH3" s="2277"/>
      <c r="PLI3" s="2277"/>
      <c r="PLJ3" s="2277"/>
      <c r="PLK3" s="2277"/>
      <c r="PLL3" s="2277"/>
      <c r="PLM3" s="2277"/>
      <c r="PLN3" s="2277"/>
      <c r="PLO3" s="2277"/>
      <c r="PLP3" s="2277"/>
      <c r="PLQ3" s="2277"/>
      <c r="PLR3" s="2277"/>
      <c r="PLS3" s="2277"/>
      <c r="PLT3" s="2277"/>
      <c r="PLU3" s="2277"/>
      <c r="PLV3" s="2277"/>
      <c r="PLW3" s="2277"/>
      <c r="PLX3" s="2277"/>
      <c r="PLY3" s="2277"/>
      <c r="PLZ3" s="2277"/>
      <c r="PMA3" s="2277"/>
      <c r="PMB3" s="2277"/>
      <c r="PMC3" s="2277"/>
      <c r="PMD3" s="2277"/>
      <c r="PME3" s="2277"/>
      <c r="PMF3" s="2277"/>
      <c r="PMG3" s="2277"/>
      <c r="PMH3" s="2277"/>
      <c r="PMI3" s="2277"/>
      <c r="PMJ3" s="2277"/>
      <c r="PMK3" s="2277"/>
      <c r="PML3" s="2277"/>
      <c r="PMM3" s="2277"/>
      <c r="PMN3" s="2277"/>
      <c r="PMO3" s="2277"/>
      <c r="PMP3" s="2277"/>
      <c r="PMQ3" s="2277"/>
      <c r="PMR3" s="2277"/>
      <c r="PMS3" s="2277"/>
      <c r="PMT3" s="2277"/>
      <c r="PMU3" s="2277"/>
      <c r="PMV3" s="2277"/>
      <c r="PMW3" s="2277"/>
      <c r="PMX3" s="2277"/>
      <c r="PMY3" s="2277"/>
      <c r="PMZ3" s="2277"/>
      <c r="PNA3" s="2277"/>
      <c r="PNB3" s="2277"/>
      <c r="PNC3" s="2277"/>
      <c r="PND3" s="2277"/>
      <c r="PNE3" s="2277"/>
      <c r="PNF3" s="2277"/>
      <c r="PNG3" s="2277"/>
      <c r="PNH3" s="2277"/>
      <c r="PNI3" s="2277"/>
      <c r="PNJ3" s="2277"/>
      <c r="PNK3" s="2277"/>
      <c r="PNL3" s="2277"/>
      <c r="PNM3" s="2277"/>
      <c r="PNN3" s="2277"/>
      <c r="PNO3" s="2277"/>
      <c r="PNP3" s="2277"/>
      <c r="PNQ3" s="2277"/>
      <c r="PNR3" s="2277"/>
      <c r="PNS3" s="2277"/>
      <c r="PNT3" s="2277"/>
      <c r="PNU3" s="2277"/>
      <c r="PNV3" s="2277"/>
      <c r="PNW3" s="2277"/>
      <c r="PNX3" s="2277"/>
      <c r="PNY3" s="2277"/>
      <c r="PNZ3" s="2277"/>
      <c r="POA3" s="2277"/>
      <c r="POB3" s="2277"/>
      <c r="POC3" s="2277"/>
      <c r="POD3" s="2277"/>
      <c r="POE3" s="2277"/>
      <c r="POF3" s="2277"/>
      <c r="POG3" s="2277"/>
      <c r="POH3" s="2277"/>
      <c r="POI3" s="2277"/>
      <c r="POJ3" s="2277"/>
      <c r="POK3" s="2277"/>
      <c r="POL3" s="2277"/>
      <c r="POM3" s="2277"/>
      <c r="PON3" s="2277"/>
      <c r="POO3" s="2277"/>
      <c r="POP3" s="2277"/>
      <c r="POQ3" s="2277"/>
      <c r="POR3" s="2277"/>
      <c r="POS3" s="2277"/>
      <c r="POT3" s="2277"/>
      <c r="POU3" s="2277"/>
      <c r="POV3" s="2277"/>
      <c r="POW3" s="2277"/>
      <c r="POX3" s="2277"/>
      <c r="POY3" s="2277"/>
      <c r="POZ3" s="2277"/>
      <c r="PPA3" s="2277"/>
      <c r="PPB3" s="2277"/>
      <c r="PPC3" s="2277"/>
      <c r="PPD3" s="2277"/>
      <c r="PPE3" s="2277"/>
      <c r="PPF3" s="2277"/>
      <c r="PPG3" s="2277"/>
      <c r="PPH3" s="2277"/>
      <c r="PPI3" s="2277"/>
      <c r="PPJ3" s="2277"/>
      <c r="PPK3" s="2277"/>
      <c r="PPL3" s="2277"/>
      <c r="PPM3" s="2277"/>
      <c r="PPN3" s="2277"/>
      <c r="PPO3" s="2277"/>
      <c r="PPP3" s="2277"/>
      <c r="PPQ3" s="2277"/>
      <c r="PPR3" s="2277"/>
      <c r="PPS3" s="2277"/>
      <c r="PPT3" s="2277"/>
      <c r="PPU3" s="2277"/>
      <c r="PPV3" s="2277"/>
      <c r="PPW3" s="2277"/>
      <c r="PPX3" s="2277"/>
      <c r="PPY3" s="2277"/>
      <c r="PPZ3" s="2277"/>
      <c r="PQA3" s="2277"/>
      <c r="PQB3" s="2277"/>
      <c r="PQC3" s="2277"/>
      <c r="PQD3" s="2277"/>
      <c r="PQE3" s="2277"/>
      <c r="PQF3" s="2277"/>
      <c r="PQG3" s="2277"/>
      <c r="PQH3" s="2277"/>
      <c r="PQI3" s="2277"/>
      <c r="PQJ3" s="2277"/>
      <c r="PQK3" s="2277"/>
      <c r="PQL3" s="2277"/>
      <c r="PQM3" s="2277"/>
      <c r="PQN3" s="2277"/>
      <c r="PQO3" s="2277"/>
      <c r="PQP3" s="2277"/>
      <c r="PQQ3" s="2277"/>
      <c r="PQR3" s="2277"/>
      <c r="PQS3" s="2277"/>
      <c r="PQT3" s="2277"/>
      <c r="PQU3" s="2277"/>
      <c r="PQV3" s="2277"/>
      <c r="PQW3" s="2277"/>
      <c r="PQX3" s="2277"/>
      <c r="PQY3" s="2277"/>
      <c r="PQZ3" s="2277"/>
      <c r="PRA3" s="2277"/>
      <c r="PRB3" s="2277"/>
      <c r="PRC3" s="2277"/>
      <c r="PRD3" s="2277"/>
      <c r="PRE3" s="2277"/>
      <c r="PRF3" s="2277"/>
      <c r="PRG3" s="2277"/>
      <c r="PRH3" s="2277"/>
      <c r="PRI3" s="2277"/>
      <c r="PRJ3" s="2277"/>
      <c r="PRK3" s="2277"/>
      <c r="PRL3" s="2277"/>
      <c r="PRM3" s="2277"/>
      <c r="PRN3" s="2277"/>
      <c r="PRO3" s="2277"/>
      <c r="PRP3" s="2277"/>
      <c r="PRQ3" s="2277"/>
      <c r="PRR3" s="2277"/>
      <c r="PRS3" s="2277"/>
      <c r="PRT3" s="2277"/>
      <c r="PRU3" s="2277"/>
      <c r="PRV3" s="2277"/>
      <c r="PRW3" s="2277"/>
      <c r="PRX3" s="2277"/>
      <c r="PRY3" s="2277"/>
      <c r="PRZ3" s="2277"/>
      <c r="PSA3" s="2277"/>
      <c r="PSB3" s="2277"/>
      <c r="PSC3" s="2277"/>
      <c r="PSD3" s="2277"/>
      <c r="PSE3" s="2277"/>
      <c r="PSF3" s="2277"/>
      <c r="PSG3" s="2277"/>
      <c r="PSH3" s="2277"/>
      <c r="PSI3" s="2277"/>
      <c r="PSJ3" s="2277"/>
      <c r="PSK3" s="2277"/>
      <c r="PSL3" s="2277"/>
      <c r="PSM3" s="2277"/>
      <c r="PSN3" s="2277"/>
      <c r="PSO3" s="2277"/>
      <c r="PSP3" s="2277"/>
      <c r="PSQ3" s="2277"/>
      <c r="PSR3" s="2277"/>
      <c r="PSS3" s="2277"/>
      <c r="PST3" s="2277"/>
      <c r="PSU3" s="2277"/>
      <c r="PSV3" s="2277"/>
      <c r="PSW3" s="2277"/>
      <c r="PSX3" s="2277"/>
      <c r="PSY3" s="2277"/>
      <c r="PSZ3" s="2277"/>
      <c r="PTA3" s="2277"/>
      <c r="PTB3" s="2277"/>
      <c r="PTC3" s="2277"/>
      <c r="PTD3" s="2277"/>
      <c r="PTE3" s="2277"/>
      <c r="PTF3" s="2277"/>
      <c r="PTG3" s="2277"/>
      <c r="PTH3" s="2277"/>
      <c r="PTI3" s="2277"/>
      <c r="PTJ3" s="2277"/>
      <c r="PTK3" s="2277"/>
      <c r="PTL3" s="2277"/>
      <c r="PTM3" s="2277"/>
      <c r="PTN3" s="2277"/>
      <c r="PTO3" s="2277"/>
      <c r="PTP3" s="2277"/>
      <c r="PTQ3" s="2277"/>
      <c r="PTR3" s="2277"/>
      <c r="PTS3" s="2277"/>
      <c r="PTT3" s="2277"/>
      <c r="PTU3" s="2277"/>
      <c r="PTV3" s="2277"/>
      <c r="PTW3" s="2277"/>
      <c r="PTX3" s="2277"/>
      <c r="PTY3" s="2277"/>
      <c r="PTZ3" s="2277"/>
      <c r="PUA3" s="2277"/>
      <c r="PUB3" s="2277"/>
      <c r="PUC3" s="2277"/>
      <c r="PUD3" s="2277"/>
      <c r="PUE3" s="2277"/>
      <c r="PUF3" s="2277"/>
      <c r="PUG3" s="2277"/>
      <c r="PUH3" s="2277"/>
      <c r="PUI3" s="2277"/>
      <c r="PUJ3" s="2277"/>
      <c r="PUK3" s="2277"/>
      <c r="PUL3" s="2277"/>
      <c r="PUM3" s="2277"/>
      <c r="PUN3" s="2277"/>
      <c r="PUO3" s="2277"/>
      <c r="PUP3" s="2277"/>
      <c r="PUQ3" s="2277"/>
      <c r="PUR3" s="2277"/>
      <c r="PUS3" s="2277"/>
      <c r="PUT3" s="2277"/>
      <c r="PUU3" s="2277"/>
      <c r="PUV3" s="2277"/>
      <c r="PUW3" s="2277"/>
      <c r="PUX3" s="2277"/>
      <c r="PUY3" s="2277"/>
      <c r="PUZ3" s="2277"/>
      <c r="PVA3" s="2277"/>
      <c r="PVB3" s="2277"/>
      <c r="PVC3" s="2277"/>
      <c r="PVD3" s="2277"/>
      <c r="PVE3" s="2277"/>
      <c r="PVF3" s="2277"/>
      <c r="PVG3" s="2277"/>
      <c r="PVH3" s="2277"/>
      <c r="PVI3" s="2277"/>
      <c r="PVJ3" s="2277"/>
      <c r="PVK3" s="2277"/>
      <c r="PVL3" s="2277"/>
      <c r="PVM3" s="2277"/>
      <c r="PVN3" s="2277"/>
      <c r="PVO3" s="2277"/>
      <c r="PVP3" s="2277"/>
      <c r="PVQ3" s="2277"/>
      <c r="PVR3" s="2277"/>
      <c r="PVS3" s="2277"/>
      <c r="PVT3" s="2277"/>
      <c r="PVU3" s="2277"/>
      <c r="PVV3" s="2277"/>
      <c r="PVW3" s="2277"/>
      <c r="PVX3" s="2277"/>
      <c r="PVY3" s="2277"/>
      <c r="PVZ3" s="2277"/>
      <c r="PWA3" s="2277"/>
      <c r="PWB3" s="2277"/>
      <c r="PWC3" s="2277"/>
      <c r="PWD3" s="2277"/>
      <c r="PWE3" s="2277"/>
      <c r="PWF3" s="2277"/>
      <c r="PWG3" s="2277"/>
      <c r="PWH3" s="2277"/>
      <c r="PWI3" s="2277"/>
      <c r="PWJ3" s="2277"/>
      <c r="PWK3" s="2277"/>
      <c r="PWL3" s="2277"/>
      <c r="PWM3" s="2277"/>
      <c r="PWN3" s="2277"/>
      <c r="PWO3" s="2277"/>
      <c r="PWP3" s="2277"/>
      <c r="PWQ3" s="2277"/>
      <c r="PWR3" s="2277"/>
      <c r="PWS3" s="2277"/>
      <c r="PWT3" s="2277"/>
      <c r="PWU3" s="2277"/>
      <c r="PWV3" s="2277"/>
      <c r="PWW3" s="2277"/>
      <c r="PWX3" s="2277"/>
      <c r="PWY3" s="2277"/>
      <c r="PWZ3" s="2277"/>
      <c r="PXA3" s="2277"/>
      <c r="PXB3" s="2277"/>
      <c r="PXC3" s="2277"/>
      <c r="PXD3" s="2277"/>
      <c r="PXE3" s="2277"/>
      <c r="PXF3" s="2277"/>
      <c r="PXG3" s="2277"/>
      <c r="PXH3" s="2277"/>
      <c r="PXI3" s="2277"/>
      <c r="PXJ3" s="2277"/>
      <c r="PXK3" s="2277"/>
      <c r="PXL3" s="2277"/>
      <c r="PXM3" s="2277"/>
      <c r="PXN3" s="2277"/>
      <c r="PXO3" s="2277"/>
      <c r="PXP3" s="2277"/>
      <c r="PXQ3" s="2277"/>
      <c r="PXR3" s="2277"/>
      <c r="PXS3" s="2277"/>
      <c r="PXT3" s="2277"/>
      <c r="PXU3" s="2277"/>
      <c r="PXV3" s="2277"/>
      <c r="PXW3" s="2277"/>
      <c r="PXX3" s="2277"/>
      <c r="PXY3" s="2277"/>
      <c r="PXZ3" s="2277"/>
      <c r="PYA3" s="2277"/>
      <c r="PYB3" s="2277"/>
      <c r="PYC3" s="2277"/>
      <c r="PYD3" s="2277"/>
      <c r="PYE3" s="2277"/>
      <c r="PYF3" s="2277"/>
      <c r="PYG3" s="2277"/>
      <c r="PYH3" s="2277"/>
      <c r="PYI3" s="2277"/>
      <c r="PYJ3" s="2277"/>
      <c r="PYK3" s="2277"/>
      <c r="PYL3" s="2277"/>
      <c r="PYM3" s="2277"/>
      <c r="PYN3" s="2277"/>
      <c r="PYO3" s="2277"/>
      <c r="PYP3" s="2277"/>
      <c r="PYQ3" s="2277"/>
      <c r="PYR3" s="2277"/>
      <c r="PYS3" s="2277"/>
      <c r="PYT3" s="2277"/>
      <c r="PYU3" s="2277"/>
      <c r="PYV3" s="2277"/>
      <c r="PYW3" s="2277"/>
      <c r="PYX3" s="2277"/>
      <c r="PYY3" s="2277"/>
      <c r="PYZ3" s="2277"/>
      <c r="PZA3" s="2277"/>
      <c r="PZB3" s="2277"/>
      <c r="PZC3" s="2277"/>
      <c r="PZD3" s="2277"/>
      <c r="PZE3" s="2277"/>
      <c r="PZF3" s="2277"/>
      <c r="PZG3" s="2277"/>
      <c r="PZH3" s="2277"/>
      <c r="PZI3" s="2277"/>
      <c r="PZJ3" s="2277"/>
      <c r="PZK3" s="2277"/>
      <c r="PZL3" s="2277"/>
      <c r="PZM3" s="2277"/>
      <c r="PZN3" s="2277"/>
      <c r="PZO3" s="2277"/>
      <c r="PZP3" s="2277"/>
      <c r="PZQ3" s="2277"/>
      <c r="PZR3" s="2277"/>
      <c r="PZS3" s="2277"/>
      <c r="PZT3" s="2277"/>
      <c r="PZU3" s="2277"/>
      <c r="PZV3" s="2277"/>
      <c r="PZW3" s="2277"/>
      <c r="PZX3" s="2277"/>
      <c r="PZY3" s="2277"/>
      <c r="PZZ3" s="2277"/>
      <c r="QAA3" s="2277"/>
      <c r="QAB3" s="2277"/>
      <c r="QAC3" s="2277"/>
      <c r="QAD3" s="2277"/>
      <c r="QAE3" s="2277"/>
      <c r="QAF3" s="2277"/>
      <c r="QAG3" s="2277"/>
      <c r="QAH3" s="2277"/>
      <c r="QAI3" s="2277"/>
      <c r="QAJ3" s="2277"/>
      <c r="QAK3" s="2277"/>
      <c r="QAL3" s="2277"/>
      <c r="QAM3" s="2277"/>
      <c r="QAN3" s="2277"/>
      <c r="QAO3" s="2277"/>
      <c r="QAP3" s="2277"/>
      <c r="QAQ3" s="2277"/>
      <c r="QAR3" s="2277"/>
      <c r="QAS3" s="2277"/>
      <c r="QAT3" s="2277"/>
      <c r="QAU3" s="2277"/>
      <c r="QAV3" s="2277"/>
      <c r="QAW3" s="2277"/>
      <c r="QAX3" s="2277"/>
      <c r="QAY3" s="2277"/>
      <c r="QAZ3" s="2277"/>
      <c r="QBA3" s="2277"/>
      <c r="QBB3" s="2277"/>
      <c r="QBC3" s="2277"/>
      <c r="QBD3" s="2277"/>
      <c r="QBE3" s="2277"/>
      <c r="QBF3" s="2277"/>
      <c r="QBG3" s="2277"/>
      <c r="QBH3" s="2277"/>
      <c r="QBI3" s="2277"/>
      <c r="QBJ3" s="2277"/>
      <c r="QBK3" s="2277"/>
      <c r="QBL3" s="2277"/>
      <c r="QBM3" s="2277"/>
      <c r="QBN3" s="2277"/>
      <c r="QBO3" s="2277"/>
      <c r="QBP3" s="2277"/>
      <c r="QBQ3" s="2277"/>
      <c r="QBR3" s="2277"/>
      <c r="QBS3" s="2277"/>
      <c r="QBT3" s="2277"/>
      <c r="QBU3" s="2277"/>
      <c r="QBV3" s="2277"/>
      <c r="QBW3" s="2277"/>
      <c r="QBX3" s="2277"/>
      <c r="QBY3" s="2277"/>
      <c r="QBZ3" s="2277"/>
      <c r="QCA3" s="2277"/>
      <c r="QCB3" s="2277"/>
      <c r="QCC3" s="2277"/>
      <c r="QCD3" s="2277"/>
      <c r="QCE3" s="2277"/>
      <c r="QCF3" s="2277"/>
      <c r="QCG3" s="2277"/>
      <c r="QCH3" s="2277"/>
      <c r="QCI3" s="2277"/>
      <c r="QCJ3" s="2277"/>
      <c r="QCK3" s="2277"/>
      <c r="QCL3" s="2277"/>
      <c r="QCM3" s="2277"/>
      <c r="QCN3" s="2277"/>
      <c r="QCO3" s="2277"/>
      <c r="QCP3" s="2277"/>
      <c r="QCQ3" s="2277"/>
      <c r="QCR3" s="2277"/>
      <c r="QCS3" s="2277"/>
      <c r="QCT3" s="2277"/>
      <c r="QCU3" s="2277"/>
      <c r="QCV3" s="2277"/>
      <c r="QCW3" s="2277"/>
      <c r="QCX3" s="2277"/>
      <c r="QCY3" s="2277"/>
      <c r="QCZ3" s="2277"/>
      <c r="QDA3" s="2277"/>
      <c r="QDB3" s="2277"/>
      <c r="QDC3" s="2277"/>
      <c r="QDD3" s="2277"/>
      <c r="QDE3" s="2277"/>
      <c r="QDF3" s="2277"/>
      <c r="QDG3" s="2277"/>
      <c r="QDH3" s="2277"/>
      <c r="QDI3" s="2277"/>
      <c r="QDJ3" s="2277"/>
      <c r="QDK3" s="2277"/>
      <c r="QDL3" s="2277"/>
      <c r="QDM3" s="2277"/>
      <c r="QDN3" s="2277"/>
      <c r="QDO3" s="2277"/>
      <c r="QDP3" s="2277"/>
      <c r="QDQ3" s="2277"/>
      <c r="QDR3" s="2277"/>
      <c r="QDS3" s="2277"/>
      <c r="QDT3" s="2277"/>
      <c r="QDU3" s="2277"/>
      <c r="QDV3" s="2277"/>
      <c r="QDW3" s="2277"/>
      <c r="QDX3" s="2277"/>
      <c r="QDY3" s="2277"/>
      <c r="QDZ3" s="2277"/>
      <c r="QEA3" s="2277"/>
      <c r="QEB3" s="2277"/>
      <c r="QEC3" s="2277"/>
      <c r="QED3" s="2277"/>
      <c r="QEE3" s="2277"/>
      <c r="QEF3" s="2277"/>
      <c r="QEG3" s="2277"/>
      <c r="QEH3" s="2277"/>
      <c r="QEI3" s="2277"/>
      <c r="QEJ3" s="2277"/>
      <c r="QEK3" s="2277"/>
      <c r="QEL3" s="2277"/>
      <c r="QEM3" s="2277"/>
      <c r="QEN3" s="2277"/>
      <c r="QEO3" s="2277"/>
      <c r="QEP3" s="2277"/>
      <c r="QEQ3" s="2277"/>
      <c r="QER3" s="2277"/>
      <c r="QES3" s="2277"/>
      <c r="QET3" s="2277"/>
      <c r="QEU3" s="2277"/>
      <c r="QEV3" s="2277"/>
      <c r="QEW3" s="2277"/>
      <c r="QEX3" s="2277"/>
      <c r="QEY3" s="2277"/>
      <c r="QEZ3" s="2277"/>
      <c r="QFA3" s="2277"/>
      <c r="QFB3" s="2277"/>
      <c r="QFC3" s="2277"/>
      <c r="QFD3" s="2277"/>
      <c r="QFE3" s="2277"/>
      <c r="QFF3" s="2277"/>
      <c r="QFG3" s="2277"/>
      <c r="QFH3" s="2277"/>
      <c r="QFI3" s="2277"/>
      <c r="QFJ3" s="2277"/>
      <c r="QFK3" s="2277"/>
      <c r="QFL3" s="2277"/>
      <c r="QFM3" s="2277"/>
      <c r="QFN3" s="2277"/>
      <c r="QFO3" s="2277"/>
      <c r="QFP3" s="2277"/>
      <c r="QFQ3" s="2277"/>
      <c r="QFR3" s="2277"/>
      <c r="QFS3" s="2277"/>
      <c r="QFT3" s="2277"/>
      <c r="QFU3" s="2277"/>
      <c r="QFV3" s="2277"/>
      <c r="QFW3" s="2277"/>
      <c r="QFX3" s="2277"/>
      <c r="QFY3" s="2277"/>
      <c r="QFZ3" s="2277"/>
      <c r="QGA3" s="2277"/>
      <c r="QGB3" s="2277"/>
      <c r="QGC3" s="2277"/>
      <c r="QGD3" s="2277"/>
      <c r="QGE3" s="2277"/>
      <c r="QGF3" s="2277"/>
      <c r="QGG3" s="2277"/>
      <c r="QGH3" s="2277"/>
      <c r="QGI3" s="2277"/>
      <c r="QGJ3" s="2277"/>
      <c r="QGK3" s="2277"/>
      <c r="QGL3" s="2277"/>
      <c r="QGM3" s="2277"/>
      <c r="QGN3" s="2277"/>
      <c r="QGO3" s="2277"/>
      <c r="QGP3" s="2277"/>
      <c r="QGQ3" s="2277"/>
      <c r="QGR3" s="2277"/>
      <c r="QGS3" s="2277"/>
      <c r="QGT3" s="2277"/>
      <c r="QGU3" s="2277"/>
      <c r="QGV3" s="2277"/>
      <c r="QGW3" s="2277"/>
      <c r="QGX3" s="2277"/>
      <c r="QGY3" s="2277"/>
      <c r="QGZ3" s="2277"/>
      <c r="QHA3" s="2277"/>
      <c r="QHB3" s="2277"/>
      <c r="QHC3" s="2277"/>
      <c r="QHD3" s="2277"/>
      <c r="QHE3" s="2277"/>
      <c r="QHF3" s="2277"/>
      <c r="QHG3" s="2277"/>
      <c r="QHH3" s="2277"/>
      <c r="QHI3" s="2277"/>
      <c r="QHJ3" s="2277"/>
      <c r="QHK3" s="2277"/>
      <c r="QHL3" s="2277"/>
      <c r="QHM3" s="2277"/>
      <c r="QHN3" s="2277"/>
      <c r="QHO3" s="2277"/>
      <c r="QHP3" s="2277"/>
      <c r="QHQ3" s="2277"/>
      <c r="QHR3" s="2277"/>
      <c r="QHS3" s="2277"/>
      <c r="QHT3" s="2277"/>
      <c r="QHU3" s="2277"/>
      <c r="QHV3" s="2277"/>
      <c r="QHW3" s="2277"/>
      <c r="QHX3" s="2277"/>
      <c r="QHY3" s="2277"/>
      <c r="QHZ3" s="2277"/>
      <c r="QIA3" s="2277"/>
      <c r="QIB3" s="2277"/>
      <c r="QIC3" s="2277"/>
      <c r="QID3" s="2277"/>
      <c r="QIE3" s="2277"/>
      <c r="QIF3" s="2277"/>
      <c r="QIG3" s="2277"/>
      <c r="QIH3" s="2277"/>
      <c r="QII3" s="2277"/>
      <c r="QIJ3" s="2277"/>
      <c r="QIK3" s="2277"/>
      <c r="QIL3" s="2277"/>
      <c r="QIM3" s="2277"/>
      <c r="QIN3" s="2277"/>
      <c r="QIO3" s="2277"/>
      <c r="QIP3" s="2277"/>
      <c r="QIQ3" s="2277"/>
      <c r="QIR3" s="2277"/>
      <c r="QIS3" s="2277"/>
      <c r="QIT3" s="2277"/>
      <c r="QIU3" s="2277"/>
      <c r="QIV3" s="2277"/>
      <c r="QIW3" s="2277"/>
      <c r="QIX3" s="2277"/>
      <c r="QIY3" s="2277"/>
      <c r="QIZ3" s="2277"/>
      <c r="QJA3" s="2277"/>
      <c r="QJB3" s="2277"/>
      <c r="QJC3" s="2277"/>
      <c r="QJD3" s="2277"/>
      <c r="QJE3" s="2277"/>
      <c r="QJF3" s="2277"/>
      <c r="QJG3" s="2277"/>
      <c r="QJH3" s="2277"/>
      <c r="QJI3" s="2277"/>
      <c r="QJJ3" s="2277"/>
      <c r="QJK3" s="2277"/>
      <c r="QJL3" s="2277"/>
      <c r="QJM3" s="2277"/>
      <c r="QJN3" s="2277"/>
      <c r="QJO3" s="2277"/>
      <c r="QJP3" s="2277"/>
      <c r="QJQ3" s="2277"/>
      <c r="QJR3" s="2277"/>
      <c r="QJS3" s="2277"/>
      <c r="QJT3" s="2277"/>
      <c r="QJU3" s="2277"/>
      <c r="QJV3" s="2277"/>
      <c r="QJW3" s="2277"/>
      <c r="QJX3" s="2277"/>
      <c r="QJY3" s="2277"/>
      <c r="QJZ3" s="2277"/>
      <c r="QKA3" s="2277"/>
      <c r="QKB3" s="2277"/>
      <c r="QKC3" s="2277"/>
      <c r="QKD3" s="2277"/>
      <c r="QKE3" s="2277"/>
      <c r="QKF3" s="2277"/>
      <c r="QKG3" s="2277"/>
      <c r="QKH3" s="2277"/>
      <c r="QKI3" s="2277"/>
      <c r="QKJ3" s="2277"/>
      <c r="QKK3" s="2277"/>
      <c r="QKL3" s="2277"/>
      <c r="QKM3" s="2277"/>
      <c r="QKN3" s="2277"/>
      <c r="QKO3" s="2277"/>
      <c r="QKP3" s="2277"/>
      <c r="QKQ3" s="2277"/>
      <c r="QKR3" s="2277"/>
      <c r="QKS3" s="2277"/>
      <c r="QKT3" s="2277"/>
      <c r="QKU3" s="2277"/>
      <c r="QKV3" s="2277"/>
      <c r="QKW3" s="2277"/>
      <c r="QKX3" s="2277"/>
      <c r="QKY3" s="2277"/>
      <c r="QKZ3" s="2277"/>
      <c r="QLA3" s="2277"/>
      <c r="QLB3" s="2277"/>
      <c r="QLC3" s="2277"/>
      <c r="QLD3" s="2277"/>
      <c r="QLE3" s="2277"/>
      <c r="QLF3" s="2277"/>
      <c r="QLG3" s="2277"/>
      <c r="QLH3" s="2277"/>
      <c r="QLI3" s="2277"/>
      <c r="QLJ3" s="2277"/>
      <c r="QLK3" s="2277"/>
      <c r="QLL3" s="2277"/>
      <c r="QLM3" s="2277"/>
      <c r="QLN3" s="2277"/>
      <c r="QLO3" s="2277"/>
      <c r="QLP3" s="2277"/>
      <c r="QLQ3" s="2277"/>
      <c r="QLR3" s="2277"/>
      <c r="QLS3" s="2277"/>
      <c r="QLT3" s="2277"/>
      <c r="QLU3" s="2277"/>
      <c r="QLV3" s="2277"/>
      <c r="QLW3" s="2277"/>
      <c r="QLX3" s="2277"/>
      <c r="QLY3" s="2277"/>
      <c r="QLZ3" s="2277"/>
      <c r="QMA3" s="2277"/>
      <c r="QMB3" s="2277"/>
      <c r="QMC3" s="2277"/>
      <c r="QMD3" s="2277"/>
      <c r="QME3" s="2277"/>
      <c r="QMF3" s="2277"/>
      <c r="QMG3" s="2277"/>
      <c r="QMH3" s="2277"/>
      <c r="QMI3" s="2277"/>
      <c r="QMJ3" s="2277"/>
      <c r="QMK3" s="2277"/>
      <c r="QML3" s="2277"/>
      <c r="QMM3" s="2277"/>
      <c r="QMN3" s="2277"/>
      <c r="QMO3" s="2277"/>
      <c r="QMP3" s="2277"/>
      <c r="QMQ3" s="2277"/>
      <c r="QMR3" s="2277"/>
      <c r="QMS3" s="2277"/>
      <c r="QMT3" s="2277"/>
      <c r="QMU3" s="2277"/>
      <c r="QMV3" s="2277"/>
      <c r="QMW3" s="2277"/>
      <c r="QMX3" s="2277"/>
      <c r="QMY3" s="2277"/>
      <c r="QMZ3" s="2277"/>
      <c r="QNA3" s="2277"/>
      <c r="QNB3" s="2277"/>
      <c r="QNC3" s="2277"/>
      <c r="QND3" s="2277"/>
      <c r="QNE3" s="2277"/>
      <c r="QNF3" s="2277"/>
      <c r="QNG3" s="2277"/>
      <c r="QNH3" s="2277"/>
      <c r="QNI3" s="2277"/>
      <c r="QNJ3" s="2277"/>
      <c r="QNK3" s="2277"/>
      <c r="QNL3" s="2277"/>
      <c r="QNM3" s="2277"/>
      <c r="QNN3" s="2277"/>
      <c r="QNO3" s="2277"/>
      <c r="QNP3" s="2277"/>
      <c r="QNQ3" s="2277"/>
      <c r="QNR3" s="2277"/>
      <c r="QNS3" s="2277"/>
      <c r="QNT3" s="2277"/>
      <c r="QNU3" s="2277"/>
      <c r="QNV3" s="2277"/>
      <c r="QNW3" s="2277"/>
      <c r="QNX3" s="2277"/>
      <c r="QNY3" s="2277"/>
      <c r="QNZ3" s="2277"/>
      <c r="QOA3" s="2277"/>
      <c r="QOB3" s="2277"/>
      <c r="QOC3" s="2277"/>
      <c r="QOD3" s="2277"/>
      <c r="QOE3" s="2277"/>
      <c r="QOF3" s="2277"/>
      <c r="QOG3" s="2277"/>
      <c r="QOH3" s="2277"/>
      <c r="QOI3" s="2277"/>
      <c r="QOJ3" s="2277"/>
      <c r="QOK3" s="2277"/>
      <c r="QOL3" s="2277"/>
      <c r="QOM3" s="2277"/>
      <c r="QON3" s="2277"/>
      <c r="QOO3" s="2277"/>
      <c r="QOP3" s="2277"/>
      <c r="QOQ3" s="2277"/>
      <c r="QOR3" s="2277"/>
      <c r="QOS3" s="2277"/>
      <c r="QOT3" s="2277"/>
      <c r="QOU3" s="2277"/>
      <c r="QOV3" s="2277"/>
      <c r="QOW3" s="2277"/>
      <c r="QOX3" s="2277"/>
      <c r="QOY3" s="2277"/>
      <c r="QOZ3" s="2277"/>
      <c r="QPA3" s="2277"/>
      <c r="QPB3" s="2277"/>
      <c r="QPC3" s="2277"/>
      <c r="QPD3" s="2277"/>
      <c r="QPE3" s="2277"/>
      <c r="QPF3" s="2277"/>
      <c r="QPG3" s="2277"/>
      <c r="QPH3" s="2277"/>
      <c r="QPI3" s="2277"/>
      <c r="QPJ3" s="2277"/>
      <c r="QPK3" s="2277"/>
      <c r="QPL3" s="2277"/>
      <c r="QPM3" s="2277"/>
      <c r="QPN3" s="2277"/>
      <c r="QPO3" s="2277"/>
      <c r="QPP3" s="2277"/>
      <c r="QPQ3" s="2277"/>
      <c r="QPR3" s="2277"/>
      <c r="QPS3" s="2277"/>
      <c r="QPT3" s="2277"/>
      <c r="QPU3" s="2277"/>
      <c r="QPV3" s="2277"/>
      <c r="QPW3" s="2277"/>
      <c r="QPX3" s="2277"/>
      <c r="QPY3" s="2277"/>
      <c r="QPZ3" s="2277"/>
      <c r="QQA3" s="2277"/>
      <c r="QQB3" s="2277"/>
      <c r="QQC3" s="2277"/>
      <c r="QQD3" s="2277"/>
      <c r="QQE3" s="2277"/>
      <c r="QQF3" s="2277"/>
      <c r="QQG3" s="2277"/>
      <c r="QQH3" s="2277"/>
      <c r="QQI3" s="2277"/>
      <c r="QQJ3" s="2277"/>
      <c r="QQK3" s="2277"/>
      <c r="QQL3" s="2277"/>
      <c r="QQM3" s="2277"/>
      <c r="QQN3" s="2277"/>
      <c r="QQO3" s="2277"/>
      <c r="QQP3" s="2277"/>
      <c r="QQQ3" s="2277"/>
      <c r="QQR3" s="2277"/>
      <c r="QQS3" s="2277"/>
      <c r="QQT3" s="2277"/>
      <c r="QQU3" s="2277"/>
      <c r="QQV3" s="2277"/>
      <c r="QQW3" s="2277"/>
      <c r="QQX3" s="2277"/>
      <c r="QQY3" s="2277"/>
      <c r="QQZ3" s="2277"/>
      <c r="QRA3" s="2277"/>
      <c r="QRB3" s="2277"/>
      <c r="QRC3" s="2277"/>
      <c r="QRD3" s="2277"/>
      <c r="QRE3" s="2277"/>
      <c r="QRF3" s="2277"/>
      <c r="QRG3" s="2277"/>
      <c r="QRH3" s="2277"/>
      <c r="QRI3" s="2277"/>
      <c r="QRJ3" s="2277"/>
      <c r="QRK3" s="2277"/>
      <c r="QRL3" s="2277"/>
      <c r="QRM3" s="2277"/>
      <c r="QRN3" s="2277"/>
      <c r="QRO3" s="2277"/>
      <c r="QRP3" s="2277"/>
      <c r="QRQ3" s="2277"/>
      <c r="QRR3" s="2277"/>
      <c r="QRS3" s="2277"/>
      <c r="QRT3" s="2277"/>
      <c r="QRU3" s="2277"/>
      <c r="QRV3" s="2277"/>
      <c r="QRW3" s="2277"/>
      <c r="QRX3" s="2277"/>
      <c r="QRY3" s="2277"/>
      <c r="QRZ3" s="2277"/>
      <c r="QSA3" s="2277"/>
      <c r="QSB3" s="2277"/>
      <c r="QSC3" s="2277"/>
      <c r="QSD3" s="2277"/>
      <c r="QSE3" s="2277"/>
      <c r="QSF3" s="2277"/>
      <c r="QSG3" s="2277"/>
      <c r="QSH3" s="2277"/>
      <c r="QSI3" s="2277"/>
      <c r="QSJ3" s="2277"/>
      <c r="QSK3" s="2277"/>
      <c r="QSL3" s="2277"/>
      <c r="QSM3" s="2277"/>
      <c r="QSN3" s="2277"/>
      <c r="QSO3" s="2277"/>
      <c r="QSP3" s="2277"/>
      <c r="QSQ3" s="2277"/>
      <c r="QSR3" s="2277"/>
      <c r="QSS3" s="2277"/>
      <c r="QST3" s="2277"/>
      <c r="QSU3" s="2277"/>
      <c r="QSV3" s="2277"/>
      <c r="QSW3" s="2277"/>
      <c r="QSX3" s="2277"/>
      <c r="QSY3" s="2277"/>
      <c r="QSZ3" s="2277"/>
      <c r="QTA3" s="2277"/>
      <c r="QTB3" s="2277"/>
      <c r="QTC3" s="2277"/>
      <c r="QTD3" s="2277"/>
      <c r="QTE3" s="2277"/>
      <c r="QTF3" s="2277"/>
      <c r="QTG3" s="2277"/>
      <c r="QTH3" s="2277"/>
      <c r="QTI3" s="2277"/>
      <c r="QTJ3" s="2277"/>
      <c r="QTK3" s="2277"/>
      <c r="QTL3" s="2277"/>
      <c r="QTM3" s="2277"/>
      <c r="QTN3" s="2277"/>
      <c r="QTO3" s="2277"/>
      <c r="QTP3" s="2277"/>
      <c r="QTQ3" s="2277"/>
      <c r="QTR3" s="2277"/>
      <c r="QTS3" s="2277"/>
      <c r="QTT3" s="2277"/>
      <c r="QTU3" s="2277"/>
      <c r="QTV3" s="2277"/>
      <c r="QTW3" s="2277"/>
      <c r="QTX3" s="2277"/>
      <c r="QTY3" s="2277"/>
      <c r="QTZ3" s="2277"/>
      <c r="QUA3" s="2277"/>
      <c r="QUB3" s="2277"/>
      <c r="QUC3" s="2277"/>
      <c r="QUD3" s="2277"/>
      <c r="QUE3" s="2277"/>
      <c r="QUF3" s="2277"/>
      <c r="QUG3" s="2277"/>
      <c r="QUH3" s="2277"/>
      <c r="QUI3" s="2277"/>
      <c r="QUJ3" s="2277"/>
      <c r="QUK3" s="2277"/>
      <c r="QUL3" s="2277"/>
      <c r="QUM3" s="2277"/>
      <c r="QUN3" s="2277"/>
      <c r="QUO3" s="2277"/>
      <c r="QUP3" s="2277"/>
      <c r="QUQ3" s="2277"/>
      <c r="QUR3" s="2277"/>
      <c r="QUS3" s="2277"/>
      <c r="QUT3" s="2277"/>
      <c r="QUU3" s="2277"/>
      <c r="QUV3" s="2277"/>
      <c r="QUW3" s="2277"/>
      <c r="QUX3" s="2277"/>
      <c r="QUY3" s="2277"/>
      <c r="QUZ3" s="2277"/>
      <c r="QVA3" s="2277"/>
      <c r="QVB3" s="2277"/>
      <c r="QVC3" s="2277"/>
      <c r="QVD3" s="2277"/>
      <c r="QVE3" s="2277"/>
      <c r="QVF3" s="2277"/>
      <c r="QVG3" s="2277"/>
      <c r="QVH3" s="2277"/>
      <c r="QVI3" s="2277"/>
      <c r="QVJ3" s="2277"/>
      <c r="QVK3" s="2277"/>
      <c r="QVL3" s="2277"/>
      <c r="QVM3" s="2277"/>
      <c r="QVN3" s="2277"/>
      <c r="QVO3" s="2277"/>
      <c r="QVP3" s="2277"/>
      <c r="QVQ3" s="2277"/>
      <c r="QVR3" s="2277"/>
      <c r="QVS3" s="2277"/>
      <c r="QVT3" s="2277"/>
      <c r="QVU3" s="2277"/>
      <c r="QVV3" s="2277"/>
      <c r="QVW3" s="2277"/>
      <c r="QVX3" s="2277"/>
      <c r="QVY3" s="2277"/>
      <c r="QVZ3" s="2277"/>
      <c r="QWA3" s="2277"/>
      <c r="QWB3" s="2277"/>
      <c r="QWC3" s="2277"/>
      <c r="QWD3" s="2277"/>
      <c r="QWE3" s="2277"/>
      <c r="QWF3" s="2277"/>
      <c r="QWG3" s="2277"/>
      <c r="QWH3" s="2277"/>
      <c r="QWI3" s="2277"/>
      <c r="QWJ3" s="2277"/>
      <c r="QWK3" s="2277"/>
      <c r="QWL3" s="2277"/>
      <c r="QWM3" s="2277"/>
      <c r="QWN3" s="2277"/>
      <c r="QWO3" s="2277"/>
      <c r="QWP3" s="2277"/>
      <c r="QWQ3" s="2277"/>
      <c r="QWR3" s="2277"/>
      <c r="QWS3" s="2277"/>
      <c r="QWT3" s="2277"/>
      <c r="QWU3" s="2277"/>
      <c r="QWV3" s="2277"/>
      <c r="QWW3" s="2277"/>
      <c r="QWX3" s="2277"/>
      <c r="QWY3" s="2277"/>
      <c r="QWZ3" s="2277"/>
      <c r="QXA3" s="2277"/>
      <c r="QXB3" s="2277"/>
      <c r="QXC3" s="2277"/>
      <c r="QXD3" s="2277"/>
      <c r="QXE3" s="2277"/>
      <c r="QXF3" s="2277"/>
      <c r="QXG3" s="2277"/>
      <c r="QXH3" s="2277"/>
      <c r="QXI3" s="2277"/>
      <c r="QXJ3" s="2277"/>
      <c r="QXK3" s="2277"/>
      <c r="QXL3" s="2277"/>
      <c r="QXM3" s="2277"/>
      <c r="QXN3" s="2277"/>
      <c r="QXO3" s="2277"/>
      <c r="QXP3" s="2277"/>
      <c r="QXQ3" s="2277"/>
      <c r="QXR3" s="2277"/>
      <c r="QXS3" s="2277"/>
      <c r="QXT3" s="2277"/>
      <c r="QXU3" s="2277"/>
      <c r="QXV3" s="2277"/>
      <c r="QXW3" s="2277"/>
      <c r="QXX3" s="2277"/>
      <c r="QXY3" s="2277"/>
      <c r="QXZ3" s="2277"/>
      <c r="QYA3" s="2277"/>
      <c r="QYB3" s="2277"/>
      <c r="QYC3" s="2277"/>
      <c r="QYD3" s="2277"/>
      <c r="QYE3" s="2277"/>
      <c r="QYF3" s="2277"/>
      <c r="QYG3" s="2277"/>
      <c r="QYH3" s="2277"/>
      <c r="QYI3" s="2277"/>
      <c r="QYJ3" s="2277"/>
      <c r="QYK3" s="2277"/>
      <c r="QYL3" s="2277"/>
      <c r="QYM3" s="2277"/>
      <c r="QYN3" s="2277"/>
      <c r="QYO3" s="2277"/>
      <c r="QYP3" s="2277"/>
      <c r="QYQ3" s="2277"/>
      <c r="QYR3" s="2277"/>
      <c r="QYS3" s="2277"/>
      <c r="QYT3" s="2277"/>
      <c r="QYU3" s="2277"/>
      <c r="QYV3" s="2277"/>
      <c r="QYW3" s="2277"/>
      <c r="QYX3" s="2277"/>
      <c r="QYY3" s="2277"/>
      <c r="QYZ3" s="2277"/>
      <c r="QZA3" s="2277"/>
      <c r="QZB3" s="2277"/>
      <c r="QZC3" s="2277"/>
      <c r="QZD3" s="2277"/>
      <c r="QZE3" s="2277"/>
      <c r="QZF3" s="2277"/>
      <c r="QZG3" s="2277"/>
      <c r="QZH3" s="2277"/>
      <c r="QZI3" s="2277"/>
      <c r="QZJ3" s="2277"/>
      <c r="QZK3" s="2277"/>
      <c r="QZL3" s="2277"/>
      <c r="QZM3" s="2277"/>
      <c r="QZN3" s="2277"/>
      <c r="QZO3" s="2277"/>
      <c r="QZP3" s="2277"/>
      <c r="QZQ3" s="2277"/>
      <c r="QZR3" s="2277"/>
      <c r="QZS3" s="2277"/>
      <c r="QZT3" s="2277"/>
      <c r="QZU3" s="2277"/>
      <c r="QZV3" s="2277"/>
      <c r="QZW3" s="2277"/>
      <c r="QZX3" s="2277"/>
      <c r="QZY3" s="2277"/>
      <c r="QZZ3" s="2277"/>
      <c r="RAA3" s="2277"/>
      <c r="RAB3" s="2277"/>
      <c r="RAC3" s="2277"/>
      <c r="RAD3" s="2277"/>
      <c r="RAE3" s="2277"/>
      <c r="RAF3" s="2277"/>
      <c r="RAG3" s="2277"/>
      <c r="RAH3" s="2277"/>
      <c r="RAI3" s="2277"/>
      <c r="RAJ3" s="2277"/>
      <c r="RAK3" s="2277"/>
      <c r="RAL3" s="2277"/>
      <c r="RAM3" s="2277"/>
      <c r="RAN3" s="2277"/>
      <c r="RAO3" s="2277"/>
      <c r="RAP3" s="2277"/>
      <c r="RAQ3" s="2277"/>
      <c r="RAR3" s="2277"/>
      <c r="RAS3" s="2277"/>
      <c r="RAT3" s="2277"/>
      <c r="RAU3" s="2277"/>
      <c r="RAV3" s="2277"/>
      <c r="RAW3" s="2277"/>
      <c r="RAX3" s="2277"/>
      <c r="RAY3" s="2277"/>
      <c r="RAZ3" s="2277"/>
      <c r="RBA3" s="2277"/>
      <c r="RBB3" s="2277"/>
      <c r="RBC3" s="2277"/>
      <c r="RBD3" s="2277"/>
      <c r="RBE3" s="2277"/>
      <c r="RBF3" s="2277"/>
      <c r="RBG3" s="2277"/>
      <c r="RBH3" s="2277"/>
      <c r="RBI3" s="2277"/>
      <c r="RBJ3" s="2277"/>
      <c r="RBK3" s="2277"/>
      <c r="RBL3" s="2277"/>
      <c r="RBM3" s="2277"/>
      <c r="RBN3" s="2277"/>
      <c r="RBO3" s="2277"/>
      <c r="RBP3" s="2277"/>
      <c r="RBQ3" s="2277"/>
      <c r="RBR3" s="2277"/>
      <c r="RBS3" s="2277"/>
      <c r="RBT3" s="2277"/>
      <c r="RBU3" s="2277"/>
      <c r="RBV3" s="2277"/>
      <c r="RBW3" s="2277"/>
      <c r="RBX3" s="2277"/>
      <c r="RBY3" s="2277"/>
      <c r="RBZ3" s="2277"/>
      <c r="RCA3" s="2277"/>
      <c r="RCB3" s="2277"/>
      <c r="RCC3" s="2277"/>
      <c r="RCD3" s="2277"/>
      <c r="RCE3" s="2277"/>
      <c r="RCF3" s="2277"/>
      <c r="RCG3" s="2277"/>
      <c r="RCH3" s="2277"/>
      <c r="RCI3" s="2277"/>
      <c r="RCJ3" s="2277"/>
      <c r="RCK3" s="2277"/>
      <c r="RCL3" s="2277"/>
      <c r="RCM3" s="2277"/>
      <c r="RCN3" s="2277"/>
      <c r="RCO3" s="2277"/>
      <c r="RCP3" s="2277"/>
      <c r="RCQ3" s="2277"/>
      <c r="RCR3" s="2277"/>
      <c r="RCS3" s="2277"/>
      <c r="RCT3" s="2277"/>
      <c r="RCU3" s="2277"/>
      <c r="RCV3" s="2277"/>
      <c r="RCW3" s="2277"/>
      <c r="RCX3" s="2277"/>
      <c r="RCY3" s="2277"/>
      <c r="RCZ3" s="2277"/>
      <c r="RDA3" s="2277"/>
      <c r="RDB3" s="2277"/>
      <c r="RDC3" s="2277"/>
      <c r="RDD3" s="2277"/>
      <c r="RDE3" s="2277"/>
      <c r="RDF3" s="2277"/>
      <c r="RDG3" s="2277"/>
      <c r="RDH3" s="2277"/>
      <c r="RDI3" s="2277"/>
      <c r="RDJ3" s="2277"/>
      <c r="RDK3" s="2277"/>
      <c r="RDL3" s="2277"/>
      <c r="RDM3" s="2277"/>
      <c r="RDN3" s="2277"/>
      <c r="RDO3" s="2277"/>
      <c r="RDP3" s="2277"/>
      <c r="RDQ3" s="2277"/>
      <c r="RDR3" s="2277"/>
      <c r="RDS3" s="2277"/>
      <c r="RDT3" s="2277"/>
      <c r="RDU3" s="2277"/>
      <c r="RDV3" s="2277"/>
      <c r="RDW3" s="2277"/>
      <c r="RDX3" s="2277"/>
      <c r="RDY3" s="2277"/>
      <c r="RDZ3" s="2277"/>
      <c r="REA3" s="2277"/>
      <c r="REB3" s="2277"/>
      <c r="REC3" s="2277"/>
      <c r="RED3" s="2277"/>
      <c r="REE3" s="2277"/>
      <c r="REF3" s="2277"/>
      <c r="REG3" s="2277"/>
      <c r="REH3" s="2277"/>
      <c r="REI3" s="2277"/>
      <c r="REJ3" s="2277"/>
      <c r="REK3" s="2277"/>
      <c r="REL3" s="2277"/>
      <c r="REM3" s="2277"/>
      <c r="REN3" s="2277"/>
      <c r="REO3" s="2277"/>
      <c r="REP3" s="2277"/>
      <c r="REQ3" s="2277"/>
      <c r="RER3" s="2277"/>
      <c r="RES3" s="2277"/>
      <c r="RET3" s="2277"/>
      <c r="REU3" s="2277"/>
      <c r="REV3" s="2277"/>
      <c r="REW3" s="2277"/>
      <c r="REX3" s="2277"/>
      <c r="REY3" s="2277"/>
      <c r="REZ3" s="2277"/>
      <c r="RFA3" s="2277"/>
      <c r="RFB3" s="2277"/>
      <c r="RFC3" s="2277"/>
      <c r="RFD3" s="2277"/>
      <c r="RFE3" s="2277"/>
      <c r="RFF3" s="2277"/>
      <c r="RFG3" s="2277"/>
      <c r="RFH3" s="2277"/>
      <c r="RFI3" s="2277"/>
      <c r="RFJ3" s="2277"/>
      <c r="RFK3" s="2277"/>
      <c r="RFL3" s="2277"/>
      <c r="RFM3" s="2277"/>
      <c r="RFN3" s="2277"/>
      <c r="RFO3" s="2277"/>
      <c r="RFP3" s="2277"/>
      <c r="RFQ3" s="2277"/>
      <c r="RFR3" s="2277"/>
      <c r="RFS3" s="2277"/>
      <c r="RFT3" s="2277"/>
      <c r="RFU3" s="2277"/>
      <c r="RFV3" s="2277"/>
      <c r="RFW3" s="2277"/>
      <c r="RFX3" s="2277"/>
      <c r="RFY3" s="2277"/>
      <c r="RFZ3" s="2277"/>
      <c r="RGA3" s="2277"/>
      <c r="RGB3" s="2277"/>
      <c r="RGC3" s="2277"/>
      <c r="RGD3" s="2277"/>
      <c r="RGE3" s="2277"/>
      <c r="RGF3" s="2277"/>
      <c r="RGG3" s="2277"/>
      <c r="RGH3" s="2277"/>
      <c r="RGI3" s="2277"/>
      <c r="RGJ3" s="2277"/>
      <c r="RGK3" s="2277"/>
      <c r="RGL3" s="2277"/>
      <c r="RGM3" s="2277"/>
      <c r="RGN3" s="2277"/>
      <c r="RGO3" s="2277"/>
      <c r="RGP3" s="2277"/>
      <c r="RGQ3" s="2277"/>
      <c r="RGR3" s="2277"/>
      <c r="RGS3" s="2277"/>
      <c r="RGT3" s="2277"/>
      <c r="RGU3" s="2277"/>
      <c r="RGV3" s="2277"/>
      <c r="RGW3" s="2277"/>
      <c r="RGX3" s="2277"/>
      <c r="RGY3" s="2277"/>
      <c r="RGZ3" s="2277"/>
      <c r="RHA3" s="2277"/>
      <c r="RHB3" s="2277"/>
      <c r="RHC3" s="2277"/>
      <c r="RHD3" s="2277"/>
      <c r="RHE3" s="2277"/>
      <c r="RHF3" s="2277"/>
      <c r="RHG3" s="2277"/>
      <c r="RHH3" s="2277"/>
      <c r="RHI3" s="2277"/>
      <c r="RHJ3" s="2277"/>
      <c r="RHK3" s="2277"/>
      <c r="RHL3" s="2277"/>
      <c r="RHM3" s="2277"/>
      <c r="RHN3" s="2277"/>
      <c r="RHO3" s="2277"/>
      <c r="RHP3" s="2277"/>
      <c r="RHQ3" s="2277"/>
      <c r="RHR3" s="2277"/>
      <c r="RHS3" s="2277"/>
      <c r="RHT3" s="2277"/>
      <c r="RHU3" s="2277"/>
      <c r="RHV3" s="2277"/>
      <c r="RHW3" s="2277"/>
      <c r="RHX3" s="2277"/>
      <c r="RHY3" s="2277"/>
      <c r="RHZ3" s="2277"/>
      <c r="RIA3" s="2277"/>
      <c r="RIB3" s="2277"/>
      <c r="RIC3" s="2277"/>
      <c r="RID3" s="2277"/>
      <c r="RIE3" s="2277"/>
      <c r="RIF3" s="2277"/>
      <c r="RIG3" s="2277"/>
      <c r="RIH3" s="2277"/>
      <c r="RII3" s="2277"/>
      <c r="RIJ3" s="2277"/>
      <c r="RIK3" s="2277"/>
      <c r="RIL3" s="2277"/>
      <c r="RIM3" s="2277"/>
      <c r="RIN3" s="2277"/>
      <c r="RIO3" s="2277"/>
      <c r="RIP3" s="2277"/>
      <c r="RIQ3" s="2277"/>
      <c r="RIR3" s="2277"/>
      <c r="RIS3" s="2277"/>
      <c r="RIT3" s="2277"/>
      <c r="RIU3" s="2277"/>
      <c r="RIV3" s="2277"/>
      <c r="RIW3" s="2277"/>
      <c r="RIX3" s="2277"/>
      <c r="RIY3" s="2277"/>
      <c r="RIZ3" s="2277"/>
      <c r="RJA3" s="2277"/>
      <c r="RJB3" s="2277"/>
      <c r="RJC3" s="2277"/>
      <c r="RJD3" s="2277"/>
      <c r="RJE3" s="2277"/>
      <c r="RJF3" s="2277"/>
      <c r="RJG3" s="2277"/>
      <c r="RJH3" s="2277"/>
      <c r="RJI3" s="2277"/>
      <c r="RJJ3" s="2277"/>
      <c r="RJK3" s="2277"/>
      <c r="RJL3" s="2277"/>
      <c r="RJM3" s="2277"/>
      <c r="RJN3" s="2277"/>
      <c r="RJO3" s="2277"/>
      <c r="RJP3" s="2277"/>
      <c r="RJQ3" s="2277"/>
      <c r="RJR3" s="2277"/>
      <c r="RJS3" s="2277"/>
      <c r="RJT3" s="2277"/>
      <c r="RJU3" s="2277"/>
      <c r="RJV3" s="2277"/>
      <c r="RJW3" s="2277"/>
      <c r="RJX3" s="2277"/>
      <c r="RJY3" s="2277"/>
      <c r="RJZ3" s="2277"/>
      <c r="RKA3" s="2277"/>
      <c r="RKB3" s="2277"/>
      <c r="RKC3" s="2277"/>
      <c r="RKD3" s="2277"/>
      <c r="RKE3" s="2277"/>
      <c r="RKF3" s="2277"/>
      <c r="RKG3" s="2277"/>
      <c r="RKH3" s="2277"/>
      <c r="RKI3" s="2277"/>
      <c r="RKJ3" s="2277"/>
      <c r="RKK3" s="2277"/>
      <c r="RKL3" s="2277"/>
      <c r="RKM3" s="2277"/>
      <c r="RKN3" s="2277"/>
      <c r="RKO3" s="2277"/>
      <c r="RKP3" s="2277"/>
      <c r="RKQ3" s="2277"/>
      <c r="RKR3" s="2277"/>
      <c r="RKS3" s="2277"/>
      <c r="RKT3" s="2277"/>
      <c r="RKU3" s="2277"/>
      <c r="RKV3" s="2277"/>
      <c r="RKW3" s="2277"/>
      <c r="RKX3" s="2277"/>
      <c r="RKY3" s="2277"/>
      <c r="RKZ3" s="2277"/>
      <c r="RLA3" s="2277"/>
      <c r="RLB3" s="2277"/>
      <c r="RLC3" s="2277"/>
      <c r="RLD3" s="2277"/>
      <c r="RLE3" s="2277"/>
      <c r="RLF3" s="2277"/>
      <c r="RLG3" s="2277"/>
      <c r="RLH3" s="2277"/>
      <c r="RLI3" s="2277"/>
      <c r="RLJ3" s="2277"/>
      <c r="RLK3" s="2277"/>
      <c r="RLL3" s="2277"/>
      <c r="RLM3" s="2277"/>
      <c r="RLN3" s="2277"/>
      <c r="RLO3" s="2277"/>
      <c r="RLP3" s="2277"/>
      <c r="RLQ3" s="2277"/>
      <c r="RLR3" s="2277"/>
      <c r="RLS3" s="2277"/>
      <c r="RLT3" s="2277"/>
      <c r="RLU3" s="2277"/>
      <c r="RLV3" s="2277"/>
      <c r="RLW3" s="2277"/>
      <c r="RLX3" s="2277"/>
      <c r="RLY3" s="2277"/>
      <c r="RLZ3" s="2277"/>
      <c r="RMA3" s="2277"/>
      <c r="RMB3" s="2277"/>
      <c r="RMC3" s="2277"/>
      <c r="RMD3" s="2277"/>
      <c r="RME3" s="2277"/>
      <c r="RMF3" s="2277"/>
      <c r="RMG3" s="2277"/>
      <c r="RMH3" s="2277"/>
      <c r="RMI3" s="2277"/>
      <c r="RMJ3" s="2277"/>
      <c r="RMK3" s="2277"/>
      <c r="RML3" s="2277"/>
      <c r="RMM3" s="2277"/>
      <c r="RMN3" s="2277"/>
      <c r="RMO3" s="2277"/>
      <c r="RMP3" s="2277"/>
      <c r="RMQ3" s="2277"/>
      <c r="RMR3" s="2277"/>
      <c r="RMS3" s="2277"/>
      <c r="RMT3" s="2277"/>
      <c r="RMU3" s="2277"/>
      <c r="RMV3" s="2277"/>
      <c r="RMW3" s="2277"/>
      <c r="RMX3" s="2277"/>
      <c r="RMY3" s="2277"/>
      <c r="RMZ3" s="2277"/>
      <c r="RNA3" s="2277"/>
      <c r="RNB3" s="2277"/>
      <c r="RNC3" s="2277"/>
      <c r="RND3" s="2277"/>
      <c r="RNE3" s="2277"/>
      <c r="RNF3" s="2277"/>
      <c r="RNG3" s="2277"/>
      <c r="RNH3" s="2277"/>
      <c r="RNI3" s="2277"/>
      <c r="RNJ3" s="2277"/>
      <c r="RNK3" s="2277"/>
      <c r="RNL3" s="2277"/>
      <c r="RNM3" s="2277"/>
      <c r="RNN3" s="2277"/>
      <c r="RNO3" s="2277"/>
      <c r="RNP3" s="2277"/>
      <c r="RNQ3" s="2277"/>
      <c r="RNR3" s="2277"/>
      <c r="RNS3" s="2277"/>
      <c r="RNT3" s="2277"/>
      <c r="RNU3" s="2277"/>
      <c r="RNV3" s="2277"/>
      <c r="RNW3" s="2277"/>
      <c r="RNX3" s="2277"/>
      <c r="RNY3" s="2277"/>
      <c r="RNZ3" s="2277"/>
      <c r="ROA3" s="2277"/>
      <c r="ROB3" s="2277"/>
      <c r="ROC3" s="2277"/>
      <c r="ROD3" s="2277"/>
      <c r="ROE3" s="2277"/>
      <c r="ROF3" s="2277"/>
      <c r="ROG3" s="2277"/>
      <c r="ROH3" s="2277"/>
      <c r="ROI3" s="2277"/>
      <c r="ROJ3" s="2277"/>
      <c r="ROK3" s="2277"/>
      <c r="ROL3" s="2277"/>
      <c r="ROM3" s="2277"/>
      <c r="RON3" s="2277"/>
      <c r="ROO3" s="2277"/>
      <c r="ROP3" s="2277"/>
      <c r="ROQ3" s="2277"/>
      <c r="ROR3" s="2277"/>
      <c r="ROS3" s="2277"/>
      <c r="ROT3" s="2277"/>
      <c r="ROU3" s="2277"/>
      <c r="ROV3" s="2277"/>
      <c r="ROW3" s="2277"/>
      <c r="ROX3" s="2277"/>
      <c r="ROY3" s="2277"/>
      <c r="ROZ3" s="2277"/>
      <c r="RPA3" s="2277"/>
      <c r="RPB3" s="2277"/>
      <c r="RPC3" s="2277"/>
      <c r="RPD3" s="2277"/>
      <c r="RPE3" s="2277"/>
      <c r="RPF3" s="2277"/>
      <c r="RPG3" s="2277"/>
      <c r="RPH3" s="2277"/>
      <c r="RPI3" s="2277"/>
      <c r="RPJ3" s="2277"/>
      <c r="RPK3" s="2277"/>
      <c r="RPL3" s="2277"/>
      <c r="RPM3" s="2277"/>
      <c r="RPN3" s="2277"/>
      <c r="RPO3" s="2277"/>
      <c r="RPP3" s="2277"/>
      <c r="RPQ3" s="2277"/>
      <c r="RPR3" s="2277"/>
      <c r="RPS3" s="2277"/>
      <c r="RPT3" s="2277"/>
      <c r="RPU3" s="2277"/>
      <c r="RPV3" s="2277"/>
      <c r="RPW3" s="2277"/>
      <c r="RPX3" s="2277"/>
      <c r="RPY3" s="2277"/>
      <c r="RPZ3" s="2277"/>
      <c r="RQA3" s="2277"/>
      <c r="RQB3" s="2277"/>
      <c r="RQC3" s="2277"/>
      <c r="RQD3" s="2277"/>
      <c r="RQE3" s="2277"/>
      <c r="RQF3" s="2277"/>
      <c r="RQG3" s="2277"/>
      <c r="RQH3" s="2277"/>
      <c r="RQI3" s="2277"/>
      <c r="RQJ3" s="2277"/>
      <c r="RQK3" s="2277"/>
      <c r="RQL3" s="2277"/>
      <c r="RQM3" s="2277"/>
      <c r="RQN3" s="2277"/>
      <c r="RQO3" s="2277"/>
      <c r="RQP3" s="2277"/>
      <c r="RQQ3" s="2277"/>
      <c r="RQR3" s="2277"/>
      <c r="RQS3" s="2277"/>
      <c r="RQT3" s="2277"/>
      <c r="RQU3" s="2277"/>
      <c r="RQV3" s="2277"/>
      <c r="RQW3" s="2277"/>
      <c r="RQX3" s="2277"/>
      <c r="RQY3" s="2277"/>
      <c r="RQZ3" s="2277"/>
      <c r="RRA3" s="2277"/>
      <c r="RRB3" s="2277"/>
      <c r="RRC3" s="2277"/>
      <c r="RRD3" s="2277"/>
      <c r="RRE3" s="2277"/>
      <c r="RRF3" s="2277"/>
      <c r="RRG3" s="2277"/>
      <c r="RRH3" s="2277"/>
      <c r="RRI3" s="2277"/>
      <c r="RRJ3" s="2277"/>
      <c r="RRK3" s="2277"/>
      <c r="RRL3" s="2277"/>
      <c r="RRM3" s="2277"/>
      <c r="RRN3" s="2277"/>
      <c r="RRO3" s="2277"/>
      <c r="RRP3" s="2277"/>
      <c r="RRQ3" s="2277"/>
      <c r="RRR3" s="2277"/>
      <c r="RRS3" s="2277"/>
      <c r="RRT3" s="2277"/>
      <c r="RRU3" s="2277"/>
      <c r="RRV3" s="2277"/>
      <c r="RRW3" s="2277"/>
      <c r="RRX3" s="2277"/>
      <c r="RRY3" s="2277"/>
      <c r="RRZ3" s="2277"/>
      <c r="RSA3" s="2277"/>
      <c r="RSB3" s="2277"/>
      <c r="RSC3" s="2277"/>
      <c r="RSD3" s="2277"/>
      <c r="RSE3" s="2277"/>
      <c r="RSF3" s="2277"/>
      <c r="RSG3" s="2277"/>
      <c r="RSH3" s="2277"/>
      <c r="RSI3" s="2277"/>
      <c r="RSJ3" s="2277"/>
      <c r="RSK3" s="2277"/>
      <c r="RSL3" s="2277"/>
      <c r="RSM3" s="2277"/>
      <c r="RSN3" s="2277"/>
      <c r="RSO3" s="2277"/>
      <c r="RSP3" s="2277"/>
      <c r="RSQ3" s="2277"/>
      <c r="RSR3" s="2277"/>
      <c r="RSS3" s="2277"/>
      <c r="RST3" s="2277"/>
      <c r="RSU3" s="2277"/>
      <c r="RSV3" s="2277"/>
      <c r="RSW3" s="2277"/>
      <c r="RSX3" s="2277"/>
      <c r="RSY3" s="2277"/>
      <c r="RSZ3" s="2277"/>
      <c r="RTA3" s="2277"/>
      <c r="RTB3" s="2277"/>
      <c r="RTC3" s="2277"/>
      <c r="RTD3" s="2277"/>
      <c r="RTE3" s="2277"/>
      <c r="RTF3" s="2277"/>
      <c r="RTG3" s="2277"/>
      <c r="RTH3" s="2277"/>
      <c r="RTI3" s="2277"/>
      <c r="RTJ3" s="2277"/>
      <c r="RTK3" s="2277"/>
      <c r="RTL3" s="2277"/>
      <c r="RTM3" s="2277"/>
      <c r="RTN3" s="2277"/>
      <c r="RTO3" s="2277"/>
      <c r="RTP3" s="2277"/>
      <c r="RTQ3" s="2277"/>
      <c r="RTR3" s="2277"/>
      <c r="RTS3" s="2277"/>
      <c r="RTT3" s="2277"/>
      <c r="RTU3" s="2277"/>
      <c r="RTV3" s="2277"/>
      <c r="RTW3" s="2277"/>
      <c r="RTX3" s="2277"/>
      <c r="RTY3" s="2277"/>
      <c r="RTZ3" s="2277"/>
      <c r="RUA3" s="2277"/>
      <c r="RUB3" s="2277"/>
      <c r="RUC3" s="2277"/>
      <c r="RUD3" s="2277"/>
      <c r="RUE3" s="2277"/>
      <c r="RUF3" s="2277"/>
      <c r="RUG3" s="2277"/>
      <c r="RUH3" s="2277"/>
      <c r="RUI3" s="2277"/>
      <c r="RUJ3" s="2277"/>
      <c r="RUK3" s="2277"/>
      <c r="RUL3" s="2277"/>
      <c r="RUM3" s="2277"/>
      <c r="RUN3" s="2277"/>
      <c r="RUO3" s="2277"/>
      <c r="RUP3" s="2277"/>
      <c r="RUQ3" s="2277"/>
      <c r="RUR3" s="2277"/>
      <c r="RUS3" s="2277"/>
      <c r="RUT3" s="2277"/>
      <c r="RUU3" s="2277"/>
      <c r="RUV3" s="2277"/>
      <c r="RUW3" s="2277"/>
      <c r="RUX3" s="2277"/>
      <c r="RUY3" s="2277"/>
      <c r="RUZ3" s="2277"/>
      <c r="RVA3" s="2277"/>
      <c r="RVB3" s="2277"/>
      <c r="RVC3" s="2277"/>
      <c r="RVD3" s="2277"/>
      <c r="RVE3" s="2277"/>
      <c r="RVF3" s="2277"/>
      <c r="RVG3" s="2277"/>
      <c r="RVH3" s="2277"/>
      <c r="RVI3" s="2277"/>
      <c r="RVJ3" s="2277"/>
      <c r="RVK3" s="2277"/>
      <c r="RVL3" s="2277"/>
      <c r="RVM3" s="2277"/>
      <c r="RVN3" s="2277"/>
      <c r="RVO3" s="2277"/>
      <c r="RVP3" s="2277"/>
      <c r="RVQ3" s="2277"/>
      <c r="RVR3" s="2277"/>
      <c r="RVS3" s="2277"/>
      <c r="RVT3" s="2277"/>
      <c r="RVU3" s="2277"/>
      <c r="RVV3" s="2277"/>
      <c r="RVW3" s="2277"/>
      <c r="RVX3" s="2277"/>
      <c r="RVY3" s="2277"/>
      <c r="RVZ3" s="2277"/>
      <c r="RWA3" s="2277"/>
      <c r="RWB3" s="2277"/>
      <c r="RWC3" s="2277"/>
      <c r="RWD3" s="2277"/>
      <c r="RWE3" s="2277"/>
      <c r="RWF3" s="2277"/>
      <c r="RWG3" s="2277"/>
      <c r="RWH3" s="2277"/>
      <c r="RWI3" s="2277"/>
      <c r="RWJ3" s="2277"/>
      <c r="RWK3" s="2277"/>
      <c r="RWL3" s="2277"/>
      <c r="RWM3" s="2277"/>
      <c r="RWN3" s="2277"/>
      <c r="RWO3" s="2277"/>
      <c r="RWP3" s="2277"/>
      <c r="RWQ3" s="2277"/>
      <c r="RWR3" s="2277"/>
      <c r="RWS3" s="2277"/>
      <c r="RWT3" s="2277"/>
      <c r="RWU3" s="2277"/>
      <c r="RWV3" s="2277"/>
      <c r="RWW3" s="2277"/>
      <c r="RWX3" s="2277"/>
      <c r="RWY3" s="2277"/>
      <c r="RWZ3" s="2277"/>
      <c r="RXA3" s="2277"/>
      <c r="RXB3" s="2277"/>
      <c r="RXC3" s="2277"/>
      <c r="RXD3" s="2277"/>
      <c r="RXE3" s="2277"/>
      <c r="RXF3" s="2277"/>
      <c r="RXG3" s="2277"/>
      <c r="RXH3" s="2277"/>
      <c r="RXI3" s="2277"/>
      <c r="RXJ3" s="2277"/>
      <c r="RXK3" s="2277"/>
      <c r="RXL3" s="2277"/>
      <c r="RXM3" s="2277"/>
      <c r="RXN3" s="2277"/>
      <c r="RXO3" s="2277"/>
      <c r="RXP3" s="2277"/>
      <c r="RXQ3" s="2277"/>
      <c r="RXR3" s="2277"/>
      <c r="RXS3" s="2277"/>
      <c r="RXT3" s="2277"/>
      <c r="RXU3" s="2277"/>
      <c r="RXV3" s="2277"/>
      <c r="RXW3" s="2277"/>
      <c r="RXX3" s="2277"/>
      <c r="RXY3" s="2277"/>
      <c r="RXZ3" s="2277"/>
      <c r="RYA3" s="2277"/>
      <c r="RYB3" s="2277"/>
      <c r="RYC3" s="2277"/>
      <c r="RYD3" s="2277"/>
      <c r="RYE3" s="2277"/>
      <c r="RYF3" s="2277"/>
      <c r="RYG3" s="2277"/>
      <c r="RYH3" s="2277"/>
      <c r="RYI3" s="2277"/>
      <c r="RYJ3" s="2277"/>
      <c r="RYK3" s="2277"/>
      <c r="RYL3" s="2277"/>
      <c r="RYM3" s="2277"/>
      <c r="RYN3" s="2277"/>
      <c r="RYO3" s="2277"/>
      <c r="RYP3" s="2277"/>
      <c r="RYQ3" s="2277"/>
      <c r="RYR3" s="2277"/>
      <c r="RYS3" s="2277"/>
      <c r="RYT3" s="2277"/>
      <c r="RYU3" s="2277"/>
      <c r="RYV3" s="2277"/>
      <c r="RYW3" s="2277"/>
      <c r="RYX3" s="2277"/>
      <c r="RYY3" s="2277"/>
      <c r="RYZ3" s="2277"/>
      <c r="RZA3" s="2277"/>
      <c r="RZB3" s="2277"/>
      <c r="RZC3" s="2277"/>
      <c r="RZD3" s="2277"/>
      <c r="RZE3" s="2277"/>
      <c r="RZF3" s="2277"/>
      <c r="RZG3" s="2277"/>
      <c r="RZH3" s="2277"/>
      <c r="RZI3" s="2277"/>
      <c r="RZJ3" s="2277"/>
      <c r="RZK3" s="2277"/>
      <c r="RZL3" s="2277"/>
      <c r="RZM3" s="2277"/>
      <c r="RZN3" s="2277"/>
      <c r="RZO3" s="2277"/>
      <c r="RZP3" s="2277"/>
      <c r="RZQ3" s="2277"/>
      <c r="RZR3" s="2277"/>
      <c r="RZS3" s="2277"/>
      <c r="RZT3" s="2277"/>
      <c r="RZU3" s="2277"/>
      <c r="RZV3" s="2277"/>
      <c r="RZW3" s="2277"/>
      <c r="RZX3" s="2277"/>
      <c r="RZY3" s="2277"/>
      <c r="RZZ3" s="2277"/>
      <c r="SAA3" s="2277"/>
      <c r="SAB3" s="2277"/>
      <c r="SAC3" s="2277"/>
      <c r="SAD3" s="2277"/>
      <c r="SAE3" s="2277"/>
      <c r="SAF3" s="2277"/>
      <c r="SAG3" s="2277"/>
      <c r="SAH3" s="2277"/>
      <c r="SAI3" s="2277"/>
      <c r="SAJ3" s="2277"/>
      <c r="SAK3" s="2277"/>
      <c r="SAL3" s="2277"/>
      <c r="SAM3" s="2277"/>
      <c r="SAN3" s="2277"/>
      <c r="SAO3" s="2277"/>
      <c r="SAP3" s="2277"/>
      <c r="SAQ3" s="2277"/>
      <c r="SAR3" s="2277"/>
      <c r="SAS3" s="2277"/>
      <c r="SAT3" s="2277"/>
      <c r="SAU3" s="2277"/>
      <c r="SAV3" s="2277"/>
      <c r="SAW3" s="2277"/>
      <c r="SAX3" s="2277"/>
      <c r="SAY3" s="2277"/>
      <c r="SAZ3" s="2277"/>
      <c r="SBA3" s="2277"/>
      <c r="SBB3" s="2277"/>
      <c r="SBC3" s="2277"/>
      <c r="SBD3" s="2277"/>
      <c r="SBE3" s="2277"/>
      <c r="SBF3" s="2277"/>
      <c r="SBG3" s="2277"/>
      <c r="SBH3" s="2277"/>
      <c r="SBI3" s="2277"/>
      <c r="SBJ3" s="2277"/>
      <c r="SBK3" s="2277"/>
      <c r="SBL3" s="2277"/>
      <c r="SBM3" s="2277"/>
      <c r="SBN3" s="2277"/>
      <c r="SBO3" s="2277"/>
      <c r="SBP3" s="2277"/>
      <c r="SBQ3" s="2277"/>
      <c r="SBR3" s="2277"/>
      <c r="SBS3" s="2277"/>
      <c r="SBT3" s="2277"/>
      <c r="SBU3" s="2277"/>
      <c r="SBV3" s="2277"/>
      <c r="SBW3" s="2277"/>
      <c r="SBX3" s="2277"/>
      <c r="SBY3" s="2277"/>
      <c r="SBZ3" s="2277"/>
      <c r="SCA3" s="2277"/>
      <c r="SCB3" s="2277"/>
      <c r="SCC3" s="2277"/>
      <c r="SCD3" s="2277"/>
      <c r="SCE3" s="2277"/>
      <c r="SCF3" s="2277"/>
      <c r="SCG3" s="2277"/>
      <c r="SCH3" s="2277"/>
      <c r="SCI3" s="2277"/>
      <c r="SCJ3" s="2277"/>
      <c r="SCK3" s="2277"/>
      <c r="SCL3" s="2277"/>
      <c r="SCM3" s="2277"/>
      <c r="SCN3" s="2277"/>
      <c r="SCO3" s="2277"/>
      <c r="SCP3" s="2277"/>
      <c r="SCQ3" s="2277"/>
      <c r="SCR3" s="2277"/>
      <c r="SCS3" s="2277"/>
      <c r="SCT3" s="2277"/>
      <c r="SCU3" s="2277"/>
      <c r="SCV3" s="2277"/>
      <c r="SCW3" s="2277"/>
      <c r="SCX3" s="2277"/>
      <c r="SCY3" s="2277"/>
      <c r="SCZ3" s="2277"/>
      <c r="SDA3" s="2277"/>
      <c r="SDB3" s="2277"/>
      <c r="SDC3" s="2277"/>
      <c r="SDD3" s="2277"/>
      <c r="SDE3" s="2277"/>
      <c r="SDF3" s="2277"/>
      <c r="SDG3" s="2277"/>
      <c r="SDH3" s="2277"/>
      <c r="SDI3" s="2277"/>
      <c r="SDJ3" s="2277"/>
      <c r="SDK3" s="2277"/>
      <c r="SDL3" s="2277"/>
      <c r="SDM3" s="2277"/>
      <c r="SDN3" s="2277"/>
      <c r="SDO3" s="2277"/>
      <c r="SDP3" s="2277"/>
      <c r="SDQ3" s="2277"/>
      <c r="SDR3" s="2277"/>
      <c r="SDS3" s="2277"/>
      <c r="SDT3" s="2277"/>
      <c r="SDU3" s="2277"/>
      <c r="SDV3" s="2277"/>
      <c r="SDW3" s="2277"/>
      <c r="SDX3" s="2277"/>
      <c r="SDY3" s="2277"/>
      <c r="SDZ3" s="2277"/>
      <c r="SEA3" s="2277"/>
      <c r="SEB3" s="2277"/>
      <c r="SEC3" s="2277"/>
      <c r="SED3" s="2277"/>
      <c r="SEE3" s="2277"/>
      <c r="SEF3" s="2277"/>
      <c r="SEG3" s="2277"/>
      <c r="SEH3" s="2277"/>
      <c r="SEI3" s="2277"/>
      <c r="SEJ3" s="2277"/>
      <c r="SEK3" s="2277"/>
      <c r="SEL3" s="2277"/>
      <c r="SEM3" s="2277"/>
      <c r="SEN3" s="2277"/>
      <c r="SEO3" s="2277"/>
      <c r="SEP3" s="2277"/>
      <c r="SEQ3" s="2277"/>
      <c r="SER3" s="2277"/>
      <c r="SES3" s="2277"/>
      <c r="SET3" s="2277"/>
      <c r="SEU3" s="2277"/>
      <c r="SEV3" s="2277"/>
      <c r="SEW3" s="2277"/>
      <c r="SEX3" s="2277"/>
      <c r="SEY3" s="2277"/>
      <c r="SEZ3" s="2277"/>
      <c r="SFA3" s="2277"/>
      <c r="SFB3" s="2277"/>
      <c r="SFC3" s="2277"/>
      <c r="SFD3" s="2277"/>
      <c r="SFE3" s="2277"/>
      <c r="SFF3" s="2277"/>
      <c r="SFG3" s="2277"/>
      <c r="SFH3" s="2277"/>
      <c r="SFI3" s="2277"/>
      <c r="SFJ3" s="2277"/>
      <c r="SFK3" s="2277"/>
      <c r="SFL3" s="2277"/>
      <c r="SFM3" s="2277"/>
      <c r="SFN3" s="2277"/>
      <c r="SFO3" s="2277"/>
      <c r="SFP3" s="2277"/>
      <c r="SFQ3" s="2277"/>
      <c r="SFR3" s="2277"/>
      <c r="SFS3" s="2277"/>
      <c r="SFT3" s="2277"/>
      <c r="SFU3" s="2277"/>
      <c r="SFV3" s="2277"/>
      <c r="SFW3" s="2277"/>
      <c r="SFX3" s="2277"/>
      <c r="SFY3" s="2277"/>
      <c r="SFZ3" s="2277"/>
      <c r="SGA3" s="2277"/>
      <c r="SGB3" s="2277"/>
      <c r="SGC3" s="2277"/>
      <c r="SGD3" s="2277"/>
      <c r="SGE3" s="2277"/>
      <c r="SGF3" s="2277"/>
      <c r="SGG3" s="2277"/>
      <c r="SGH3" s="2277"/>
      <c r="SGI3" s="2277"/>
      <c r="SGJ3" s="2277"/>
      <c r="SGK3" s="2277"/>
      <c r="SGL3" s="2277"/>
      <c r="SGM3" s="2277"/>
      <c r="SGN3" s="2277"/>
      <c r="SGO3" s="2277"/>
      <c r="SGP3" s="2277"/>
      <c r="SGQ3" s="2277"/>
      <c r="SGR3" s="2277"/>
      <c r="SGS3" s="2277"/>
      <c r="SGT3" s="2277"/>
      <c r="SGU3" s="2277"/>
      <c r="SGV3" s="2277"/>
      <c r="SGW3" s="2277"/>
      <c r="SGX3" s="2277"/>
      <c r="SGY3" s="2277"/>
      <c r="SGZ3" s="2277"/>
      <c r="SHA3" s="2277"/>
      <c r="SHB3" s="2277"/>
      <c r="SHC3" s="2277"/>
      <c r="SHD3" s="2277"/>
      <c r="SHE3" s="2277"/>
      <c r="SHF3" s="2277"/>
      <c r="SHG3" s="2277"/>
      <c r="SHH3" s="2277"/>
      <c r="SHI3" s="2277"/>
      <c r="SHJ3" s="2277"/>
      <c r="SHK3" s="2277"/>
      <c r="SHL3" s="2277"/>
      <c r="SHM3" s="2277"/>
      <c r="SHN3" s="2277"/>
      <c r="SHO3" s="2277"/>
      <c r="SHP3" s="2277"/>
      <c r="SHQ3" s="2277"/>
      <c r="SHR3" s="2277"/>
      <c r="SHS3" s="2277"/>
      <c r="SHT3" s="2277"/>
      <c r="SHU3" s="2277"/>
      <c r="SHV3" s="2277"/>
      <c r="SHW3" s="2277"/>
      <c r="SHX3" s="2277"/>
      <c r="SHY3" s="2277"/>
      <c r="SHZ3" s="2277"/>
      <c r="SIA3" s="2277"/>
      <c r="SIB3" s="2277"/>
      <c r="SIC3" s="2277"/>
      <c r="SID3" s="2277"/>
      <c r="SIE3" s="2277"/>
      <c r="SIF3" s="2277"/>
      <c r="SIG3" s="2277"/>
      <c r="SIH3" s="2277"/>
      <c r="SII3" s="2277"/>
      <c r="SIJ3" s="2277"/>
      <c r="SIK3" s="2277"/>
      <c r="SIL3" s="2277"/>
      <c r="SIM3" s="2277"/>
      <c r="SIN3" s="2277"/>
      <c r="SIO3" s="2277"/>
      <c r="SIP3" s="2277"/>
      <c r="SIQ3" s="2277"/>
      <c r="SIR3" s="2277"/>
      <c r="SIS3" s="2277"/>
      <c r="SIT3" s="2277"/>
      <c r="SIU3" s="2277"/>
      <c r="SIV3" s="2277"/>
      <c r="SIW3" s="2277"/>
      <c r="SIX3" s="2277"/>
      <c r="SIY3" s="2277"/>
      <c r="SIZ3" s="2277"/>
      <c r="SJA3" s="2277"/>
      <c r="SJB3" s="2277"/>
      <c r="SJC3" s="2277"/>
      <c r="SJD3" s="2277"/>
      <c r="SJE3" s="2277"/>
      <c r="SJF3" s="2277"/>
      <c r="SJG3" s="2277"/>
      <c r="SJH3" s="2277"/>
      <c r="SJI3" s="2277"/>
      <c r="SJJ3" s="2277"/>
      <c r="SJK3" s="2277"/>
      <c r="SJL3" s="2277"/>
      <c r="SJM3" s="2277"/>
      <c r="SJN3" s="2277"/>
      <c r="SJO3" s="2277"/>
      <c r="SJP3" s="2277"/>
      <c r="SJQ3" s="2277"/>
      <c r="SJR3" s="2277"/>
      <c r="SJS3" s="2277"/>
      <c r="SJT3" s="2277"/>
      <c r="SJU3" s="2277"/>
      <c r="SJV3" s="2277"/>
      <c r="SJW3" s="2277"/>
      <c r="SJX3" s="2277"/>
      <c r="SJY3" s="2277"/>
      <c r="SJZ3" s="2277"/>
      <c r="SKA3" s="2277"/>
      <c r="SKB3" s="2277"/>
      <c r="SKC3" s="2277"/>
      <c r="SKD3" s="2277"/>
      <c r="SKE3" s="2277"/>
      <c r="SKF3" s="2277"/>
      <c r="SKG3" s="2277"/>
      <c r="SKH3" s="2277"/>
      <c r="SKI3" s="2277"/>
      <c r="SKJ3" s="2277"/>
      <c r="SKK3" s="2277"/>
      <c r="SKL3" s="2277"/>
      <c r="SKM3" s="2277"/>
      <c r="SKN3" s="2277"/>
      <c r="SKO3" s="2277"/>
      <c r="SKP3" s="2277"/>
      <c r="SKQ3" s="2277"/>
      <c r="SKR3" s="2277"/>
      <c r="SKS3" s="2277"/>
      <c r="SKT3" s="2277"/>
      <c r="SKU3" s="2277"/>
      <c r="SKV3" s="2277"/>
      <c r="SKW3" s="2277"/>
      <c r="SKX3" s="2277"/>
      <c r="SKY3" s="2277"/>
      <c r="SKZ3" s="2277"/>
      <c r="SLA3" s="2277"/>
      <c r="SLB3" s="2277"/>
      <c r="SLC3" s="2277"/>
      <c r="SLD3" s="2277"/>
      <c r="SLE3" s="2277"/>
      <c r="SLF3" s="2277"/>
      <c r="SLG3" s="2277"/>
      <c r="SLH3" s="2277"/>
      <c r="SLI3" s="2277"/>
      <c r="SLJ3" s="2277"/>
      <c r="SLK3" s="2277"/>
      <c r="SLL3" s="2277"/>
      <c r="SLM3" s="2277"/>
      <c r="SLN3" s="2277"/>
      <c r="SLO3" s="2277"/>
      <c r="SLP3" s="2277"/>
      <c r="SLQ3" s="2277"/>
      <c r="SLR3" s="2277"/>
      <c r="SLS3" s="2277"/>
      <c r="SLT3" s="2277"/>
      <c r="SLU3" s="2277"/>
      <c r="SLV3" s="2277"/>
      <c r="SLW3" s="2277"/>
      <c r="SLX3" s="2277"/>
      <c r="SLY3" s="2277"/>
      <c r="SLZ3" s="2277"/>
      <c r="SMA3" s="2277"/>
      <c r="SMB3" s="2277"/>
      <c r="SMC3" s="2277"/>
      <c r="SMD3" s="2277"/>
      <c r="SME3" s="2277"/>
      <c r="SMF3" s="2277"/>
      <c r="SMG3" s="2277"/>
      <c r="SMH3" s="2277"/>
      <c r="SMI3" s="2277"/>
      <c r="SMJ3" s="2277"/>
      <c r="SMK3" s="2277"/>
      <c r="SML3" s="2277"/>
      <c r="SMM3" s="2277"/>
      <c r="SMN3" s="2277"/>
      <c r="SMO3" s="2277"/>
      <c r="SMP3" s="2277"/>
      <c r="SMQ3" s="2277"/>
      <c r="SMR3" s="2277"/>
      <c r="SMS3" s="2277"/>
      <c r="SMT3" s="2277"/>
      <c r="SMU3" s="2277"/>
      <c r="SMV3" s="2277"/>
      <c r="SMW3" s="2277"/>
      <c r="SMX3" s="2277"/>
      <c r="SMY3" s="2277"/>
      <c r="SMZ3" s="2277"/>
      <c r="SNA3" s="2277"/>
      <c r="SNB3" s="2277"/>
      <c r="SNC3" s="2277"/>
      <c r="SND3" s="2277"/>
      <c r="SNE3" s="2277"/>
      <c r="SNF3" s="2277"/>
      <c r="SNG3" s="2277"/>
      <c r="SNH3" s="2277"/>
      <c r="SNI3" s="2277"/>
      <c r="SNJ3" s="2277"/>
      <c r="SNK3" s="2277"/>
      <c r="SNL3" s="2277"/>
      <c r="SNM3" s="2277"/>
      <c r="SNN3" s="2277"/>
      <c r="SNO3" s="2277"/>
      <c r="SNP3" s="2277"/>
      <c r="SNQ3" s="2277"/>
      <c r="SNR3" s="2277"/>
      <c r="SNS3" s="2277"/>
      <c r="SNT3" s="2277"/>
      <c r="SNU3" s="2277"/>
      <c r="SNV3" s="2277"/>
      <c r="SNW3" s="2277"/>
      <c r="SNX3" s="2277"/>
      <c r="SNY3" s="2277"/>
      <c r="SNZ3" s="2277"/>
      <c r="SOA3" s="2277"/>
      <c r="SOB3" s="2277"/>
      <c r="SOC3" s="2277"/>
      <c r="SOD3" s="2277"/>
      <c r="SOE3" s="2277"/>
      <c r="SOF3" s="2277"/>
      <c r="SOG3" s="2277"/>
      <c r="SOH3" s="2277"/>
      <c r="SOI3" s="2277"/>
      <c r="SOJ3" s="2277"/>
      <c r="SOK3" s="2277"/>
      <c r="SOL3" s="2277"/>
      <c r="SOM3" s="2277"/>
      <c r="SON3" s="2277"/>
      <c r="SOO3" s="2277"/>
      <c r="SOP3" s="2277"/>
      <c r="SOQ3" s="2277"/>
      <c r="SOR3" s="2277"/>
      <c r="SOS3" s="2277"/>
      <c r="SOT3" s="2277"/>
      <c r="SOU3" s="2277"/>
      <c r="SOV3" s="2277"/>
      <c r="SOW3" s="2277"/>
      <c r="SOX3" s="2277"/>
      <c r="SOY3" s="2277"/>
      <c r="SOZ3" s="2277"/>
      <c r="SPA3" s="2277"/>
      <c r="SPB3" s="2277"/>
      <c r="SPC3" s="2277"/>
      <c r="SPD3" s="2277"/>
      <c r="SPE3" s="2277"/>
      <c r="SPF3" s="2277"/>
      <c r="SPG3" s="2277"/>
      <c r="SPH3" s="2277"/>
      <c r="SPI3" s="2277"/>
      <c r="SPJ3" s="2277"/>
      <c r="SPK3" s="2277"/>
      <c r="SPL3" s="2277"/>
      <c r="SPM3" s="2277"/>
      <c r="SPN3" s="2277"/>
      <c r="SPO3" s="2277"/>
      <c r="SPP3" s="2277"/>
      <c r="SPQ3" s="2277"/>
      <c r="SPR3" s="2277"/>
      <c r="SPS3" s="2277"/>
      <c r="SPT3" s="2277"/>
      <c r="SPU3" s="2277"/>
      <c r="SPV3" s="2277"/>
      <c r="SPW3" s="2277"/>
      <c r="SPX3" s="2277"/>
      <c r="SPY3" s="2277"/>
      <c r="SPZ3" s="2277"/>
      <c r="SQA3" s="2277"/>
      <c r="SQB3" s="2277"/>
      <c r="SQC3" s="2277"/>
      <c r="SQD3" s="2277"/>
      <c r="SQE3" s="2277"/>
      <c r="SQF3" s="2277"/>
      <c r="SQG3" s="2277"/>
      <c r="SQH3" s="2277"/>
      <c r="SQI3" s="2277"/>
      <c r="SQJ3" s="2277"/>
      <c r="SQK3" s="2277"/>
      <c r="SQL3" s="2277"/>
      <c r="SQM3" s="2277"/>
      <c r="SQN3" s="2277"/>
      <c r="SQO3" s="2277"/>
      <c r="SQP3" s="2277"/>
      <c r="SQQ3" s="2277"/>
      <c r="SQR3" s="2277"/>
      <c r="SQS3" s="2277"/>
      <c r="SQT3" s="2277"/>
      <c r="SQU3" s="2277"/>
      <c r="SQV3" s="2277"/>
      <c r="SQW3" s="2277"/>
      <c r="SQX3" s="2277"/>
      <c r="SQY3" s="2277"/>
      <c r="SQZ3" s="2277"/>
      <c r="SRA3" s="2277"/>
      <c r="SRB3" s="2277"/>
      <c r="SRC3" s="2277"/>
      <c r="SRD3" s="2277"/>
      <c r="SRE3" s="2277"/>
      <c r="SRF3" s="2277"/>
      <c r="SRG3" s="2277"/>
      <c r="SRH3" s="2277"/>
      <c r="SRI3" s="2277"/>
      <c r="SRJ3" s="2277"/>
      <c r="SRK3" s="2277"/>
      <c r="SRL3" s="2277"/>
      <c r="SRM3" s="2277"/>
      <c r="SRN3" s="2277"/>
      <c r="SRO3" s="2277"/>
      <c r="SRP3" s="2277"/>
      <c r="SRQ3" s="2277"/>
      <c r="SRR3" s="2277"/>
      <c r="SRS3" s="2277"/>
      <c r="SRT3" s="2277"/>
      <c r="SRU3" s="2277"/>
      <c r="SRV3" s="2277"/>
      <c r="SRW3" s="2277"/>
      <c r="SRX3" s="2277"/>
      <c r="SRY3" s="2277"/>
      <c r="SRZ3" s="2277"/>
      <c r="SSA3" s="2277"/>
      <c r="SSB3" s="2277"/>
      <c r="SSC3" s="2277"/>
      <c r="SSD3" s="2277"/>
      <c r="SSE3" s="2277"/>
      <c r="SSF3" s="2277"/>
      <c r="SSG3" s="2277"/>
      <c r="SSH3" s="2277"/>
      <c r="SSI3" s="2277"/>
      <c r="SSJ3" s="2277"/>
      <c r="SSK3" s="2277"/>
      <c r="SSL3" s="2277"/>
      <c r="SSM3" s="2277"/>
      <c r="SSN3" s="2277"/>
      <c r="SSO3" s="2277"/>
      <c r="SSP3" s="2277"/>
      <c r="SSQ3" s="2277"/>
      <c r="SSR3" s="2277"/>
      <c r="SSS3" s="2277"/>
      <c r="SST3" s="2277"/>
      <c r="SSU3" s="2277"/>
      <c r="SSV3" s="2277"/>
      <c r="SSW3" s="2277"/>
      <c r="SSX3" s="2277"/>
      <c r="SSY3" s="2277"/>
      <c r="SSZ3" s="2277"/>
      <c r="STA3" s="2277"/>
      <c r="STB3" s="2277"/>
      <c r="STC3" s="2277"/>
      <c r="STD3" s="2277"/>
      <c r="STE3" s="2277"/>
      <c r="STF3" s="2277"/>
      <c r="STG3" s="2277"/>
      <c r="STH3" s="2277"/>
      <c r="STI3" s="2277"/>
      <c r="STJ3" s="2277"/>
      <c r="STK3" s="2277"/>
      <c r="STL3" s="2277"/>
      <c r="STM3" s="2277"/>
      <c r="STN3" s="2277"/>
      <c r="STO3" s="2277"/>
      <c r="STP3" s="2277"/>
      <c r="STQ3" s="2277"/>
      <c r="STR3" s="2277"/>
      <c r="STS3" s="2277"/>
      <c r="STT3" s="2277"/>
      <c r="STU3" s="2277"/>
      <c r="STV3" s="2277"/>
      <c r="STW3" s="2277"/>
      <c r="STX3" s="2277"/>
      <c r="STY3" s="2277"/>
      <c r="STZ3" s="2277"/>
      <c r="SUA3" s="2277"/>
      <c r="SUB3" s="2277"/>
      <c r="SUC3" s="2277"/>
      <c r="SUD3" s="2277"/>
      <c r="SUE3" s="2277"/>
      <c r="SUF3" s="2277"/>
      <c r="SUG3" s="2277"/>
      <c r="SUH3" s="2277"/>
      <c r="SUI3" s="2277"/>
      <c r="SUJ3" s="2277"/>
      <c r="SUK3" s="2277"/>
      <c r="SUL3" s="2277"/>
      <c r="SUM3" s="2277"/>
      <c r="SUN3" s="2277"/>
      <c r="SUO3" s="2277"/>
      <c r="SUP3" s="2277"/>
      <c r="SUQ3" s="2277"/>
      <c r="SUR3" s="2277"/>
      <c r="SUS3" s="2277"/>
      <c r="SUT3" s="2277"/>
      <c r="SUU3" s="2277"/>
      <c r="SUV3" s="2277"/>
      <c r="SUW3" s="2277"/>
      <c r="SUX3" s="2277"/>
      <c r="SUY3" s="2277"/>
      <c r="SUZ3" s="2277"/>
      <c r="SVA3" s="2277"/>
      <c r="SVB3" s="2277"/>
      <c r="SVC3" s="2277"/>
      <c r="SVD3" s="2277"/>
      <c r="SVE3" s="2277"/>
      <c r="SVF3" s="2277"/>
      <c r="SVG3" s="2277"/>
      <c r="SVH3" s="2277"/>
      <c r="SVI3" s="2277"/>
      <c r="SVJ3" s="2277"/>
      <c r="SVK3" s="2277"/>
      <c r="SVL3" s="2277"/>
      <c r="SVM3" s="2277"/>
      <c r="SVN3" s="2277"/>
      <c r="SVO3" s="2277"/>
      <c r="SVP3" s="2277"/>
      <c r="SVQ3" s="2277"/>
      <c r="SVR3" s="2277"/>
      <c r="SVS3" s="2277"/>
      <c r="SVT3" s="2277"/>
      <c r="SVU3" s="2277"/>
      <c r="SVV3" s="2277"/>
      <c r="SVW3" s="2277"/>
      <c r="SVX3" s="2277"/>
      <c r="SVY3" s="2277"/>
      <c r="SVZ3" s="2277"/>
      <c r="SWA3" s="2277"/>
      <c r="SWB3" s="2277"/>
      <c r="SWC3" s="2277"/>
      <c r="SWD3" s="2277"/>
      <c r="SWE3" s="2277"/>
      <c r="SWF3" s="2277"/>
      <c r="SWG3" s="2277"/>
      <c r="SWH3" s="2277"/>
      <c r="SWI3" s="2277"/>
      <c r="SWJ3" s="2277"/>
      <c r="SWK3" s="2277"/>
      <c r="SWL3" s="2277"/>
      <c r="SWM3" s="2277"/>
      <c r="SWN3" s="2277"/>
      <c r="SWO3" s="2277"/>
      <c r="SWP3" s="2277"/>
      <c r="SWQ3" s="2277"/>
      <c r="SWR3" s="2277"/>
      <c r="SWS3" s="2277"/>
      <c r="SWT3" s="2277"/>
      <c r="SWU3" s="2277"/>
      <c r="SWV3" s="2277"/>
      <c r="SWW3" s="2277"/>
      <c r="SWX3" s="2277"/>
      <c r="SWY3" s="2277"/>
      <c r="SWZ3" s="2277"/>
      <c r="SXA3" s="2277"/>
      <c r="SXB3" s="2277"/>
      <c r="SXC3" s="2277"/>
      <c r="SXD3" s="2277"/>
      <c r="SXE3" s="2277"/>
      <c r="SXF3" s="2277"/>
      <c r="SXG3" s="2277"/>
      <c r="SXH3" s="2277"/>
      <c r="SXI3" s="2277"/>
      <c r="SXJ3" s="2277"/>
      <c r="SXK3" s="2277"/>
      <c r="SXL3" s="2277"/>
      <c r="SXM3" s="2277"/>
      <c r="SXN3" s="2277"/>
      <c r="SXO3" s="2277"/>
      <c r="SXP3" s="2277"/>
      <c r="SXQ3" s="2277"/>
      <c r="SXR3" s="2277"/>
      <c r="SXS3" s="2277"/>
      <c r="SXT3" s="2277"/>
      <c r="SXU3" s="2277"/>
      <c r="SXV3" s="2277"/>
      <c r="SXW3" s="2277"/>
      <c r="SXX3" s="2277"/>
      <c r="SXY3" s="2277"/>
      <c r="SXZ3" s="2277"/>
      <c r="SYA3" s="2277"/>
      <c r="SYB3" s="2277"/>
      <c r="SYC3" s="2277"/>
      <c r="SYD3" s="2277"/>
      <c r="SYE3" s="2277"/>
      <c r="SYF3" s="2277"/>
      <c r="SYG3" s="2277"/>
      <c r="SYH3" s="2277"/>
      <c r="SYI3" s="2277"/>
      <c r="SYJ3" s="2277"/>
      <c r="SYK3" s="2277"/>
      <c r="SYL3" s="2277"/>
      <c r="SYM3" s="2277"/>
      <c r="SYN3" s="2277"/>
      <c r="SYO3" s="2277"/>
      <c r="SYP3" s="2277"/>
      <c r="SYQ3" s="2277"/>
      <c r="SYR3" s="2277"/>
      <c r="SYS3" s="2277"/>
      <c r="SYT3" s="2277"/>
      <c r="SYU3" s="2277"/>
      <c r="SYV3" s="2277"/>
      <c r="SYW3" s="2277"/>
      <c r="SYX3" s="2277"/>
      <c r="SYY3" s="2277"/>
      <c r="SYZ3" s="2277"/>
      <c r="SZA3" s="2277"/>
      <c r="SZB3" s="2277"/>
      <c r="SZC3" s="2277"/>
      <c r="SZD3" s="2277"/>
      <c r="SZE3" s="2277"/>
      <c r="SZF3" s="2277"/>
      <c r="SZG3" s="2277"/>
      <c r="SZH3" s="2277"/>
      <c r="SZI3" s="2277"/>
      <c r="SZJ3" s="2277"/>
      <c r="SZK3" s="2277"/>
      <c r="SZL3" s="2277"/>
      <c r="SZM3" s="2277"/>
      <c r="SZN3" s="2277"/>
      <c r="SZO3" s="2277"/>
      <c r="SZP3" s="2277"/>
      <c r="SZQ3" s="2277"/>
      <c r="SZR3" s="2277"/>
      <c r="SZS3" s="2277"/>
      <c r="SZT3" s="2277"/>
      <c r="SZU3" s="2277"/>
      <c r="SZV3" s="2277"/>
      <c r="SZW3" s="2277"/>
      <c r="SZX3" s="2277"/>
      <c r="SZY3" s="2277"/>
      <c r="SZZ3" s="2277"/>
      <c r="TAA3" s="2277"/>
      <c r="TAB3" s="2277"/>
      <c r="TAC3" s="2277"/>
      <c r="TAD3" s="2277"/>
      <c r="TAE3" s="2277"/>
      <c r="TAF3" s="2277"/>
      <c r="TAG3" s="2277"/>
      <c r="TAH3" s="2277"/>
      <c r="TAI3" s="2277"/>
      <c r="TAJ3" s="2277"/>
      <c r="TAK3" s="2277"/>
      <c r="TAL3" s="2277"/>
      <c r="TAM3" s="2277"/>
      <c r="TAN3" s="2277"/>
      <c r="TAO3" s="2277"/>
      <c r="TAP3" s="2277"/>
      <c r="TAQ3" s="2277"/>
      <c r="TAR3" s="2277"/>
      <c r="TAS3" s="2277"/>
      <c r="TAT3" s="2277"/>
      <c r="TAU3" s="2277"/>
      <c r="TAV3" s="2277"/>
      <c r="TAW3" s="2277"/>
      <c r="TAX3" s="2277"/>
      <c r="TAY3" s="2277"/>
      <c r="TAZ3" s="2277"/>
      <c r="TBA3" s="2277"/>
      <c r="TBB3" s="2277"/>
      <c r="TBC3" s="2277"/>
      <c r="TBD3" s="2277"/>
      <c r="TBE3" s="2277"/>
      <c r="TBF3" s="2277"/>
      <c r="TBG3" s="2277"/>
      <c r="TBH3" s="2277"/>
      <c r="TBI3" s="2277"/>
      <c r="TBJ3" s="2277"/>
      <c r="TBK3" s="2277"/>
      <c r="TBL3" s="2277"/>
      <c r="TBM3" s="2277"/>
      <c r="TBN3" s="2277"/>
      <c r="TBO3" s="2277"/>
      <c r="TBP3" s="2277"/>
      <c r="TBQ3" s="2277"/>
      <c r="TBR3" s="2277"/>
      <c r="TBS3" s="2277"/>
      <c r="TBT3" s="2277"/>
      <c r="TBU3" s="2277"/>
      <c r="TBV3" s="2277"/>
      <c r="TBW3" s="2277"/>
      <c r="TBX3" s="2277"/>
      <c r="TBY3" s="2277"/>
      <c r="TBZ3" s="2277"/>
      <c r="TCA3" s="2277"/>
      <c r="TCB3" s="2277"/>
      <c r="TCC3" s="2277"/>
      <c r="TCD3" s="2277"/>
      <c r="TCE3" s="2277"/>
      <c r="TCF3" s="2277"/>
      <c r="TCG3" s="2277"/>
      <c r="TCH3" s="2277"/>
      <c r="TCI3" s="2277"/>
      <c r="TCJ3" s="2277"/>
      <c r="TCK3" s="2277"/>
      <c r="TCL3" s="2277"/>
      <c r="TCM3" s="2277"/>
      <c r="TCN3" s="2277"/>
      <c r="TCO3" s="2277"/>
      <c r="TCP3" s="2277"/>
      <c r="TCQ3" s="2277"/>
      <c r="TCR3" s="2277"/>
      <c r="TCS3" s="2277"/>
      <c r="TCT3" s="2277"/>
      <c r="TCU3" s="2277"/>
      <c r="TCV3" s="2277"/>
      <c r="TCW3" s="2277"/>
      <c r="TCX3" s="2277"/>
      <c r="TCY3" s="2277"/>
      <c r="TCZ3" s="2277"/>
      <c r="TDA3" s="2277"/>
      <c r="TDB3" s="2277"/>
      <c r="TDC3" s="2277"/>
      <c r="TDD3" s="2277"/>
      <c r="TDE3" s="2277"/>
      <c r="TDF3" s="2277"/>
      <c r="TDG3" s="2277"/>
      <c r="TDH3" s="2277"/>
      <c r="TDI3" s="2277"/>
      <c r="TDJ3" s="2277"/>
      <c r="TDK3" s="2277"/>
      <c r="TDL3" s="2277"/>
      <c r="TDM3" s="2277"/>
      <c r="TDN3" s="2277"/>
      <c r="TDO3" s="2277"/>
      <c r="TDP3" s="2277"/>
      <c r="TDQ3" s="2277"/>
      <c r="TDR3" s="2277"/>
      <c r="TDS3" s="2277"/>
      <c r="TDT3" s="2277"/>
      <c r="TDU3" s="2277"/>
      <c r="TDV3" s="2277"/>
      <c r="TDW3" s="2277"/>
      <c r="TDX3" s="2277"/>
      <c r="TDY3" s="2277"/>
      <c r="TDZ3" s="2277"/>
      <c r="TEA3" s="2277"/>
      <c r="TEB3" s="2277"/>
      <c r="TEC3" s="2277"/>
      <c r="TED3" s="2277"/>
      <c r="TEE3" s="2277"/>
      <c r="TEF3" s="2277"/>
      <c r="TEG3" s="2277"/>
      <c r="TEH3" s="2277"/>
      <c r="TEI3" s="2277"/>
      <c r="TEJ3" s="2277"/>
      <c r="TEK3" s="2277"/>
      <c r="TEL3" s="2277"/>
      <c r="TEM3" s="2277"/>
      <c r="TEN3" s="2277"/>
      <c r="TEO3" s="2277"/>
      <c r="TEP3" s="2277"/>
      <c r="TEQ3" s="2277"/>
      <c r="TER3" s="2277"/>
      <c r="TES3" s="2277"/>
      <c r="TET3" s="2277"/>
      <c r="TEU3" s="2277"/>
      <c r="TEV3" s="2277"/>
      <c r="TEW3" s="2277"/>
      <c r="TEX3" s="2277"/>
      <c r="TEY3" s="2277"/>
      <c r="TEZ3" s="2277"/>
      <c r="TFA3" s="2277"/>
      <c r="TFB3" s="2277"/>
      <c r="TFC3" s="2277"/>
      <c r="TFD3" s="2277"/>
      <c r="TFE3" s="2277"/>
      <c r="TFF3" s="2277"/>
      <c r="TFG3" s="2277"/>
      <c r="TFH3" s="2277"/>
      <c r="TFI3" s="2277"/>
      <c r="TFJ3" s="2277"/>
      <c r="TFK3" s="2277"/>
      <c r="TFL3" s="2277"/>
      <c r="TFM3" s="2277"/>
      <c r="TFN3" s="2277"/>
      <c r="TFO3" s="2277"/>
      <c r="TFP3" s="2277"/>
      <c r="TFQ3" s="2277"/>
      <c r="TFR3" s="2277"/>
      <c r="TFS3" s="2277"/>
      <c r="TFT3" s="2277"/>
      <c r="TFU3" s="2277"/>
      <c r="TFV3" s="2277"/>
      <c r="TFW3" s="2277"/>
      <c r="TFX3" s="2277"/>
      <c r="TFY3" s="2277"/>
      <c r="TFZ3" s="2277"/>
      <c r="TGA3" s="2277"/>
      <c r="TGB3" s="2277"/>
      <c r="TGC3" s="2277"/>
      <c r="TGD3" s="2277"/>
      <c r="TGE3" s="2277"/>
      <c r="TGF3" s="2277"/>
      <c r="TGG3" s="2277"/>
      <c r="TGH3" s="2277"/>
      <c r="TGI3" s="2277"/>
      <c r="TGJ3" s="2277"/>
      <c r="TGK3" s="2277"/>
      <c r="TGL3" s="2277"/>
      <c r="TGM3" s="2277"/>
      <c r="TGN3" s="2277"/>
      <c r="TGO3" s="2277"/>
      <c r="TGP3" s="2277"/>
      <c r="TGQ3" s="2277"/>
      <c r="TGR3" s="2277"/>
      <c r="TGS3" s="2277"/>
      <c r="TGT3" s="2277"/>
      <c r="TGU3" s="2277"/>
      <c r="TGV3" s="2277"/>
      <c r="TGW3" s="2277"/>
      <c r="TGX3" s="2277"/>
      <c r="TGY3" s="2277"/>
      <c r="TGZ3" s="2277"/>
      <c r="THA3" s="2277"/>
      <c r="THB3" s="2277"/>
      <c r="THC3" s="2277"/>
      <c r="THD3" s="2277"/>
      <c r="THE3" s="2277"/>
      <c r="THF3" s="2277"/>
      <c r="THG3" s="2277"/>
      <c r="THH3" s="2277"/>
      <c r="THI3" s="2277"/>
      <c r="THJ3" s="2277"/>
      <c r="THK3" s="2277"/>
      <c r="THL3" s="2277"/>
      <c r="THM3" s="2277"/>
      <c r="THN3" s="2277"/>
      <c r="THO3" s="2277"/>
      <c r="THP3" s="2277"/>
      <c r="THQ3" s="2277"/>
      <c r="THR3" s="2277"/>
      <c r="THS3" s="2277"/>
      <c r="THT3" s="2277"/>
      <c r="THU3" s="2277"/>
      <c r="THV3" s="2277"/>
      <c r="THW3" s="2277"/>
      <c r="THX3" s="2277"/>
      <c r="THY3" s="2277"/>
      <c r="THZ3" s="2277"/>
      <c r="TIA3" s="2277"/>
      <c r="TIB3" s="2277"/>
      <c r="TIC3" s="2277"/>
      <c r="TID3" s="2277"/>
      <c r="TIE3" s="2277"/>
      <c r="TIF3" s="2277"/>
      <c r="TIG3" s="2277"/>
      <c r="TIH3" s="2277"/>
      <c r="TII3" s="2277"/>
      <c r="TIJ3" s="2277"/>
      <c r="TIK3" s="2277"/>
      <c r="TIL3" s="2277"/>
      <c r="TIM3" s="2277"/>
      <c r="TIN3" s="2277"/>
      <c r="TIO3" s="2277"/>
      <c r="TIP3" s="2277"/>
      <c r="TIQ3" s="2277"/>
      <c r="TIR3" s="2277"/>
      <c r="TIS3" s="2277"/>
      <c r="TIT3" s="2277"/>
      <c r="TIU3" s="2277"/>
      <c r="TIV3" s="2277"/>
      <c r="TIW3" s="2277"/>
      <c r="TIX3" s="2277"/>
      <c r="TIY3" s="2277"/>
      <c r="TIZ3" s="2277"/>
      <c r="TJA3" s="2277"/>
      <c r="TJB3" s="2277"/>
      <c r="TJC3" s="2277"/>
      <c r="TJD3" s="2277"/>
      <c r="TJE3" s="2277"/>
      <c r="TJF3" s="2277"/>
      <c r="TJG3" s="2277"/>
      <c r="TJH3" s="2277"/>
      <c r="TJI3" s="2277"/>
      <c r="TJJ3" s="2277"/>
      <c r="TJK3" s="2277"/>
      <c r="TJL3" s="2277"/>
      <c r="TJM3" s="2277"/>
      <c r="TJN3" s="2277"/>
      <c r="TJO3" s="2277"/>
      <c r="TJP3" s="2277"/>
      <c r="TJQ3" s="2277"/>
      <c r="TJR3" s="2277"/>
      <c r="TJS3" s="2277"/>
      <c r="TJT3" s="2277"/>
      <c r="TJU3" s="2277"/>
      <c r="TJV3" s="2277"/>
      <c r="TJW3" s="2277"/>
      <c r="TJX3" s="2277"/>
      <c r="TJY3" s="2277"/>
      <c r="TJZ3" s="2277"/>
      <c r="TKA3" s="2277"/>
      <c r="TKB3" s="2277"/>
      <c r="TKC3" s="2277"/>
      <c r="TKD3" s="2277"/>
      <c r="TKE3" s="2277"/>
      <c r="TKF3" s="2277"/>
      <c r="TKG3" s="2277"/>
      <c r="TKH3" s="2277"/>
      <c r="TKI3" s="2277"/>
      <c r="TKJ3" s="2277"/>
      <c r="TKK3" s="2277"/>
      <c r="TKL3" s="2277"/>
      <c r="TKM3" s="2277"/>
      <c r="TKN3" s="2277"/>
      <c r="TKO3" s="2277"/>
      <c r="TKP3" s="2277"/>
      <c r="TKQ3" s="2277"/>
      <c r="TKR3" s="2277"/>
      <c r="TKS3" s="2277"/>
      <c r="TKT3" s="2277"/>
      <c r="TKU3" s="2277"/>
      <c r="TKV3" s="2277"/>
      <c r="TKW3" s="2277"/>
      <c r="TKX3" s="2277"/>
      <c r="TKY3" s="2277"/>
      <c r="TKZ3" s="2277"/>
      <c r="TLA3" s="2277"/>
      <c r="TLB3" s="2277"/>
      <c r="TLC3" s="2277"/>
      <c r="TLD3" s="2277"/>
      <c r="TLE3" s="2277"/>
      <c r="TLF3" s="2277"/>
      <c r="TLG3" s="2277"/>
      <c r="TLH3" s="2277"/>
      <c r="TLI3" s="2277"/>
      <c r="TLJ3" s="2277"/>
      <c r="TLK3" s="2277"/>
      <c r="TLL3" s="2277"/>
      <c r="TLM3" s="2277"/>
      <c r="TLN3" s="2277"/>
      <c r="TLO3" s="2277"/>
      <c r="TLP3" s="2277"/>
      <c r="TLQ3" s="2277"/>
      <c r="TLR3" s="2277"/>
      <c r="TLS3" s="2277"/>
      <c r="TLT3" s="2277"/>
      <c r="TLU3" s="2277"/>
      <c r="TLV3" s="2277"/>
      <c r="TLW3" s="2277"/>
      <c r="TLX3" s="2277"/>
      <c r="TLY3" s="2277"/>
      <c r="TLZ3" s="2277"/>
      <c r="TMA3" s="2277"/>
      <c r="TMB3" s="2277"/>
      <c r="TMC3" s="2277"/>
      <c r="TMD3" s="2277"/>
      <c r="TME3" s="2277"/>
      <c r="TMF3" s="2277"/>
      <c r="TMG3" s="2277"/>
      <c r="TMH3" s="2277"/>
      <c r="TMI3" s="2277"/>
      <c r="TMJ3" s="2277"/>
      <c r="TMK3" s="2277"/>
      <c r="TML3" s="2277"/>
      <c r="TMM3" s="2277"/>
      <c r="TMN3" s="2277"/>
      <c r="TMO3" s="2277"/>
      <c r="TMP3" s="2277"/>
      <c r="TMQ3" s="2277"/>
      <c r="TMR3" s="2277"/>
      <c r="TMS3" s="2277"/>
      <c r="TMT3" s="2277"/>
      <c r="TMU3" s="2277"/>
      <c r="TMV3" s="2277"/>
      <c r="TMW3" s="2277"/>
      <c r="TMX3" s="2277"/>
      <c r="TMY3" s="2277"/>
      <c r="TMZ3" s="2277"/>
      <c r="TNA3" s="2277"/>
      <c r="TNB3" s="2277"/>
      <c r="TNC3" s="2277"/>
      <c r="TND3" s="2277"/>
      <c r="TNE3" s="2277"/>
      <c r="TNF3" s="2277"/>
      <c r="TNG3" s="2277"/>
      <c r="TNH3" s="2277"/>
      <c r="TNI3" s="2277"/>
      <c r="TNJ3" s="2277"/>
      <c r="TNK3" s="2277"/>
      <c r="TNL3" s="2277"/>
      <c r="TNM3" s="2277"/>
      <c r="TNN3" s="2277"/>
      <c r="TNO3" s="2277"/>
      <c r="TNP3" s="2277"/>
      <c r="TNQ3" s="2277"/>
      <c r="TNR3" s="2277"/>
      <c r="TNS3" s="2277"/>
      <c r="TNT3" s="2277"/>
      <c r="TNU3" s="2277"/>
      <c r="TNV3" s="2277"/>
      <c r="TNW3" s="2277"/>
      <c r="TNX3" s="2277"/>
      <c r="TNY3" s="2277"/>
      <c r="TNZ3" s="2277"/>
      <c r="TOA3" s="2277"/>
      <c r="TOB3" s="2277"/>
      <c r="TOC3" s="2277"/>
      <c r="TOD3" s="2277"/>
      <c r="TOE3" s="2277"/>
      <c r="TOF3" s="2277"/>
      <c r="TOG3" s="2277"/>
      <c r="TOH3" s="2277"/>
      <c r="TOI3" s="2277"/>
      <c r="TOJ3" s="2277"/>
      <c r="TOK3" s="2277"/>
      <c r="TOL3" s="2277"/>
      <c r="TOM3" s="2277"/>
      <c r="TON3" s="2277"/>
      <c r="TOO3" s="2277"/>
      <c r="TOP3" s="2277"/>
      <c r="TOQ3" s="2277"/>
      <c r="TOR3" s="2277"/>
      <c r="TOS3" s="2277"/>
      <c r="TOT3" s="2277"/>
      <c r="TOU3" s="2277"/>
      <c r="TOV3" s="2277"/>
      <c r="TOW3" s="2277"/>
      <c r="TOX3" s="2277"/>
      <c r="TOY3" s="2277"/>
      <c r="TOZ3" s="2277"/>
      <c r="TPA3" s="2277"/>
      <c r="TPB3" s="2277"/>
      <c r="TPC3" s="2277"/>
      <c r="TPD3" s="2277"/>
      <c r="TPE3" s="2277"/>
      <c r="TPF3" s="2277"/>
      <c r="TPG3" s="2277"/>
      <c r="TPH3" s="2277"/>
      <c r="TPI3" s="2277"/>
      <c r="TPJ3" s="2277"/>
      <c r="TPK3" s="2277"/>
      <c r="TPL3" s="2277"/>
      <c r="TPM3" s="2277"/>
      <c r="TPN3" s="2277"/>
      <c r="TPO3" s="2277"/>
      <c r="TPP3" s="2277"/>
      <c r="TPQ3" s="2277"/>
      <c r="TPR3" s="2277"/>
      <c r="TPS3" s="2277"/>
      <c r="TPT3" s="2277"/>
      <c r="TPU3" s="2277"/>
      <c r="TPV3" s="2277"/>
      <c r="TPW3" s="2277"/>
      <c r="TPX3" s="2277"/>
      <c r="TPY3" s="2277"/>
      <c r="TPZ3" s="2277"/>
      <c r="TQA3" s="2277"/>
      <c r="TQB3" s="2277"/>
      <c r="TQC3" s="2277"/>
      <c r="TQD3" s="2277"/>
      <c r="TQE3" s="2277"/>
      <c r="TQF3" s="2277"/>
      <c r="TQG3" s="2277"/>
      <c r="TQH3" s="2277"/>
      <c r="TQI3" s="2277"/>
      <c r="TQJ3" s="2277"/>
      <c r="TQK3" s="2277"/>
      <c r="TQL3" s="2277"/>
      <c r="TQM3" s="2277"/>
      <c r="TQN3" s="2277"/>
      <c r="TQO3" s="2277"/>
      <c r="TQP3" s="2277"/>
      <c r="TQQ3" s="2277"/>
      <c r="TQR3" s="2277"/>
      <c r="TQS3" s="2277"/>
      <c r="TQT3" s="2277"/>
      <c r="TQU3" s="2277"/>
      <c r="TQV3" s="2277"/>
      <c r="TQW3" s="2277"/>
      <c r="TQX3" s="2277"/>
      <c r="TQY3" s="2277"/>
      <c r="TQZ3" s="2277"/>
      <c r="TRA3" s="2277"/>
      <c r="TRB3" s="2277"/>
      <c r="TRC3" s="2277"/>
      <c r="TRD3" s="2277"/>
      <c r="TRE3" s="2277"/>
      <c r="TRF3" s="2277"/>
      <c r="TRG3" s="2277"/>
      <c r="TRH3" s="2277"/>
      <c r="TRI3" s="2277"/>
      <c r="TRJ3" s="2277"/>
      <c r="TRK3" s="2277"/>
      <c r="TRL3" s="2277"/>
      <c r="TRM3" s="2277"/>
      <c r="TRN3" s="2277"/>
      <c r="TRO3" s="2277"/>
      <c r="TRP3" s="2277"/>
      <c r="TRQ3" s="2277"/>
      <c r="TRR3" s="2277"/>
      <c r="TRS3" s="2277"/>
      <c r="TRT3" s="2277"/>
      <c r="TRU3" s="2277"/>
      <c r="TRV3" s="2277"/>
      <c r="TRW3" s="2277"/>
      <c r="TRX3" s="2277"/>
      <c r="TRY3" s="2277"/>
      <c r="TRZ3" s="2277"/>
      <c r="TSA3" s="2277"/>
      <c r="TSB3" s="2277"/>
      <c r="TSC3" s="2277"/>
      <c r="TSD3" s="2277"/>
      <c r="TSE3" s="2277"/>
      <c r="TSF3" s="2277"/>
      <c r="TSG3" s="2277"/>
      <c r="TSH3" s="2277"/>
      <c r="TSI3" s="2277"/>
      <c r="TSJ3" s="2277"/>
      <c r="TSK3" s="2277"/>
      <c r="TSL3" s="2277"/>
      <c r="TSM3" s="2277"/>
      <c r="TSN3" s="2277"/>
      <c r="TSO3" s="2277"/>
      <c r="TSP3" s="2277"/>
      <c r="TSQ3" s="2277"/>
      <c r="TSR3" s="2277"/>
      <c r="TSS3" s="2277"/>
      <c r="TST3" s="2277"/>
      <c r="TSU3" s="2277"/>
      <c r="TSV3" s="2277"/>
      <c r="TSW3" s="2277"/>
      <c r="TSX3" s="2277"/>
      <c r="TSY3" s="2277"/>
      <c r="TSZ3" s="2277"/>
      <c r="TTA3" s="2277"/>
      <c r="TTB3" s="2277"/>
      <c r="TTC3" s="2277"/>
      <c r="TTD3" s="2277"/>
      <c r="TTE3" s="2277"/>
      <c r="TTF3" s="2277"/>
      <c r="TTG3" s="2277"/>
      <c r="TTH3" s="2277"/>
      <c r="TTI3" s="2277"/>
      <c r="TTJ3" s="2277"/>
      <c r="TTK3" s="2277"/>
      <c r="TTL3" s="2277"/>
      <c r="TTM3" s="2277"/>
      <c r="TTN3" s="2277"/>
      <c r="TTO3" s="2277"/>
      <c r="TTP3" s="2277"/>
      <c r="TTQ3" s="2277"/>
      <c r="TTR3" s="2277"/>
      <c r="TTS3" s="2277"/>
      <c r="TTT3" s="2277"/>
      <c r="TTU3" s="2277"/>
      <c r="TTV3" s="2277"/>
      <c r="TTW3" s="2277"/>
      <c r="TTX3" s="2277"/>
      <c r="TTY3" s="2277"/>
      <c r="TTZ3" s="2277"/>
      <c r="TUA3" s="2277"/>
      <c r="TUB3" s="2277"/>
      <c r="TUC3" s="2277"/>
      <c r="TUD3" s="2277"/>
      <c r="TUE3" s="2277"/>
      <c r="TUF3" s="2277"/>
      <c r="TUG3" s="2277"/>
      <c r="TUH3" s="2277"/>
      <c r="TUI3" s="2277"/>
      <c r="TUJ3" s="2277"/>
      <c r="TUK3" s="2277"/>
      <c r="TUL3" s="2277"/>
      <c r="TUM3" s="2277"/>
      <c r="TUN3" s="2277"/>
      <c r="TUO3" s="2277"/>
      <c r="TUP3" s="2277"/>
      <c r="TUQ3" s="2277"/>
      <c r="TUR3" s="2277"/>
      <c r="TUS3" s="2277"/>
      <c r="TUT3" s="2277"/>
      <c r="TUU3" s="2277"/>
      <c r="TUV3" s="2277"/>
      <c r="TUW3" s="2277"/>
      <c r="TUX3" s="2277"/>
      <c r="TUY3" s="2277"/>
      <c r="TUZ3" s="2277"/>
      <c r="TVA3" s="2277"/>
      <c r="TVB3" s="2277"/>
      <c r="TVC3" s="2277"/>
      <c r="TVD3" s="2277"/>
      <c r="TVE3" s="2277"/>
      <c r="TVF3" s="2277"/>
      <c r="TVG3" s="2277"/>
      <c r="TVH3" s="2277"/>
      <c r="TVI3" s="2277"/>
      <c r="TVJ3" s="2277"/>
      <c r="TVK3" s="2277"/>
      <c r="TVL3" s="2277"/>
      <c r="TVM3" s="2277"/>
      <c r="TVN3" s="2277"/>
      <c r="TVO3" s="2277"/>
      <c r="TVP3" s="2277"/>
      <c r="TVQ3" s="2277"/>
      <c r="TVR3" s="2277"/>
      <c r="TVS3" s="2277"/>
      <c r="TVT3" s="2277"/>
      <c r="TVU3" s="2277"/>
      <c r="TVV3" s="2277"/>
      <c r="TVW3" s="2277"/>
      <c r="TVX3" s="2277"/>
      <c r="TVY3" s="2277"/>
      <c r="TVZ3" s="2277"/>
      <c r="TWA3" s="2277"/>
      <c r="TWB3" s="2277"/>
      <c r="TWC3" s="2277"/>
      <c r="TWD3" s="2277"/>
      <c r="TWE3" s="2277"/>
      <c r="TWF3" s="2277"/>
      <c r="TWG3" s="2277"/>
      <c r="TWH3" s="2277"/>
      <c r="TWI3" s="2277"/>
      <c r="TWJ3" s="2277"/>
      <c r="TWK3" s="2277"/>
      <c r="TWL3" s="2277"/>
      <c r="TWM3" s="2277"/>
      <c r="TWN3" s="2277"/>
      <c r="TWO3" s="2277"/>
      <c r="TWP3" s="2277"/>
      <c r="TWQ3" s="2277"/>
      <c r="TWR3" s="2277"/>
      <c r="TWS3" s="2277"/>
      <c r="TWT3" s="2277"/>
      <c r="TWU3" s="2277"/>
      <c r="TWV3" s="2277"/>
      <c r="TWW3" s="2277"/>
      <c r="TWX3" s="2277"/>
      <c r="TWY3" s="2277"/>
      <c r="TWZ3" s="2277"/>
      <c r="TXA3" s="2277"/>
      <c r="TXB3" s="2277"/>
      <c r="TXC3" s="2277"/>
      <c r="TXD3" s="2277"/>
      <c r="TXE3" s="2277"/>
      <c r="TXF3" s="2277"/>
      <c r="TXG3" s="2277"/>
      <c r="TXH3" s="2277"/>
      <c r="TXI3" s="2277"/>
      <c r="TXJ3" s="2277"/>
      <c r="TXK3" s="2277"/>
      <c r="TXL3" s="2277"/>
      <c r="TXM3" s="2277"/>
      <c r="TXN3" s="2277"/>
      <c r="TXO3" s="2277"/>
      <c r="TXP3" s="2277"/>
      <c r="TXQ3" s="2277"/>
      <c r="TXR3" s="2277"/>
      <c r="TXS3" s="2277"/>
      <c r="TXT3" s="2277"/>
      <c r="TXU3" s="2277"/>
      <c r="TXV3" s="2277"/>
      <c r="TXW3" s="2277"/>
      <c r="TXX3" s="2277"/>
      <c r="TXY3" s="2277"/>
      <c r="TXZ3" s="2277"/>
      <c r="TYA3" s="2277"/>
      <c r="TYB3" s="2277"/>
      <c r="TYC3" s="2277"/>
      <c r="TYD3" s="2277"/>
      <c r="TYE3" s="2277"/>
      <c r="TYF3" s="2277"/>
      <c r="TYG3" s="2277"/>
      <c r="TYH3" s="2277"/>
      <c r="TYI3" s="2277"/>
      <c r="TYJ3" s="2277"/>
      <c r="TYK3" s="2277"/>
      <c r="TYL3" s="2277"/>
      <c r="TYM3" s="2277"/>
      <c r="TYN3" s="2277"/>
      <c r="TYO3" s="2277"/>
      <c r="TYP3" s="2277"/>
      <c r="TYQ3" s="2277"/>
      <c r="TYR3" s="2277"/>
      <c r="TYS3" s="2277"/>
      <c r="TYT3" s="2277"/>
      <c r="TYU3" s="2277"/>
      <c r="TYV3" s="2277"/>
      <c r="TYW3" s="2277"/>
      <c r="TYX3" s="2277"/>
      <c r="TYY3" s="2277"/>
      <c r="TYZ3" s="2277"/>
      <c r="TZA3" s="2277"/>
      <c r="TZB3" s="2277"/>
      <c r="TZC3" s="2277"/>
      <c r="TZD3" s="2277"/>
      <c r="TZE3" s="2277"/>
      <c r="TZF3" s="2277"/>
      <c r="TZG3" s="2277"/>
      <c r="TZH3" s="2277"/>
      <c r="TZI3" s="2277"/>
      <c r="TZJ3" s="2277"/>
      <c r="TZK3" s="2277"/>
      <c r="TZL3" s="2277"/>
      <c r="TZM3" s="2277"/>
      <c r="TZN3" s="2277"/>
      <c r="TZO3" s="2277"/>
      <c r="TZP3" s="2277"/>
      <c r="TZQ3" s="2277"/>
      <c r="TZR3" s="2277"/>
      <c r="TZS3" s="2277"/>
      <c r="TZT3" s="2277"/>
      <c r="TZU3" s="2277"/>
      <c r="TZV3" s="2277"/>
      <c r="TZW3" s="2277"/>
      <c r="TZX3" s="2277"/>
      <c r="TZY3" s="2277"/>
      <c r="TZZ3" s="2277"/>
      <c r="UAA3" s="2277"/>
      <c r="UAB3" s="2277"/>
      <c r="UAC3" s="2277"/>
      <c r="UAD3" s="2277"/>
      <c r="UAE3" s="2277"/>
      <c r="UAF3" s="2277"/>
      <c r="UAG3" s="2277"/>
      <c r="UAH3" s="2277"/>
      <c r="UAI3" s="2277"/>
      <c r="UAJ3" s="2277"/>
      <c r="UAK3" s="2277"/>
      <c r="UAL3" s="2277"/>
      <c r="UAM3" s="2277"/>
      <c r="UAN3" s="2277"/>
      <c r="UAO3" s="2277"/>
      <c r="UAP3" s="2277"/>
      <c r="UAQ3" s="2277"/>
      <c r="UAR3" s="2277"/>
      <c r="UAS3" s="2277"/>
      <c r="UAT3" s="2277"/>
      <c r="UAU3" s="2277"/>
      <c r="UAV3" s="2277"/>
      <c r="UAW3" s="2277"/>
      <c r="UAX3" s="2277"/>
      <c r="UAY3" s="2277"/>
      <c r="UAZ3" s="2277"/>
      <c r="UBA3" s="2277"/>
      <c r="UBB3" s="2277"/>
      <c r="UBC3" s="2277"/>
      <c r="UBD3" s="2277"/>
      <c r="UBE3" s="2277"/>
      <c r="UBF3" s="2277"/>
      <c r="UBG3" s="2277"/>
      <c r="UBH3" s="2277"/>
      <c r="UBI3" s="2277"/>
      <c r="UBJ3" s="2277"/>
      <c r="UBK3" s="2277"/>
      <c r="UBL3" s="2277"/>
      <c r="UBM3" s="2277"/>
      <c r="UBN3" s="2277"/>
      <c r="UBO3" s="2277"/>
      <c r="UBP3" s="2277"/>
      <c r="UBQ3" s="2277"/>
      <c r="UBR3" s="2277"/>
      <c r="UBS3" s="2277"/>
      <c r="UBT3" s="2277"/>
      <c r="UBU3" s="2277"/>
      <c r="UBV3" s="2277"/>
      <c r="UBW3" s="2277"/>
      <c r="UBX3" s="2277"/>
      <c r="UBY3" s="2277"/>
      <c r="UBZ3" s="2277"/>
      <c r="UCA3" s="2277"/>
      <c r="UCB3" s="2277"/>
      <c r="UCC3" s="2277"/>
      <c r="UCD3" s="2277"/>
      <c r="UCE3" s="2277"/>
      <c r="UCF3" s="2277"/>
      <c r="UCG3" s="2277"/>
      <c r="UCH3" s="2277"/>
      <c r="UCI3" s="2277"/>
      <c r="UCJ3" s="2277"/>
      <c r="UCK3" s="2277"/>
      <c r="UCL3" s="2277"/>
      <c r="UCM3" s="2277"/>
      <c r="UCN3" s="2277"/>
      <c r="UCO3" s="2277"/>
      <c r="UCP3" s="2277"/>
      <c r="UCQ3" s="2277"/>
      <c r="UCR3" s="2277"/>
      <c r="UCS3" s="2277"/>
      <c r="UCT3" s="2277"/>
      <c r="UCU3" s="2277"/>
      <c r="UCV3" s="2277"/>
      <c r="UCW3" s="2277"/>
      <c r="UCX3" s="2277"/>
      <c r="UCY3" s="2277"/>
      <c r="UCZ3" s="2277"/>
      <c r="UDA3" s="2277"/>
      <c r="UDB3" s="2277"/>
      <c r="UDC3" s="2277"/>
      <c r="UDD3" s="2277"/>
      <c r="UDE3" s="2277"/>
      <c r="UDF3" s="2277"/>
      <c r="UDG3" s="2277"/>
      <c r="UDH3" s="2277"/>
      <c r="UDI3" s="2277"/>
      <c r="UDJ3" s="2277"/>
      <c r="UDK3" s="2277"/>
      <c r="UDL3" s="2277"/>
      <c r="UDM3" s="2277"/>
      <c r="UDN3" s="2277"/>
      <c r="UDO3" s="2277"/>
      <c r="UDP3" s="2277"/>
      <c r="UDQ3" s="2277"/>
      <c r="UDR3" s="2277"/>
      <c r="UDS3" s="2277"/>
      <c r="UDT3" s="2277"/>
      <c r="UDU3" s="2277"/>
      <c r="UDV3" s="2277"/>
      <c r="UDW3" s="2277"/>
      <c r="UDX3" s="2277"/>
      <c r="UDY3" s="2277"/>
      <c r="UDZ3" s="2277"/>
      <c r="UEA3" s="2277"/>
      <c r="UEB3" s="2277"/>
      <c r="UEC3" s="2277"/>
      <c r="UED3" s="2277"/>
      <c r="UEE3" s="2277"/>
      <c r="UEF3" s="2277"/>
      <c r="UEG3" s="2277"/>
      <c r="UEH3" s="2277"/>
      <c r="UEI3" s="2277"/>
      <c r="UEJ3" s="2277"/>
      <c r="UEK3" s="2277"/>
      <c r="UEL3" s="2277"/>
      <c r="UEM3" s="2277"/>
      <c r="UEN3" s="2277"/>
      <c r="UEO3" s="2277"/>
      <c r="UEP3" s="2277"/>
      <c r="UEQ3" s="2277"/>
      <c r="UER3" s="2277"/>
      <c r="UES3" s="2277"/>
      <c r="UET3" s="2277"/>
      <c r="UEU3" s="2277"/>
      <c r="UEV3" s="2277"/>
      <c r="UEW3" s="2277"/>
      <c r="UEX3" s="2277"/>
      <c r="UEY3" s="2277"/>
      <c r="UEZ3" s="2277"/>
      <c r="UFA3" s="2277"/>
      <c r="UFB3" s="2277"/>
      <c r="UFC3" s="2277"/>
      <c r="UFD3" s="2277"/>
      <c r="UFE3" s="2277"/>
      <c r="UFF3" s="2277"/>
      <c r="UFG3" s="2277"/>
      <c r="UFH3" s="2277"/>
      <c r="UFI3" s="2277"/>
      <c r="UFJ3" s="2277"/>
      <c r="UFK3" s="2277"/>
      <c r="UFL3" s="2277"/>
      <c r="UFM3" s="2277"/>
      <c r="UFN3" s="2277"/>
      <c r="UFO3" s="2277"/>
      <c r="UFP3" s="2277"/>
      <c r="UFQ3" s="2277"/>
      <c r="UFR3" s="2277"/>
      <c r="UFS3" s="2277"/>
      <c r="UFT3" s="2277"/>
      <c r="UFU3" s="2277"/>
      <c r="UFV3" s="2277"/>
      <c r="UFW3" s="2277"/>
      <c r="UFX3" s="2277"/>
      <c r="UFY3" s="2277"/>
      <c r="UFZ3" s="2277"/>
      <c r="UGA3" s="2277"/>
      <c r="UGB3" s="2277"/>
      <c r="UGC3" s="2277"/>
      <c r="UGD3" s="2277"/>
      <c r="UGE3" s="2277"/>
      <c r="UGF3" s="2277"/>
      <c r="UGG3" s="2277"/>
      <c r="UGH3" s="2277"/>
      <c r="UGI3" s="2277"/>
      <c r="UGJ3" s="2277"/>
      <c r="UGK3" s="2277"/>
      <c r="UGL3" s="2277"/>
      <c r="UGM3" s="2277"/>
      <c r="UGN3" s="2277"/>
      <c r="UGO3" s="2277"/>
      <c r="UGP3" s="2277"/>
      <c r="UGQ3" s="2277"/>
      <c r="UGR3" s="2277"/>
      <c r="UGS3" s="2277"/>
      <c r="UGT3" s="2277"/>
      <c r="UGU3" s="2277"/>
      <c r="UGV3" s="2277"/>
      <c r="UGW3" s="2277"/>
      <c r="UGX3" s="2277"/>
      <c r="UGY3" s="2277"/>
      <c r="UGZ3" s="2277"/>
      <c r="UHA3" s="2277"/>
      <c r="UHB3" s="2277"/>
      <c r="UHC3" s="2277"/>
      <c r="UHD3" s="2277"/>
      <c r="UHE3" s="2277"/>
      <c r="UHF3" s="2277"/>
      <c r="UHG3" s="2277"/>
      <c r="UHH3" s="2277"/>
      <c r="UHI3" s="2277"/>
      <c r="UHJ3" s="2277"/>
      <c r="UHK3" s="2277"/>
      <c r="UHL3" s="2277"/>
      <c r="UHM3" s="2277"/>
      <c r="UHN3" s="2277"/>
      <c r="UHO3" s="2277"/>
      <c r="UHP3" s="2277"/>
      <c r="UHQ3" s="2277"/>
      <c r="UHR3" s="2277"/>
      <c r="UHS3" s="2277"/>
      <c r="UHT3" s="2277"/>
      <c r="UHU3" s="2277"/>
      <c r="UHV3" s="2277"/>
      <c r="UHW3" s="2277"/>
      <c r="UHX3" s="2277"/>
      <c r="UHY3" s="2277"/>
      <c r="UHZ3" s="2277"/>
      <c r="UIA3" s="2277"/>
      <c r="UIB3" s="2277"/>
      <c r="UIC3" s="2277"/>
      <c r="UID3" s="2277"/>
      <c r="UIE3" s="2277"/>
      <c r="UIF3" s="2277"/>
      <c r="UIG3" s="2277"/>
      <c r="UIH3" s="2277"/>
      <c r="UII3" s="2277"/>
      <c r="UIJ3" s="2277"/>
      <c r="UIK3" s="2277"/>
      <c r="UIL3" s="2277"/>
      <c r="UIM3" s="2277"/>
      <c r="UIN3" s="2277"/>
      <c r="UIO3" s="2277"/>
      <c r="UIP3" s="2277"/>
      <c r="UIQ3" s="2277"/>
      <c r="UIR3" s="2277"/>
      <c r="UIS3" s="2277"/>
      <c r="UIT3" s="2277"/>
      <c r="UIU3" s="2277"/>
      <c r="UIV3" s="2277"/>
      <c r="UIW3" s="2277"/>
      <c r="UIX3" s="2277"/>
      <c r="UIY3" s="2277"/>
      <c r="UIZ3" s="2277"/>
      <c r="UJA3" s="2277"/>
      <c r="UJB3" s="2277"/>
      <c r="UJC3" s="2277"/>
      <c r="UJD3" s="2277"/>
      <c r="UJE3" s="2277"/>
      <c r="UJF3" s="2277"/>
      <c r="UJG3" s="2277"/>
      <c r="UJH3" s="2277"/>
      <c r="UJI3" s="2277"/>
      <c r="UJJ3" s="2277"/>
      <c r="UJK3" s="2277"/>
      <c r="UJL3" s="2277"/>
      <c r="UJM3" s="2277"/>
      <c r="UJN3" s="2277"/>
      <c r="UJO3" s="2277"/>
      <c r="UJP3" s="2277"/>
      <c r="UJQ3" s="2277"/>
      <c r="UJR3" s="2277"/>
      <c r="UJS3" s="2277"/>
      <c r="UJT3" s="2277"/>
      <c r="UJU3" s="2277"/>
      <c r="UJV3" s="2277"/>
      <c r="UJW3" s="2277"/>
      <c r="UJX3" s="2277"/>
      <c r="UJY3" s="2277"/>
      <c r="UJZ3" s="2277"/>
      <c r="UKA3" s="2277"/>
      <c r="UKB3" s="2277"/>
      <c r="UKC3" s="2277"/>
      <c r="UKD3" s="2277"/>
      <c r="UKE3" s="2277"/>
      <c r="UKF3" s="2277"/>
      <c r="UKG3" s="2277"/>
      <c r="UKH3" s="2277"/>
      <c r="UKI3" s="2277"/>
      <c r="UKJ3" s="2277"/>
      <c r="UKK3" s="2277"/>
      <c r="UKL3" s="2277"/>
      <c r="UKM3" s="2277"/>
      <c r="UKN3" s="2277"/>
      <c r="UKO3" s="2277"/>
      <c r="UKP3" s="2277"/>
      <c r="UKQ3" s="2277"/>
      <c r="UKR3" s="2277"/>
      <c r="UKS3" s="2277"/>
      <c r="UKT3" s="2277"/>
      <c r="UKU3" s="2277"/>
      <c r="UKV3" s="2277"/>
      <c r="UKW3" s="2277"/>
      <c r="UKX3" s="2277"/>
      <c r="UKY3" s="2277"/>
      <c r="UKZ3" s="2277"/>
      <c r="ULA3" s="2277"/>
      <c r="ULB3" s="2277"/>
      <c r="ULC3" s="2277"/>
      <c r="ULD3" s="2277"/>
      <c r="ULE3" s="2277"/>
      <c r="ULF3" s="2277"/>
      <c r="ULG3" s="2277"/>
      <c r="ULH3" s="2277"/>
      <c r="ULI3" s="2277"/>
      <c r="ULJ3" s="2277"/>
      <c r="ULK3" s="2277"/>
      <c r="ULL3" s="2277"/>
      <c r="ULM3" s="2277"/>
      <c r="ULN3" s="2277"/>
      <c r="ULO3" s="2277"/>
      <c r="ULP3" s="2277"/>
      <c r="ULQ3" s="2277"/>
      <c r="ULR3" s="2277"/>
      <c r="ULS3" s="2277"/>
      <c r="ULT3" s="2277"/>
      <c r="ULU3" s="2277"/>
      <c r="ULV3" s="2277"/>
      <c r="ULW3" s="2277"/>
      <c r="ULX3" s="2277"/>
      <c r="ULY3" s="2277"/>
      <c r="ULZ3" s="2277"/>
      <c r="UMA3" s="2277"/>
      <c r="UMB3" s="2277"/>
      <c r="UMC3" s="2277"/>
      <c r="UMD3" s="2277"/>
      <c r="UME3" s="2277"/>
      <c r="UMF3" s="2277"/>
      <c r="UMG3" s="2277"/>
      <c r="UMH3" s="2277"/>
      <c r="UMI3" s="2277"/>
      <c r="UMJ3" s="2277"/>
      <c r="UMK3" s="2277"/>
      <c r="UML3" s="2277"/>
      <c r="UMM3" s="2277"/>
      <c r="UMN3" s="2277"/>
      <c r="UMO3" s="2277"/>
      <c r="UMP3" s="2277"/>
      <c r="UMQ3" s="2277"/>
      <c r="UMR3" s="2277"/>
      <c r="UMS3" s="2277"/>
      <c r="UMT3" s="2277"/>
      <c r="UMU3" s="2277"/>
      <c r="UMV3" s="2277"/>
      <c r="UMW3" s="2277"/>
      <c r="UMX3" s="2277"/>
      <c r="UMY3" s="2277"/>
      <c r="UMZ3" s="2277"/>
      <c r="UNA3" s="2277"/>
      <c r="UNB3" s="2277"/>
      <c r="UNC3" s="2277"/>
      <c r="UND3" s="2277"/>
      <c r="UNE3" s="2277"/>
      <c r="UNF3" s="2277"/>
      <c r="UNG3" s="2277"/>
      <c r="UNH3" s="2277"/>
      <c r="UNI3" s="2277"/>
      <c r="UNJ3" s="2277"/>
      <c r="UNK3" s="2277"/>
      <c r="UNL3" s="2277"/>
      <c r="UNM3" s="2277"/>
      <c r="UNN3" s="2277"/>
      <c r="UNO3" s="2277"/>
      <c r="UNP3" s="2277"/>
      <c r="UNQ3" s="2277"/>
      <c r="UNR3" s="2277"/>
      <c r="UNS3" s="2277"/>
      <c r="UNT3" s="2277"/>
      <c r="UNU3" s="2277"/>
      <c r="UNV3" s="2277"/>
      <c r="UNW3" s="2277"/>
      <c r="UNX3" s="2277"/>
      <c r="UNY3" s="2277"/>
      <c r="UNZ3" s="2277"/>
      <c r="UOA3" s="2277"/>
      <c r="UOB3" s="2277"/>
      <c r="UOC3" s="2277"/>
      <c r="UOD3" s="2277"/>
      <c r="UOE3" s="2277"/>
      <c r="UOF3" s="2277"/>
      <c r="UOG3" s="2277"/>
      <c r="UOH3" s="2277"/>
      <c r="UOI3" s="2277"/>
      <c r="UOJ3" s="2277"/>
      <c r="UOK3" s="2277"/>
      <c r="UOL3" s="2277"/>
      <c r="UOM3" s="2277"/>
      <c r="UON3" s="2277"/>
      <c r="UOO3" s="2277"/>
      <c r="UOP3" s="2277"/>
      <c r="UOQ3" s="2277"/>
      <c r="UOR3" s="2277"/>
      <c r="UOS3" s="2277"/>
      <c r="UOT3" s="2277"/>
      <c r="UOU3" s="2277"/>
      <c r="UOV3" s="2277"/>
      <c r="UOW3" s="2277"/>
      <c r="UOX3" s="2277"/>
      <c r="UOY3" s="2277"/>
      <c r="UOZ3" s="2277"/>
      <c r="UPA3" s="2277"/>
      <c r="UPB3" s="2277"/>
      <c r="UPC3" s="2277"/>
      <c r="UPD3" s="2277"/>
      <c r="UPE3" s="2277"/>
      <c r="UPF3" s="2277"/>
      <c r="UPG3" s="2277"/>
      <c r="UPH3" s="2277"/>
      <c r="UPI3" s="2277"/>
      <c r="UPJ3" s="2277"/>
      <c r="UPK3" s="2277"/>
      <c r="UPL3" s="2277"/>
      <c r="UPM3" s="2277"/>
      <c r="UPN3" s="2277"/>
      <c r="UPO3" s="2277"/>
      <c r="UPP3" s="2277"/>
      <c r="UPQ3" s="2277"/>
      <c r="UPR3" s="2277"/>
      <c r="UPS3" s="2277"/>
      <c r="UPT3" s="2277"/>
      <c r="UPU3" s="2277"/>
      <c r="UPV3" s="2277"/>
      <c r="UPW3" s="2277"/>
      <c r="UPX3" s="2277"/>
      <c r="UPY3" s="2277"/>
      <c r="UPZ3" s="2277"/>
      <c r="UQA3" s="2277"/>
      <c r="UQB3" s="2277"/>
      <c r="UQC3" s="2277"/>
      <c r="UQD3" s="2277"/>
      <c r="UQE3" s="2277"/>
      <c r="UQF3" s="2277"/>
      <c r="UQG3" s="2277"/>
      <c r="UQH3" s="2277"/>
      <c r="UQI3" s="2277"/>
      <c r="UQJ3" s="2277"/>
      <c r="UQK3" s="2277"/>
      <c r="UQL3" s="2277"/>
      <c r="UQM3" s="2277"/>
      <c r="UQN3" s="2277"/>
      <c r="UQO3" s="2277"/>
      <c r="UQP3" s="2277"/>
      <c r="UQQ3" s="2277"/>
      <c r="UQR3" s="2277"/>
      <c r="UQS3" s="2277"/>
      <c r="UQT3" s="2277"/>
      <c r="UQU3" s="2277"/>
      <c r="UQV3" s="2277"/>
      <c r="UQW3" s="2277"/>
      <c r="UQX3" s="2277"/>
      <c r="UQY3" s="2277"/>
      <c r="UQZ3" s="2277"/>
      <c r="URA3" s="2277"/>
      <c r="URB3" s="2277"/>
      <c r="URC3" s="2277"/>
      <c r="URD3" s="2277"/>
      <c r="URE3" s="2277"/>
      <c r="URF3" s="2277"/>
      <c r="URG3" s="2277"/>
      <c r="URH3" s="2277"/>
      <c r="URI3" s="2277"/>
      <c r="URJ3" s="2277"/>
      <c r="URK3" s="2277"/>
      <c r="URL3" s="2277"/>
      <c r="URM3" s="2277"/>
      <c r="URN3" s="2277"/>
      <c r="URO3" s="2277"/>
      <c r="URP3" s="2277"/>
      <c r="URQ3" s="2277"/>
      <c r="URR3" s="2277"/>
      <c r="URS3" s="2277"/>
      <c r="URT3" s="2277"/>
      <c r="URU3" s="2277"/>
      <c r="URV3" s="2277"/>
      <c r="URW3" s="2277"/>
      <c r="URX3" s="2277"/>
      <c r="URY3" s="2277"/>
      <c r="URZ3" s="2277"/>
      <c r="USA3" s="2277"/>
      <c r="USB3" s="2277"/>
      <c r="USC3" s="2277"/>
      <c r="USD3" s="2277"/>
      <c r="USE3" s="2277"/>
      <c r="USF3" s="2277"/>
      <c r="USG3" s="2277"/>
      <c r="USH3" s="2277"/>
      <c r="USI3" s="2277"/>
      <c r="USJ3" s="2277"/>
      <c r="USK3" s="2277"/>
      <c r="USL3" s="2277"/>
      <c r="USM3" s="2277"/>
      <c r="USN3" s="2277"/>
      <c r="USO3" s="2277"/>
      <c r="USP3" s="2277"/>
      <c r="USQ3" s="2277"/>
      <c r="USR3" s="2277"/>
      <c r="USS3" s="2277"/>
      <c r="UST3" s="2277"/>
      <c r="USU3" s="2277"/>
      <c r="USV3" s="2277"/>
      <c r="USW3" s="2277"/>
      <c r="USX3" s="2277"/>
      <c r="USY3" s="2277"/>
      <c r="USZ3" s="2277"/>
      <c r="UTA3" s="2277"/>
      <c r="UTB3" s="2277"/>
      <c r="UTC3" s="2277"/>
      <c r="UTD3" s="2277"/>
      <c r="UTE3" s="2277"/>
      <c r="UTF3" s="2277"/>
      <c r="UTG3" s="2277"/>
      <c r="UTH3" s="2277"/>
      <c r="UTI3" s="2277"/>
      <c r="UTJ3" s="2277"/>
      <c r="UTK3" s="2277"/>
      <c r="UTL3" s="2277"/>
      <c r="UTM3" s="2277"/>
      <c r="UTN3" s="2277"/>
      <c r="UTO3" s="2277"/>
      <c r="UTP3" s="2277"/>
      <c r="UTQ3" s="2277"/>
      <c r="UTR3" s="2277"/>
      <c r="UTS3" s="2277"/>
      <c r="UTT3" s="2277"/>
      <c r="UTU3" s="2277"/>
      <c r="UTV3" s="2277"/>
      <c r="UTW3" s="2277"/>
      <c r="UTX3" s="2277"/>
      <c r="UTY3" s="2277"/>
      <c r="UTZ3" s="2277"/>
      <c r="UUA3" s="2277"/>
      <c r="UUB3" s="2277"/>
      <c r="UUC3" s="2277"/>
      <c r="UUD3" s="2277"/>
      <c r="UUE3" s="2277"/>
      <c r="UUF3" s="2277"/>
      <c r="UUG3" s="2277"/>
      <c r="UUH3" s="2277"/>
      <c r="UUI3" s="2277"/>
      <c r="UUJ3" s="2277"/>
      <c r="UUK3" s="2277"/>
      <c r="UUL3" s="2277"/>
      <c r="UUM3" s="2277"/>
      <c r="UUN3" s="2277"/>
      <c r="UUO3" s="2277"/>
      <c r="UUP3" s="2277"/>
      <c r="UUQ3" s="2277"/>
      <c r="UUR3" s="2277"/>
      <c r="UUS3" s="2277"/>
      <c r="UUT3" s="2277"/>
      <c r="UUU3" s="2277"/>
      <c r="UUV3" s="2277"/>
      <c r="UUW3" s="2277"/>
      <c r="UUX3" s="2277"/>
      <c r="UUY3" s="2277"/>
      <c r="UUZ3" s="2277"/>
      <c r="UVA3" s="2277"/>
      <c r="UVB3" s="2277"/>
      <c r="UVC3" s="2277"/>
      <c r="UVD3" s="2277"/>
      <c r="UVE3" s="2277"/>
      <c r="UVF3" s="2277"/>
      <c r="UVG3" s="2277"/>
      <c r="UVH3" s="2277"/>
      <c r="UVI3" s="2277"/>
      <c r="UVJ3" s="2277"/>
      <c r="UVK3" s="2277"/>
      <c r="UVL3" s="2277"/>
      <c r="UVM3" s="2277"/>
      <c r="UVN3" s="2277"/>
      <c r="UVO3" s="2277"/>
      <c r="UVP3" s="2277"/>
      <c r="UVQ3" s="2277"/>
      <c r="UVR3" s="2277"/>
      <c r="UVS3" s="2277"/>
      <c r="UVT3" s="2277"/>
      <c r="UVU3" s="2277"/>
      <c r="UVV3" s="2277"/>
      <c r="UVW3" s="2277"/>
      <c r="UVX3" s="2277"/>
      <c r="UVY3" s="2277"/>
      <c r="UVZ3" s="2277"/>
      <c r="UWA3" s="2277"/>
      <c r="UWB3" s="2277"/>
      <c r="UWC3" s="2277"/>
      <c r="UWD3" s="2277"/>
      <c r="UWE3" s="2277"/>
      <c r="UWF3" s="2277"/>
      <c r="UWG3" s="2277"/>
      <c r="UWH3" s="2277"/>
      <c r="UWI3" s="2277"/>
      <c r="UWJ3" s="2277"/>
      <c r="UWK3" s="2277"/>
      <c r="UWL3" s="2277"/>
      <c r="UWM3" s="2277"/>
      <c r="UWN3" s="2277"/>
      <c r="UWO3" s="2277"/>
      <c r="UWP3" s="2277"/>
      <c r="UWQ3" s="2277"/>
      <c r="UWR3" s="2277"/>
      <c r="UWS3" s="2277"/>
      <c r="UWT3" s="2277"/>
      <c r="UWU3" s="2277"/>
      <c r="UWV3" s="2277"/>
      <c r="UWW3" s="2277"/>
      <c r="UWX3" s="2277"/>
      <c r="UWY3" s="2277"/>
      <c r="UWZ3" s="2277"/>
      <c r="UXA3" s="2277"/>
      <c r="UXB3" s="2277"/>
      <c r="UXC3" s="2277"/>
      <c r="UXD3" s="2277"/>
      <c r="UXE3" s="2277"/>
      <c r="UXF3" s="2277"/>
      <c r="UXG3" s="2277"/>
      <c r="UXH3" s="2277"/>
      <c r="UXI3" s="2277"/>
      <c r="UXJ3" s="2277"/>
      <c r="UXK3" s="2277"/>
      <c r="UXL3" s="2277"/>
      <c r="UXM3" s="2277"/>
      <c r="UXN3" s="2277"/>
      <c r="UXO3" s="2277"/>
      <c r="UXP3" s="2277"/>
      <c r="UXQ3" s="2277"/>
      <c r="UXR3" s="2277"/>
      <c r="UXS3" s="2277"/>
      <c r="UXT3" s="2277"/>
      <c r="UXU3" s="2277"/>
      <c r="UXV3" s="2277"/>
      <c r="UXW3" s="2277"/>
      <c r="UXX3" s="2277"/>
      <c r="UXY3" s="2277"/>
      <c r="UXZ3" s="2277"/>
      <c r="UYA3" s="2277"/>
      <c r="UYB3" s="2277"/>
      <c r="UYC3" s="2277"/>
      <c r="UYD3" s="2277"/>
      <c r="UYE3" s="2277"/>
      <c r="UYF3" s="2277"/>
      <c r="UYG3" s="2277"/>
      <c r="UYH3" s="2277"/>
      <c r="UYI3" s="2277"/>
      <c r="UYJ3" s="2277"/>
      <c r="UYK3" s="2277"/>
      <c r="UYL3" s="2277"/>
      <c r="UYM3" s="2277"/>
      <c r="UYN3" s="2277"/>
      <c r="UYO3" s="2277"/>
      <c r="UYP3" s="2277"/>
      <c r="UYQ3" s="2277"/>
      <c r="UYR3" s="2277"/>
      <c r="UYS3" s="2277"/>
      <c r="UYT3" s="2277"/>
      <c r="UYU3" s="2277"/>
      <c r="UYV3" s="2277"/>
      <c r="UYW3" s="2277"/>
      <c r="UYX3" s="2277"/>
      <c r="UYY3" s="2277"/>
      <c r="UYZ3" s="2277"/>
      <c r="UZA3" s="2277"/>
      <c r="UZB3" s="2277"/>
      <c r="UZC3" s="2277"/>
      <c r="UZD3" s="2277"/>
      <c r="UZE3" s="2277"/>
      <c r="UZF3" s="2277"/>
      <c r="UZG3" s="2277"/>
      <c r="UZH3" s="2277"/>
      <c r="UZI3" s="2277"/>
      <c r="UZJ3" s="2277"/>
      <c r="UZK3" s="2277"/>
      <c r="UZL3" s="2277"/>
      <c r="UZM3" s="2277"/>
      <c r="UZN3" s="2277"/>
      <c r="UZO3" s="2277"/>
      <c r="UZP3" s="2277"/>
      <c r="UZQ3" s="2277"/>
      <c r="UZR3" s="2277"/>
      <c r="UZS3" s="2277"/>
      <c r="UZT3" s="2277"/>
      <c r="UZU3" s="2277"/>
      <c r="UZV3" s="2277"/>
      <c r="UZW3" s="2277"/>
      <c r="UZX3" s="2277"/>
      <c r="UZY3" s="2277"/>
      <c r="UZZ3" s="2277"/>
      <c r="VAA3" s="2277"/>
      <c r="VAB3" s="2277"/>
      <c r="VAC3" s="2277"/>
      <c r="VAD3" s="2277"/>
      <c r="VAE3" s="2277"/>
      <c r="VAF3" s="2277"/>
      <c r="VAG3" s="2277"/>
      <c r="VAH3" s="2277"/>
      <c r="VAI3" s="2277"/>
      <c r="VAJ3" s="2277"/>
      <c r="VAK3" s="2277"/>
      <c r="VAL3" s="2277"/>
      <c r="VAM3" s="2277"/>
      <c r="VAN3" s="2277"/>
      <c r="VAO3" s="2277"/>
      <c r="VAP3" s="2277"/>
      <c r="VAQ3" s="2277"/>
      <c r="VAR3" s="2277"/>
      <c r="VAS3" s="2277"/>
      <c r="VAT3" s="2277"/>
      <c r="VAU3" s="2277"/>
      <c r="VAV3" s="2277"/>
      <c r="VAW3" s="2277"/>
      <c r="VAX3" s="2277"/>
      <c r="VAY3" s="2277"/>
      <c r="VAZ3" s="2277"/>
      <c r="VBA3" s="2277"/>
      <c r="VBB3" s="2277"/>
      <c r="VBC3" s="2277"/>
      <c r="VBD3" s="2277"/>
      <c r="VBE3" s="2277"/>
      <c r="VBF3" s="2277"/>
      <c r="VBG3" s="2277"/>
      <c r="VBH3" s="2277"/>
      <c r="VBI3" s="2277"/>
      <c r="VBJ3" s="2277"/>
      <c r="VBK3" s="2277"/>
      <c r="VBL3" s="2277"/>
      <c r="VBM3" s="2277"/>
      <c r="VBN3" s="2277"/>
      <c r="VBO3" s="2277"/>
      <c r="VBP3" s="2277"/>
      <c r="VBQ3" s="2277"/>
      <c r="VBR3" s="2277"/>
      <c r="VBS3" s="2277"/>
      <c r="VBT3" s="2277"/>
      <c r="VBU3" s="2277"/>
      <c r="VBV3" s="2277"/>
      <c r="VBW3" s="2277"/>
      <c r="VBX3" s="2277"/>
      <c r="VBY3" s="2277"/>
      <c r="VBZ3" s="2277"/>
      <c r="VCA3" s="2277"/>
      <c r="VCB3" s="2277"/>
      <c r="VCC3" s="2277"/>
      <c r="VCD3" s="2277"/>
      <c r="VCE3" s="2277"/>
      <c r="VCF3" s="2277"/>
      <c r="VCG3" s="2277"/>
      <c r="VCH3" s="2277"/>
      <c r="VCI3" s="2277"/>
      <c r="VCJ3" s="2277"/>
      <c r="VCK3" s="2277"/>
      <c r="VCL3" s="2277"/>
      <c r="VCM3" s="2277"/>
      <c r="VCN3" s="2277"/>
      <c r="VCO3" s="2277"/>
      <c r="VCP3" s="2277"/>
      <c r="VCQ3" s="2277"/>
      <c r="VCR3" s="2277"/>
      <c r="VCS3" s="2277"/>
      <c r="VCT3" s="2277"/>
      <c r="VCU3" s="2277"/>
      <c r="VCV3" s="2277"/>
      <c r="VCW3" s="2277"/>
      <c r="VCX3" s="2277"/>
      <c r="VCY3" s="2277"/>
      <c r="VCZ3" s="2277"/>
      <c r="VDA3" s="2277"/>
      <c r="VDB3" s="2277"/>
      <c r="VDC3" s="2277"/>
      <c r="VDD3" s="2277"/>
      <c r="VDE3" s="2277"/>
      <c r="VDF3" s="2277"/>
      <c r="VDG3" s="2277"/>
      <c r="VDH3" s="2277"/>
      <c r="VDI3" s="2277"/>
      <c r="VDJ3" s="2277"/>
      <c r="VDK3" s="2277"/>
      <c r="VDL3" s="2277"/>
      <c r="VDM3" s="2277"/>
      <c r="VDN3" s="2277"/>
      <c r="VDO3" s="2277"/>
      <c r="VDP3" s="2277"/>
      <c r="VDQ3" s="2277"/>
      <c r="VDR3" s="2277"/>
      <c r="VDS3" s="2277"/>
      <c r="VDT3" s="2277"/>
      <c r="VDU3" s="2277"/>
      <c r="VDV3" s="2277"/>
      <c r="VDW3" s="2277"/>
      <c r="VDX3" s="2277"/>
      <c r="VDY3" s="2277"/>
      <c r="VDZ3" s="2277"/>
      <c r="VEA3" s="2277"/>
      <c r="VEB3" s="2277"/>
      <c r="VEC3" s="2277"/>
      <c r="VED3" s="2277"/>
      <c r="VEE3" s="2277"/>
      <c r="VEF3" s="2277"/>
      <c r="VEG3" s="2277"/>
      <c r="VEH3" s="2277"/>
      <c r="VEI3" s="2277"/>
      <c r="VEJ3" s="2277"/>
      <c r="VEK3" s="2277"/>
      <c r="VEL3" s="2277"/>
      <c r="VEM3" s="2277"/>
      <c r="VEN3" s="2277"/>
      <c r="VEO3" s="2277"/>
      <c r="VEP3" s="2277"/>
      <c r="VEQ3" s="2277"/>
      <c r="VER3" s="2277"/>
      <c r="VES3" s="2277"/>
      <c r="VET3" s="2277"/>
      <c r="VEU3" s="2277"/>
      <c r="VEV3" s="2277"/>
      <c r="VEW3" s="2277"/>
      <c r="VEX3" s="2277"/>
      <c r="VEY3" s="2277"/>
      <c r="VEZ3" s="2277"/>
      <c r="VFA3" s="2277"/>
      <c r="VFB3" s="2277"/>
      <c r="VFC3" s="2277"/>
      <c r="VFD3" s="2277"/>
      <c r="VFE3" s="2277"/>
      <c r="VFF3" s="2277"/>
      <c r="VFG3" s="2277"/>
      <c r="VFH3" s="2277"/>
      <c r="VFI3" s="2277"/>
      <c r="VFJ3" s="2277"/>
      <c r="VFK3" s="2277"/>
      <c r="VFL3" s="2277"/>
      <c r="VFM3" s="2277"/>
      <c r="VFN3" s="2277"/>
      <c r="VFO3" s="2277"/>
      <c r="VFP3" s="2277"/>
      <c r="VFQ3" s="2277"/>
      <c r="VFR3" s="2277"/>
      <c r="VFS3" s="2277"/>
      <c r="VFT3" s="2277"/>
      <c r="VFU3" s="2277"/>
      <c r="VFV3" s="2277"/>
      <c r="VFW3" s="2277"/>
      <c r="VFX3" s="2277"/>
      <c r="VFY3" s="2277"/>
      <c r="VFZ3" s="2277"/>
      <c r="VGA3" s="2277"/>
      <c r="VGB3" s="2277"/>
      <c r="VGC3" s="2277"/>
      <c r="VGD3" s="2277"/>
      <c r="VGE3" s="2277"/>
      <c r="VGF3" s="2277"/>
      <c r="VGG3" s="2277"/>
      <c r="VGH3" s="2277"/>
      <c r="VGI3" s="2277"/>
      <c r="VGJ3" s="2277"/>
      <c r="VGK3" s="2277"/>
      <c r="VGL3" s="2277"/>
      <c r="VGM3" s="2277"/>
      <c r="VGN3" s="2277"/>
      <c r="VGO3" s="2277"/>
      <c r="VGP3" s="2277"/>
      <c r="VGQ3" s="2277"/>
      <c r="VGR3" s="2277"/>
      <c r="VGS3" s="2277"/>
      <c r="VGT3" s="2277"/>
      <c r="VGU3" s="2277"/>
      <c r="VGV3" s="2277"/>
      <c r="VGW3" s="2277"/>
      <c r="VGX3" s="2277"/>
      <c r="VGY3" s="2277"/>
      <c r="VGZ3" s="2277"/>
      <c r="VHA3" s="2277"/>
      <c r="VHB3" s="2277"/>
      <c r="VHC3" s="2277"/>
      <c r="VHD3" s="2277"/>
      <c r="VHE3" s="2277"/>
      <c r="VHF3" s="2277"/>
      <c r="VHG3" s="2277"/>
      <c r="VHH3" s="2277"/>
      <c r="VHI3" s="2277"/>
      <c r="VHJ3" s="2277"/>
      <c r="VHK3" s="2277"/>
      <c r="VHL3" s="2277"/>
      <c r="VHM3" s="2277"/>
      <c r="VHN3" s="2277"/>
      <c r="VHO3" s="2277"/>
      <c r="VHP3" s="2277"/>
      <c r="VHQ3" s="2277"/>
      <c r="VHR3" s="2277"/>
      <c r="VHS3" s="2277"/>
      <c r="VHT3" s="2277"/>
      <c r="VHU3" s="2277"/>
      <c r="VHV3" s="2277"/>
      <c r="VHW3" s="2277"/>
      <c r="VHX3" s="2277"/>
      <c r="VHY3" s="2277"/>
      <c r="VHZ3" s="2277"/>
      <c r="VIA3" s="2277"/>
      <c r="VIB3" s="2277"/>
      <c r="VIC3" s="2277"/>
      <c r="VID3" s="2277"/>
      <c r="VIE3" s="2277"/>
      <c r="VIF3" s="2277"/>
      <c r="VIG3" s="2277"/>
      <c r="VIH3" s="2277"/>
      <c r="VII3" s="2277"/>
      <c r="VIJ3" s="2277"/>
      <c r="VIK3" s="2277"/>
      <c r="VIL3" s="2277"/>
      <c r="VIM3" s="2277"/>
      <c r="VIN3" s="2277"/>
      <c r="VIO3" s="2277"/>
      <c r="VIP3" s="2277"/>
      <c r="VIQ3" s="2277"/>
      <c r="VIR3" s="2277"/>
      <c r="VIS3" s="2277"/>
      <c r="VIT3" s="2277"/>
      <c r="VIU3" s="2277"/>
      <c r="VIV3" s="2277"/>
      <c r="VIW3" s="2277"/>
      <c r="VIX3" s="2277"/>
      <c r="VIY3" s="2277"/>
      <c r="VIZ3" s="2277"/>
      <c r="VJA3" s="2277"/>
      <c r="VJB3" s="2277"/>
      <c r="VJC3" s="2277"/>
      <c r="VJD3" s="2277"/>
      <c r="VJE3" s="2277"/>
      <c r="VJF3" s="2277"/>
      <c r="VJG3" s="2277"/>
      <c r="VJH3" s="2277"/>
      <c r="VJI3" s="2277"/>
      <c r="VJJ3" s="2277"/>
      <c r="VJK3" s="2277"/>
      <c r="VJL3" s="2277"/>
      <c r="VJM3" s="2277"/>
      <c r="VJN3" s="2277"/>
      <c r="VJO3" s="2277"/>
      <c r="VJP3" s="2277"/>
      <c r="VJQ3" s="2277"/>
      <c r="VJR3" s="2277"/>
      <c r="VJS3" s="2277"/>
      <c r="VJT3" s="2277"/>
      <c r="VJU3" s="2277"/>
      <c r="VJV3" s="2277"/>
      <c r="VJW3" s="2277"/>
      <c r="VJX3" s="2277"/>
      <c r="VJY3" s="2277"/>
      <c r="VJZ3" s="2277"/>
      <c r="VKA3" s="2277"/>
      <c r="VKB3" s="2277"/>
      <c r="VKC3" s="2277"/>
      <c r="VKD3" s="2277"/>
      <c r="VKE3" s="2277"/>
      <c r="VKF3" s="2277"/>
      <c r="VKG3" s="2277"/>
      <c r="VKH3" s="2277"/>
      <c r="VKI3" s="2277"/>
      <c r="VKJ3" s="2277"/>
      <c r="VKK3" s="2277"/>
      <c r="VKL3" s="2277"/>
      <c r="VKM3" s="2277"/>
      <c r="VKN3" s="2277"/>
      <c r="VKO3" s="2277"/>
      <c r="VKP3" s="2277"/>
      <c r="VKQ3" s="2277"/>
      <c r="VKR3" s="2277"/>
      <c r="VKS3" s="2277"/>
      <c r="VKT3" s="2277"/>
      <c r="VKU3" s="2277"/>
      <c r="VKV3" s="2277"/>
      <c r="VKW3" s="2277"/>
      <c r="VKX3" s="2277"/>
      <c r="VKY3" s="2277"/>
      <c r="VKZ3" s="2277"/>
      <c r="VLA3" s="2277"/>
      <c r="VLB3" s="2277"/>
      <c r="VLC3" s="2277"/>
      <c r="VLD3" s="2277"/>
      <c r="VLE3" s="2277"/>
      <c r="VLF3" s="2277"/>
      <c r="VLG3" s="2277"/>
      <c r="VLH3" s="2277"/>
      <c r="VLI3" s="2277"/>
      <c r="VLJ3" s="2277"/>
      <c r="VLK3" s="2277"/>
      <c r="VLL3" s="2277"/>
      <c r="VLM3" s="2277"/>
      <c r="VLN3" s="2277"/>
      <c r="VLO3" s="2277"/>
      <c r="VLP3" s="2277"/>
      <c r="VLQ3" s="2277"/>
      <c r="VLR3" s="2277"/>
      <c r="VLS3" s="2277"/>
      <c r="VLT3" s="2277"/>
      <c r="VLU3" s="2277"/>
      <c r="VLV3" s="2277"/>
      <c r="VLW3" s="2277"/>
      <c r="VLX3" s="2277"/>
      <c r="VLY3" s="2277"/>
      <c r="VLZ3" s="2277"/>
      <c r="VMA3" s="2277"/>
      <c r="VMB3" s="2277"/>
      <c r="VMC3" s="2277"/>
      <c r="VMD3" s="2277"/>
      <c r="VME3" s="2277"/>
      <c r="VMF3" s="2277"/>
      <c r="VMG3" s="2277"/>
      <c r="VMH3" s="2277"/>
      <c r="VMI3" s="2277"/>
      <c r="VMJ3" s="2277"/>
      <c r="VMK3" s="2277"/>
      <c r="VML3" s="2277"/>
      <c r="VMM3" s="2277"/>
      <c r="VMN3" s="2277"/>
      <c r="VMO3" s="2277"/>
      <c r="VMP3" s="2277"/>
      <c r="VMQ3" s="2277"/>
      <c r="VMR3" s="2277"/>
      <c r="VMS3" s="2277"/>
      <c r="VMT3" s="2277"/>
      <c r="VMU3" s="2277"/>
      <c r="VMV3" s="2277"/>
      <c r="VMW3" s="2277"/>
      <c r="VMX3" s="2277"/>
      <c r="VMY3" s="2277"/>
      <c r="VMZ3" s="2277"/>
      <c r="VNA3" s="2277"/>
      <c r="VNB3" s="2277"/>
      <c r="VNC3" s="2277"/>
      <c r="VND3" s="2277"/>
      <c r="VNE3" s="2277"/>
      <c r="VNF3" s="2277"/>
      <c r="VNG3" s="2277"/>
      <c r="VNH3" s="2277"/>
      <c r="VNI3" s="2277"/>
      <c r="VNJ3" s="2277"/>
      <c r="VNK3" s="2277"/>
      <c r="VNL3" s="2277"/>
      <c r="VNM3" s="2277"/>
      <c r="VNN3" s="2277"/>
      <c r="VNO3" s="2277"/>
      <c r="VNP3" s="2277"/>
      <c r="VNQ3" s="2277"/>
      <c r="VNR3" s="2277"/>
      <c r="VNS3" s="2277"/>
      <c r="VNT3" s="2277"/>
      <c r="VNU3" s="2277"/>
      <c r="VNV3" s="2277"/>
      <c r="VNW3" s="2277"/>
      <c r="VNX3" s="2277"/>
      <c r="VNY3" s="2277"/>
      <c r="VNZ3" s="2277"/>
      <c r="VOA3" s="2277"/>
      <c r="VOB3" s="2277"/>
      <c r="VOC3" s="2277"/>
      <c r="VOD3" s="2277"/>
      <c r="VOE3" s="2277"/>
      <c r="VOF3" s="2277"/>
      <c r="VOG3" s="2277"/>
      <c r="VOH3" s="2277"/>
      <c r="VOI3" s="2277"/>
      <c r="VOJ3" s="2277"/>
      <c r="VOK3" s="2277"/>
      <c r="VOL3" s="2277"/>
      <c r="VOM3" s="2277"/>
      <c r="VON3" s="2277"/>
      <c r="VOO3" s="2277"/>
      <c r="VOP3" s="2277"/>
      <c r="VOQ3" s="2277"/>
      <c r="VOR3" s="2277"/>
      <c r="VOS3" s="2277"/>
      <c r="VOT3" s="2277"/>
      <c r="VOU3" s="2277"/>
      <c r="VOV3" s="2277"/>
      <c r="VOW3" s="2277"/>
      <c r="VOX3" s="2277"/>
      <c r="VOY3" s="2277"/>
      <c r="VOZ3" s="2277"/>
      <c r="VPA3" s="2277"/>
      <c r="VPB3" s="2277"/>
      <c r="VPC3" s="2277"/>
      <c r="VPD3" s="2277"/>
      <c r="VPE3" s="2277"/>
      <c r="VPF3" s="2277"/>
      <c r="VPG3" s="2277"/>
      <c r="VPH3" s="2277"/>
      <c r="VPI3" s="2277"/>
      <c r="VPJ3" s="2277"/>
      <c r="VPK3" s="2277"/>
      <c r="VPL3" s="2277"/>
      <c r="VPM3" s="2277"/>
      <c r="VPN3" s="2277"/>
      <c r="VPO3" s="2277"/>
      <c r="VPP3" s="2277"/>
      <c r="VPQ3" s="2277"/>
      <c r="VPR3" s="2277"/>
      <c r="VPS3" s="2277"/>
      <c r="VPT3" s="2277"/>
      <c r="VPU3" s="2277"/>
      <c r="VPV3" s="2277"/>
      <c r="VPW3" s="2277"/>
      <c r="VPX3" s="2277"/>
      <c r="VPY3" s="2277"/>
      <c r="VPZ3" s="2277"/>
      <c r="VQA3" s="2277"/>
      <c r="VQB3" s="2277"/>
      <c r="VQC3" s="2277"/>
      <c r="VQD3" s="2277"/>
      <c r="VQE3" s="2277"/>
      <c r="VQF3" s="2277"/>
      <c r="VQG3" s="2277"/>
      <c r="VQH3" s="2277"/>
      <c r="VQI3" s="2277"/>
      <c r="VQJ3" s="2277"/>
      <c r="VQK3" s="2277"/>
      <c r="VQL3" s="2277"/>
      <c r="VQM3" s="2277"/>
      <c r="VQN3" s="2277"/>
      <c r="VQO3" s="2277"/>
      <c r="VQP3" s="2277"/>
      <c r="VQQ3" s="2277"/>
      <c r="VQR3" s="2277"/>
      <c r="VQS3" s="2277"/>
      <c r="VQT3" s="2277"/>
      <c r="VQU3" s="2277"/>
      <c r="VQV3" s="2277"/>
      <c r="VQW3" s="2277"/>
      <c r="VQX3" s="2277"/>
      <c r="VQY3" s="2277"/>
      <c r="VQZ3" s="2277"/>
      <c r="VRA3" s="2277"/>
      <c r="VRB3" s="2277"/>
      <c r="VRC3" s="2277"/>
      <c r="VRD3" s="2277"/>
      <c r="VRE3" s="2277"/>
      <c r="VRF3" s="2277"/>
      <c r="VRG3" s="2277"/>
      <c r="VRH3" s="2277"/>
      <c r="VRI3" s="2277"/>
      <c r="VRJ3" s="2277"/>
      <c r="VRK3" s="2277"/>
      <c r="VRL3" s="2277"/>
      <c r="VRM3" s="2277"/>
      <c r="VRN3" s="2277"/>
      <c r="VRO3" s="2277"/>
      <c r="VRP3" s="2277"/>
      <c r="VRQ3" s="2277"/>
      <c r="VRR3" s="2277"/>
      <c r="VRS3" s="2277"/>
      <c r="VRT3" s="2277"/>
      <c r="VRU3" s="2277"/>
      <c r="VRV3" s="2277"/>
      <c r="VRW3" s="2277"/>
      <c r="VRX3" s="2277"/>
      <c r="VRY3" s="2277"/>
      <c r="VRZ3" s="2277"/>
      <c r="VSA3" s="2277"/>
      <c r="VSB3" s="2277"/>
      <c r="VSC3" s="2277"/>
      <c r="VSD3" s="2277"/>
      <c r="VSE3" s="2277"/>
      <c r="VSF3" s="2277"/>
      <c r="VSG3" s="2277"/>
      <c r="VSH3" s="2277"/>
      <c r="VSI3" s="2277"/>
      <c r="VSJ3" s="2277"/>
      <c r="VSK3" s="2277"/>
      <c r="VSL3" s="2277"/>
      <c r="VSM3" s="2277"/>
      <c r="VSN3" s="2277"/>
      <c r="VSO3" s="2277"/>
      <c r="VSP3" s="2277"/>
      <c r="VSQ3" s="2277"/>
      <c r="VSR3" s="2277"/>
      <c r="VSS3" s="2277"/>
      <c r="VST3" s="2277"/>
      <c r="VSU3" s="2277"/>
      <c r="VSV3" s="2277"/>
      <c r="VSW3" s="2277"/>
      <c r="VSX3" s="2277"/>
      <c r="VSY3" s="2277"/>
      <c r="VSZ3" s="2277"/>
      <c r="VTA3" s="2277"/>
      <c r="VTB3" s="2277"/>
      <c r="VTC3" s="2277"/>
      <c r="VTD3" s="2277"/>
      <c r="VTE3" s="2277"/>
      <c r="VTF3" s="2277"/>
      <c r="VTG3" s="2277"/>
      <c r="VTH3" s="2277"/>
      <c r="VTI3" s="2277"/>
      <c r="VTJ3" s="2277"/>
      <c r="VTK3" s="2277"/>
      <c r="VTL3" s="2277"/>
      <c r="VTM3" s="2277"/>
      <c r="VTN3" s="2277"/>
      <c r="VTO3" s="2277"/>
      <c r="VTP3" s="2277"/>
      <c r="VTQ3" s="2277"/>
      <c r="VTR3" s="2277"/>
      <c r="VTS3" s="2277"/>
      <c r="VTT3" s="2277"/>
      <c r="VTU3" s="2277"/>
      <c r="VTV3" s="2277"/>
      <c r="VTW3" s="2277"/>
      <c r="VTX3" s="2277"/>
      <c r="VTY3" s="2277"/>
      <c r="VTZ3" s="2277"/>
      <c r="VUA3" s="2277"/>
      <c r="VUB3" s="2277"/>
      <c r="VUC3" s="2277"/>
      <c r="VUD3" s="2277"/>
      <c r="VUE3" s="2277"/>
      <c r="VUF3" s="2277"/>
      <c r="VUG3" s="2277"/>
      <c r="VUH3" s="2277"/>
      <c r="VUI3" s="2277"/>
      <c r="VUJ3" s="2277"/>
      <c r="VUK3" s="2277"/>
      <c r="VUL3" s="2277"/>
      <c r="VUM3" s="2277"/>
      <c r="VUN3" s="2277"/>
      <c r="VUO3" s="2277"/>
      <c r="VUP3" s="2277"/>
      <c r="VUQ3" s="2277"/>
      <c r="VUR3" s="2277"/>
      <c r="VUS3" s="2277"/>
      <c r="VUT3" s="2277"/>
      <c r="VUU3" s="2277"/>
      <c r="VUV3" s="2277"/>
      <c r="VUW3" s="2277"/>
      <c r="VUX3" s="2277"/>
      <c r="VUY3" s="2277"/>
      <c r="VUZ3" s="2277"/>
      <c r="VVA3" s="2277"/>
      <c r="VVB3" s="2277"/>
      <c r="VVC3" s="2277"/>
      <c r="VVD3" s="2277"/>
      <c r="VVE3" s="2277"/>
      <c r="VVF3" s="2277"/>
      <c r="VVG3" s="2277"/>
      <c r="VVH3" s="2277"/>
      <c r="VVI3" s="2277"/>
      <c r="VVJ3" s="2277"/>
      <c r="VVK3" s="2277"/>
      <c r="VVL3" s="2277"/>
      <c r="VVM3" s="2277"/>
      <c r="VVN3" s="2277"/>
      <c r="VVO3" s="2277"/>
      <c r="VVP3" s="2277"/>
      <c r="VVQ3" s="2277"/>
      <c r="VVR3" s="2277"/>
      <c r="VVS3" s="2277"/>
      <c r="VVT3" s="2277"/>
      <c r="VVU3" s="2277"/>
      <c r="VVV3" s="2277"/>
      <c r="VVW3" s="2277"/>
      <c r="VVX3" s="2277"/>
      <c r="VVY3" s="2277"/>
      <c r="VVZ3" s="2277"/>
      <c r="VWA3" s="2277"/>
      <c r="VWB3" s="2277"/>
      <c r="VWC3" s="2277"/>
      <c r="VWD3" s="2277"/>
      <c r="VWE3" s="2277"/>
      <c r="VWF3" s="2277"/>
      <c r="VWG3" s="2277"/>
      <c r="VWH3" s="2277"/>
      <c r="VWI3" s="2277"/>
      <c r="VWJ3" s="2277"/>
      <c r="VWK3" s="2277"/>
      <c r="VWL3" s="2277"/>
      <c r="VWM3" s="2277"/>
      <c r="VWN3" s="2277"/>
      <c r="VWO3" s="2277"/>
      <c r="VWP3" s="2277"/>
      <c r="VWQ3" s="2277"/>
      <c r="VWR3" s="2277"/>
      <c r="VWS3" s="2277"/>
      <c r="VWT3" s="2277"/>
      <c r="VWU3" s="2277"/>
      <c r="VWV3" s="2277"/>
      <c r="VWW3" s="2277"/>
      <c r="VWX3" s="2277"/>
      <c r="VWY3" s="2277"/>
      <c r="VWZ3" s="2277"/>
      <c r="VXA3" s="2277"/>
      <c r="VXB3" s="2277"/>
      <c r="VXC3" s="2277"/>
      <c r="VXD3" s="2277"/>
      <c r="VXE3" s="2277"/>
      <c r="VXF3" s="2277"/>
      <c r="VXG3" s="2277"/>
      <c r="VXH3" s="2277"/>
      <c r="VXI3" s="2277"/>
      <c r="VXJ3" s="2277"/>
      <c r="VXK3" s="2277"/>
      <c r="VXL3" s="2277"/>
      <c r="VXM3" s="2277"/>
      <c r="VXN3" s="2277"/>
      <c r="VXO3" s="2277"/>
      <c r="VXP3" s="2277"/>
      <c r="VXQ3" s="2277"/>
      <c r="VXR3" s="2277"/>
      <c r="VXS3" s="2277"/>
      <c r="VXT3" s="2277"/>
      <c r="VXU3" s="2277"/>
      <c r="VXV3" s="2277"/>
      <c r="VXW3" s="2277"/>
      <c r="VXX3" s="2277"/>
      <c r="VXY3" s="2277"/>
      <c r="VXZ3" s="2277"/>
      <c r="VYA3" s="2277"/>
      <c r="VYB3" s="2277"/>
      <c r="VYC3" s="2277"/>
      <c r="VYD3" s="2277"/>
      <c r="VYE3" s="2277"/>
      <c r="VYF3" s="2277"/>
      <c r="VYG3" s="2277"/>
      <c r="VYH3" s="2277"/>
      <c r="VYI3" s="2277"/>
      <c r="VYJ3" s="2277"/>
      <c r="VYK3" s="2277"/>
      <c r="VYL3" s="2277"/>
      <c r="VYM3" s="2277"/>
      <c r="VYN3" s="2277"/>
      <c r="VYO3" s="2277"/>
      <c r="VYP3" s="2277"/>
      <c r="VYQ3" s="2277"/>
      <c r="VYR3" s="2277"/>
      <c r="VYS3" s="2277"/>
      <c r="VYT3" s="2277"/>
      <c r="VYU3" s="2277"/>
      <c r="VYV3" s="2277"/>
      <c r="VYW3" s="2277"/>
      <c r="VYX3" s="2277"/>
      <c r="VYY3" s="2277"/>
      <c r="VYZ3" s="2277"/>
      <c r="VZA3" s="2277"/>
      <c r="VZB3" s="2277"/>
      <c r="VZC3" s="2277"/>
      <c r="VZD3" s="2277"/>
      <c r="VZE3" s="2277"/>
      <c r="VZF3" s="2277"/>
      <c r="VZG3" s="2277"/>
      <c r="VZH3" s="2277"/>
      <c r="VZI3" s="2277"/>
      <c r="VZJ3" s="2277"/>
      <c r="VZK3" s="2277"/>
      <c r="VZL3" s="2277"/>
      <c r="VZM3" s="2277"/>
      <c r="VZN3" s="2277"/>
      <c r="VZO3" s="2277"/>
      <c r="VZP3" s="2277"/>
      <c r="VZQ3" s="2277"/>
      <c r="VZR3" s="2277"/>
      <c r="VZS3" s="2277"/>
      <c r="VZT3" s="2277"/>
      <c r="VZU3" s="2277"/>
      <c r="VZV3" s="2277"/>
      <c r="VZW3" s="2277"/>
      <c r="VZX3" s="2277"/>
      <c r="VZY3" s="2277"/>
      <c r="VZZ3" s="2277"/>
      <c r="WAA3" s="2277"/>
      <c r="WAB3" s="2277"/>
      <c r="WAC3" s="2277"/>
      <c r="WAD3" s="2277"/>
      <c r="WAE3" s="2277"/>
      <c r="WAF3" s="2277"/>
      <c r="WAG3" s="2277"/>
      <c r="WAH3" s="2277"/>
      <c r="WAI3" s="2277"/>
      <c r="WAJ3" s="2277"/>
      <c r="WAK3" s="2277"/>
      <c r="WAL3" s="2277"/>
      <c r="WAM3" s="2277"/>
      <c r="WAN3" s="2277"/>
      <c r="WAO3" s="2277"/>
      <c r="WAP3" s="2277"/>
      <c r="WAQ3" s="2277"/>
      <c r="WAR3" s="2277"/>
      <c r="WAS3" s="2277"/>
      <c r="WAT3" s="2277"/>
      <c r="WAU3" s="2277"/>
      <c r="WAV3" s="2277"/>
      <c r="WAW3" s="2277"/>
      <c r="WAX3" s="2277"/>
      <c r="WAY3" s="2277"/>
      <c r="WAZ3" s="2277"/>
      <c r="WBA3" s="2277"/>
      <c r="WBB3" s="2277"/>
      <c r="WBC3" s="2277"/>
      <c r="WBD3" s="2277"/>
      <c r="WBE3" s="2277"/>
      <c r="WBF3" s="2277"/>
      <c r="WBG3" s="2277"/>
      <c r="WBH3" s="2277"/>
      <c r="WBI3" s="2277"/>
      <c r="WBJ3" s="2277"/>
      <c r="WBK3" s="2277"/>
      <c r="WBL3" s="2277"/>
      <c r="WBM3" s="2277"/>
      <c r="WBN3" s="2277"/>
      <c r="WBO3" s="2277"/>
      <c r="WBP3" s="2277"/>
      <c r="WBQ3" s="2277"/>
      <c r="WBR3" s="2277"/>
      <c r="WBS3" s="2277"/>
      <c r="WBT3" s="2277"/>
      <c r="WBU3" s="2277"/>
      <c r="WBV3" s="2277"/>
      <c r="WBW3" s="2277"/>
      <c r="WBX3" s="2277"/>
      <c r="WBY3" s="2277"/>
      <c r="WBZ3" s="2277"/>
      <c r="WCA3" s="2277"/>
      <c r="WCB3" s="2277"/>
      <c r="WCC3" s="2277"/>
      <c r="WCD3" s="2277"/>
      <c r="WCE3" s="2277"/>
      <c r="WCF3" s="2277"/>
      <c r="WCG3" s="2277"/>
      <c r="WCH3" s="2277"/>
      <c r="WCI3" s="2277"/>
      <c r="WCJ3" s="2277"/>
      <c r="WCK3" s="2277"/>
      <c r="WCL3" s="2277"/>
      <c r="WCM3" s="2277"/>
      <c r="WCN3" s="2277"/>
      <c r="WCO3" s="2277"/>
      <c r="WCP3" s="2277"/>
      <c r="WCQ3" s="2277"/>
      <c r="WCR3" s="2277"/>
      <c r="WCS3" s="2277"/>
      <c r="WCT3" s="2277"/>
      <c r="WCU3" s="2277"/>
      <c r="WCV3" s="2277"/>
      <c r="WCW3" s="2277"/>
      <c r="WCX3" s="2277"/>
      <c r="WCY3" s="2277"/>
      <c r="WCZ3" s="2277"/>
      <c r="WDA3" s="2277"/>
      <c r="WDB3" s="2277"/>
      <c r="WDC3" s="2277"/>
      <c r="WDD3" s="2277"/>
      <c r="WDE3" s="2277"/>
      <c r="WDF3" s="2277"/>
      <c r="WDG3" s="2277"/>
      <c r="WDH3" s="2277"/>
      <c r="WDI3" s="2277"/>
      <c r="WDJ3" s="2277"/>
      <c r="WDK3" s="2277"/>
      <c r="WDL3" s="2277"/>
      <c r="WDM3" s="2277"/>
      <c r="WDN3" s="2277"/>
      <c r="WDO3" s="2277"/>
      <c r="WDP3" s="2277"/>
      <c r="WDQ3" s="2277"/>
      <c r="WDR3" s="2277"/>
      <c r="WDS3" s="2277"/>
      <c r="WDT3" s="2277"/>
      <c r="WDU3" s="2277"/>
      <c r="WDV3" s="2277"/>
      <c r="WDW3" s="2277"/>
      <c r="WDX3" s="2277"/>
      <c r="WDY3" s="2277"/>
      <c r="WDZ3" s="2277"/>
      <c r="WEA3" s="2277"/>
      <c r="WEB3" s="2277"/>
      <c r="WEC3" s="2277"/>
      <c r="WED3" s="2277"/>
      <c r="WEE3" s="2277"/>
      <c r="WEF3" s="2277"/>
      <c r="WEG3" s="2277"/>
      <c r="WEH3" s="2277"/>
      <c r="WEI3" s="2277"/>
      <c r="WEJ3" s="2277"/>
      <c r="WEK3" s="2277"/>
      <c r="WEL3" s="2277"/>
      <c r="WEM3" s="2277"/>
      <c r="WEN3" s="2277"/>
      <c r="WEO3" s="2277"/>
      <c r="WEP3" s="2277"/>
      <c r="WEQ3" s="2277"/>
      <c r="WER3" s="2277"/>
      <c r="WES3" s="2277"/>
      <c r="WET3" s="2277"/>
      <c r="WEU3" s="2277"/>
      <c r="WEV3" s="2277"/>
      <c r="WEW3" s="2277"/>
      <c r="WEX3" s="2277"/>
      <c r="WEY3" s="2277"/>
      <c r="WEZ3" s="2277"/>
      <c r="WFA3" s="2277"/>
      <c r="WFB3" s="2277"/>
      <c r="WFC3" s="2277"/>
      <c r="WFD3" s="2277"/>
      <c r="WFE3" s="2277"/>
      <c r="WFF3" s="2277"/>
      <c r="WFG3" s="2277"/>
      <c r="WFH3" s="2277"/>
      <c r="WFI3" s="2277"/>
      <c r="WFJ3" s="2277"/>
      <c r="WFK3" s="2277"/>
      <c r="WFL3" s="2277"/>
      <c r="WFM3" s="2277"/>
      <c r="WFN3" s="2277"/>
      <c r="WFO3" s="2277"/>
      <c r="WFP3" s="2277"/>
      <c r="WFQ3" s="2277"/>
      <c r="WFR3" s="2277"/>
      <c r="WFS3" s="2277"/>
      <c r="WFT3" s="2277"/>
      <c r="WFU3" s="2277"/>
      <c r="WFV3" s="2277"/>
      <c r="WFW3" s="2277"/>
      <c r="WFX3" s="2277"/>
      <c r="WFY3" s="2277"/>
      <c r="WFZ3" s="2277"/>
      <c r="WGA3" s="2277"/>
      <c r="WGB3" s="2277"/>
      <c r="WGC3" s="2277"/>
      <c r="WGD3" s="2277"/>
      <c r="WGE3" s="2277"/>
      <c r="WGF3" s="2277"/>
      <c r="WGG3" s="2277"/>
      <c r="WGH3" s="2277"/>
      <c r="WGI3" s="2277"/>
      <c r="WGJ3" s="2277"/>
      <c r="WGK3" s="2277"/>
      <c r="WGL3" s="2277"/>
      <c r="WGM3" s="2277"/>
      <c r="WGN3" s="2277"/>
      <c r="WGO3" s="2277"/>
      <c r="WGP3" s="2277"/>
      <c r="WGQ3" s="2277"/>
      <c r="WGR3" s="2277"/>
      <c r="WGS3" s="2277"/>
      <c r="WGT3" s="2277"/>
      <c r="WGU3" s="2277"/>
      <c r="WGV3" s="2277"/>
      <c r="WGW3" s="2277"/>
      <c r="WGX3" s="2277"/>
      <c r="WGY3" s="2277"/>
      <c r="WGZ3" s="2277"/>
      <c r="WHA3" s="2277"/>
      <c r="WHB3" s="2277"/>
      <c r="WHC3" s="2277"/>
      <c r="WHD3" s="2277"/>
      <c r="WHE3" s="2277"/>
      <c r="WHF3" s="2277"/>
      <c r="WHG3" s="2277"/>
      <c r="WHH3" s="2277"/>
      <c r="WHI3" s="2277"/>
      <c r="WHJ3" s="2277"/>
      <c r="WHK3" s="2277"/>
      <c r="WHL3" s="2277"/>
      <c r="WHM3" s="2277"/>
      <c r="WHN3" s="2277"/>
      <c r="WHO3" s="2277"/>
      <c r="WHP3" s="2277"/>
      <c r="WHQ3" s="2277"/>
      <c r="WHR3" s="2277"/>
      <c r="WHS3" s="2277"/>
      <c r="WHT3" s="2277"/>
      <c r="WHU3" s="2277"/>
      <c r="WHV3" s="2277"/>
      <c r="WHW3" s="2277"/>
      <c r="WHX3" s="2277"/>
      <c r="WHY3" s="2277"/>
      <c r="WHZ3" s="2277"/>
      <c r="WIA3" s="2277"/>
      <c r="WIB3" s="2277"/>
      <c r="WIC3" s="2277"/>
      <c r="WID3" s="2277"/>
      <c r="WIE3" s="2277"/>
      <c r="WIF3" s="2277"/>
      <c r="WIG3" s="2277"/>
      <c r="WIH3" s="2277"/>
      <c r="WII3" s="2277"/>
      <c r="WIJ3" s="2277"/>
      <c r="WIK3" s="2277"/>
      <c r="WIL3" s="2277"/>
      <c r="WIM3" s="2277"/>
      <c r="WIN3" s="2277"/>
      <c r="WIO3" s="2277"/>
      <c r="WIP3" s="2277"/>
      <c r="WIQ3" s="2277"/>
      <c r="WIR3" s="2277"/>
      <c r="WIS3" s="2277"/>
      <c r="WIT3" s="2277"/>
      <c r="WIU3" s="2277"/>
      <c r="WIV3" s="2277"/>
      <c r="WIW3" s="2277"/>
      <c r="WIX3" s="2277"/>
      <c r="WIY3" s="2277"/>
      <c r="WIZ3" s="2277"/>
      <c r="WJA3" s="2277"/>
      <c r="WJB3" s="2277"/>
      <c r="WJC3" s="2277"/>
      <c r="WJD3" s="2277"/>
      <c r="WJE3" s="2277"/>
      <c r="WJF3" s="2277"/>
      <c r="WJG3" s="2277"/>
      <c r="WJH3" s="2277"/>
      <c r="WJI3" s="2277"/>
      <c r="WJJ3" s="2277"/>
      <c r="WJK3" s="2277"/>
      <c r="WJL3" s="2277"/>
      <c r="WJM3" s="2277"/>
      <c r="WJN3" s="2277"/>
      <c r="WJO3" s="2277"/>
      <c r="WJP3" s="2277"/>
      <c r="WJQ3" s="2277"/>
      <c r="WJR3" s="2277"/>
      <c r="WJS3" s="2277"/>
      <c r="WJT3" s="2277"/>
      <c r="WJU3" s="2277"/>
      <c r="WJV3" s="2277"/>
      <c r="WJW3" s="2277"/>
      <c r="WJX3" s="2277"/>
      <c r="WJY3" s="2277"/>
      <c r="WJZ3" s="2277"/>
      <c r="WKA3" s="2277"/>
      <c r="WKB3" s="2277"/>
      <c r="WKC3" s="2277"/>
      <c r="WKD3" s="2277"/>
      <c r="WKE3" s="2277"/>
      <c r="WKF3" s="2277"/>
      <c r="WKG3" s="2277"/>
      <c r="WKH3" s="2277"/>
      <c r="WKI3" s="2277"/>
      <c r="WKJ3" s="2277"/>
      <c r="WKK3" s="2277"/>
      <c r="WKL3" s="2277"/>
      <c r="WKM3" s="2277"/>
      <c r="WKN3" s="2277"/>
      <c r="WKO3" s="2277"/>
      <c r="WKP3" s="2277"/>
      <c r="WKQ3" s="2277"/>
      <c r="WKR3" s="2277"/>
      <c r="WKS3" s="2277"/>
      <c r="WKT3" s="2277"/>
      <c r="WKU3" s="2277"/>
      <c r="WKV3" s="2277"/>
      <c r="WKW3" s="2277"/>
      <c r="WKX3" s="2277"/>
      <c r="WKY3" s="2277"/>
      <c r="WKZ3" s="2277"/>
      <c r="WLA3" s="2277"/>
      <c r="WLB3" s="2277"/>
      <c r="WLC3" s="2277"/>
      <c r="WLD3" s="2277"/>
      <c r="WLE3" s="2277"/>
      <c r="WLF3" s="2277"/>
      <c r="WLG3" s="2277"/>
      <c r="WLH3" s="2277"/>
      <c r="WLI3" s="2277"/>
      <c r="WLJ3" s="2277"/>
      <c r="WLK3" s="2277"/>
      <c r="WLL3" s="2277"/>
      <c r="WLM3" s="2277"/>
      <c r="WLN3" s="2277"/>
      <c r="WLO3" s="2277"/>
      <c r="WLP3" s="2277"/>
      <c r="WLQ3" s="2277"/>
      <c r="WLR3" s="2277"/>
      <c r="WLS3" s="2277"/>
      <c r="WLT3" s="2277"/>
      <c r="WLU3" s="2277"/>
      <c r="WLV3" s="2277"/>
      <c r="WLW3" s="2277"/>
      <c r="WLX3" s="2277"/>
      <c r="WLY3" s="2277"/>
      <c r="WLZ3" s="2277"/>
      <c r="WMA3" s="2277"/>
      <c r="WMB3" s="2277"/>
      <c r="WMC3" s="2277"/>
      <c r="WMD3" s="2277"/>
      <c r="WME3" s="2277"/>
      <c r="WMF3" s="2277"/>
      <c r="WMG3" s="2277"/>
      <c r="WMH3" s="2277"/>
      <c r="WMI3" s="2277"/>
      <c r="WMJ3" s="2277"/>
      <c r="WMK3" s="2277"/>
      <c r="WML3" s="2277"/>
      <c r="WMM3" s="2277"/>
      <c r="WMN3" s="2277"/>
      <c r="WMO3" s="2277"/>
      <c r="WMP3" s="2277"/>
      <c r="WMQ3" s="2277"/>
      <c r="WMR3" s="2277"/>
      <c r="WMS3" s="2277"/>
      <c r="WMT3" s="2277"/>
      <c r="WMU3" s="2277"/>
      <c r="WMV3" s="2277"/>
      <c r="WMW3" s="2277"/>
      <c r="WMX3" s="2277"/>
      <c r="WMY3" s="2277"/>
      <c r="WMZ3" s="2277"/>
      <c r="WNA3" s="2277"/>
      <c r="WNB3" s="2277"/>
      <c r="WNC3" s="2277"/>
      <c r="WND3" s="2277"/>
      <c r="WNE3" s="2277"/>
      <c r="WNF3" s="2277"/>
      <c r="WNG3" s="2277"/>
      <c r="WNH3" s="2277"/>
      <c r="WNI3" s="2277"/>
      <c r="WNJ3" s="2277"/>
      <c r="WNK3" s="2277"/>
      <c r="WNL3" s="2277"/>
      <c r="WNM3" s="2277"/>
      <c r="WNN3" s="2277"/>
      <c r="WNO3" s="2277"/>
      <c r="WNP3" s="2277"/>
      <c r="WNQ3" s="2277"/>
      <c r="WNR3" s="2277"/>
      <c r="WNS3" s="2277"/>
      <c r="WNT3" s="2277"/>
      <c r="WNU3" s="2277"/>
      <c r="WNV3" s="2277"/>
      <c r="WNW3" s="2277"/>
      <c r="WNX3" s="2277"/>
      <c r="WNY3" s="2277"/>
      <c r="WNZ3" s="2277"/>
      <c r="WOA3" s="2277"/>
      <c r="WOB3" s="2277"/>
      <c r="WOC3" s="2277"/>
      <c r="WOD3" s="2277"/>
      <c r="WOE3" s="2277"/>
      <c r="WOF3" s="2277"/>
      <c r="WOG3" s="2277"/>
      <c r="WOH3" s="2277"/>
      <c r="WOI3" s="2277"/>
      <c r="WOJ3" s="2277"/>
      <c r="WOK3" s="2277"/>
      <c r="WOL3" s="2277"/>
      <c r="WOM3" s="2277"/>
      <c r="WON3" s="2277"/>
      <c r="WOO3" s="2277"/>
      <c r="WOP3" s="2277"/>
      <c r="WOQ3" s="2277"/>
      <c r="WOR3" s="2277"/>
      <c r="WOS3" s="2277"/>
      <c r="WOT3" s="2277"/>
      <c r="WOU3" s="2277"/>
      <c r="WOV3" s="2277"/>
      <c r="WOW3" s="2277"/>
      <c r="WOX3" s="2277"/>
      <c r="WOY3" s="2277"/>
      <c r="WOZ3" s="2277"/>
      <c r="WPA3" s="2277"/>
      <c r="WPB3" s="2277"/>
      <c r="WPC3" s="2277"/>
      <c r="WPD3" s="2277"/>
      <c r="WPE3" s="2277"/>
      <c r="WPF3" s="2277"/>
      <c r="WPG3" s="2277"/>
      <c r="WPH3" s="2277"/>
      <c r="WPI3" s="2277"/>
      <c r="WPJ3" s="2277"/>
      <c r="WPK3" s="2277"/>
      <c r="WPL3" s="2277"/>
      <c r="WPM3" s="2277"/>
      <c r="WPN3" s="2277"/>
      <c r="WPO3" s="2277"/>
      <c r="WPP3" s="2277"/>
      <c r="WPQ3" s="2277"/>
      <c r="WPR3" s="2277"/>
      <c r="WPS3" s="2277"/>
      <c r="WPT3" s="2277"/>
      <c r="WPU3" s="2277"/>
      <c r="WPV3" s="2277"/>
      <c r="WPW3" s="2277"/>
      <c r="WPX3" s="2277"/>
      <c r="WPY3" s="2277"/>
      <c r="WPZ3" s="2277"/>
      <c r="WQA3" s="2277"/>
      <c r="WQB3" s="2277"/>
      <c r="WQC3" s="2277"/>
      <c r="WQD3" s="2277"/>
      <c r="WQE3" s="2277"/>
      <c r="WQF3" s="2277"/>
      <c r="WQG3" s="2277"/>
      <c r="WQH3" s="2277"/>
      <c r="WQI3" s="2277"/>
      <c r="WQJ3" s="2277"/>
      <c r="WQK3" s="2277"/>
      <c r="WQL3" s="2277"/>
      <c r="WQM3" s="2277"/>
      <c r="WQN3" s="2277"/>
      <c r="WQO3" s="2277"/>
      <c r="WQP3" s="2277"/>
      <c r="WQQ3" s="2277"/>
      <c r="WQR3" s="2277"/>
      <c r="WQS3" s="2277"/>
      <c r="WQT3" s="2277"/>
      <c r="WQU3" s="2277"/>
      <c r="WQV3" s="2277"/>
      <c r="WQW3" s="2277"/>
      <c r="WQX3" s="2277"/>
      <c r="WQY3" s="2277"/>
      <c r="WQZ3" s="2277"/>
      <c r="WRA3" s="2277"/>
      <c r="WRB3" s="2277"/>
      <c r="WRC3" s="2277"/>
      <c r="WRD3" s="2277"/>
      <c r="WRE3" s="2277"/>
      <c r="WRF3" s="2277"/>
      <c r="WRG3" s="2277"/>
      <c r="WRH3" s="2277"/>
      <c r="WRI3" s="2277"/>
      <c r="WRJ3" s="2277"/>
      <c r="WRK3" s="2277"/>
      <c r="WRL3" s="2277"/>
      <c r="WRM3" s="2277"/>
      <c r="WRN3" s="2277"/>
      <c r="WRO3" s="2277"/>
      <c r="WRP3" s="2277"/>
      <c r="WRQ3" s="2277"/>
      <c r="WRR3" s="2277"/>
      <c r="WRS3" s="2277"/>
      <c r="WRT3" s="2277"/>
      <c r="WRU3" s="2277"/>
      <c r="WRV3" s="2277"/>
      <c r="WRW3" s="2277"/>
      <c r="WRX3" s="2277"/>
      <c r="WRY3" s="2277"/>
      <c r="WRZ3" s="2277"/>
      <c r="WSA3" s="2277"/>
      <c r="WSB3" s="2277"/>
      <c r="WSC3" s="2277"/>
      <c r="WSD3" s="2277"/>
      <c r="WSE3" s="2277"/>
      <c r="WSF3" s="2277"/>
      <c r="WSG3" s="2277"/>
      <c r="WSH3" s="2277"/>
      <c r="WSI3" s="2277"/>
      <c r="WSJ3" s="2277"/>
      <c r="WSK3" s="2277"/>
      <c r="WSL3" s="2277"/>
      <c r="WSM3" s="2277"/>
      <c r="WSN3" s="2277"/>
      <c r="WSO3" s="2277"/>
      <c r="WSP3" s="2277"/>
      <c r="WSQ3" s="2277"/>
      <c r="WSR3" s="2277"/>
      <c r="WSS3" s="2277"/>
      <c r="WST3" s="2277"/>
      <c r="WSU3" s="2277"/>
      <c r="WSV3" s="2277"/>
      <c r="WSW3" s="2277"/>
      <c r="WSX3" s="2277"/>
      <c r="WSY3" s="2277"/>
      <c r="WSZ3" s="2277"/>
      <c r="WTA3" s="2277"/>
      <c r="WTB3" s="2277"/>
      <c r="WTC3" s="2277"/>
      <c r="WTD3" s="2277"/>
      <c r="WTE3" s="2277"/>
      <c r="WTF3" s="2277"/>
      <c r="WTG3" s="2277"/>
      <c r="WTH3" s="2277"/>
      <c r="WTI3" s="2277"/>
      <c r="WTJ3" s="2277"/>
      <c r="WTK3" s="2277"/>
      <c r="WTL3" s="2277"/>
      <c r="WTM3" s="2277"/>
      <c r="WTN3" s="2277"/>
      <c r="WTO3" s="2277"/>
      <c r="WTP3" s="2277"/>
      <c r="WTQ3" s="2277"/>
      <c r="WTR3" s="2277"/>
      <c r="WTS3" s="2277"/>
      <c r="WTT3" s="2277"/>
      <c r="WTU3" s="2277"/>
      <c r="WTV3" s="2277"/>
      <c r="WTW3" s="2277"/>
      <c r="WTX3" s="2277"/>
      <c r="WTY3" s="2277"/>
      <c r="WTZ3" s="2277"/>
      <c r="WUA3" s="2277"/>
      <c r="WUB3" s="2277"/>
      <c r="WUC3" s="2277"/>
      <c r="WUD3" s="2277"/>
      <c r="WUE3" s="2277"/>
      <c r="WUF3" s="2277"/>
      <c r="WUG3" s="2277"/>
      <c r="WUH3" s="2277"/>
      <c r="WUI3" s="2277"/>
      <c r="WUJ3" s="2277"/>
      <c r="WUK3" s="2277"/>
      <c r="WUL3" s="2277"/>
      <c r="WUM3" s="2277"/>
      <c r="WUN3" s="2277"/>
      <c r="WUO3" s="2277"/>
      <c r="WUP3" s="2277"/>
      <c r="WUQ3" s="2277"/>
      <c r="WUR3" s="2277"/>
      <c r="WUS3" s="2277"/>
      <c r="WUT3" s="2277"/>
      <c r="WUU3" s="2277"/>
      <c r="WUV3" s="2277"/>
      <c r="WUW3" s="2277"/>
      <c r="WUX3" s="2277"/>
      <c r="WUY3" s="2277"/>
      <c r="WUZ3" s="2277"/>
      <c r="WVA3" s="2277"/>
      <c r="WVB3" s="2277"/>
      <c r="WVC3" s="2277"/>
      <c r="WVD3" s="2277"/>
      <c r="WVE3" s="2277"/>
      <c r="WVF3" s="2277"/>
      <c r="WVG3" s="2277"/>
      <c r="WVH3" s="2277"/>
      <c r="WVI3" s="2277"/>
      <c r="WVJ3" s="2277"/>
      <c r="WVK3" s="2277"/>
      <c r="WVL3" s="2277"/>
      <c r="WVM3" s="2277"/>
      <c r="WVN3" s="2277"/>
      <c r="WVO3" s="2277"/>
      <c r="WVP3" s="2277"/>
      <c r="WVQ3" s="2277"/>
      <c r="WVR3" s="2277"/>
      <c r="WVS3" s="2277"/>
      <c r="WVT3" s="2277"/>
      <c r="WVU3" s="2277"/>
      <c r="WVV3" s="2277"/>
      <c r="WVW3" s="2277"/>
      <c r="WVX3" s="2277"/>
      <c r="WVY3" s="2277"/>
      <c r="WVZ3" s="2277"/>
      <c r="WWA3" s="2277"/>
      <c r="WWB3" s="2277"/>
      <c r="WWC3" s="2277"/>
      <c r="WWD3" s="2277"/>
      <c r="WWE3" s="2277"/>
      <c r="WWF3" s="2277"/>
      <c r="WWG3" s="2277"/>
      <c r="WWH3" s="2277"/>
      <c r="WWI3" s="2277"/>
      <c r="WWJ3" s="2277"/>
      <c r="WWK3" s="2277"/>
      <c r="WWL3" s="2277"/>
      <c r="WWM3" s="2277"/>
      <c r="WWN3" s="2277"/>
      <c r="WWO3" s="2277"/>
      <c r="WWP3" s="2277"/>
      <c r="WWQ3" s="2277"/>
      <c r="WWR3" s="2277"/>
      <c r="WWS3" s="2277"/>
      <c r="WWT3" s="2277"/>
      <c r="WWU3" s="2277"/>
      <c r="WWV3" s="2277"/>
      <c r="WWW3" s="2277"/>
      <c r="WWX3" s="2277"/>
      <c r="WWY3" s="2277"/>
      <c r="WWZ3" s="2277"/>
      <c r="WXA3" s="2277"/>
      <c r="WXB3" s="2277"/>
      <c r="WXC3" s="2277"/>
      <c r="WXD3" s="2277"/>
      <c r="WXE3" s="2277"/>
      <c r="WXF3" s="2277"/>
      <c r="WXG3" s="2277"/>
      <c r="WXH3" s="2277"/>
      <c r="WXI3" s="2277"/>
      <c r="WXJ3" s="2277"/>
      <c r="WXK3" s="2277"/>
      <c r="WXL3" s="2277"/>
      <c r="WXM3" s="2277"/>
      <c r="WXN3" s="2277"/>
      <c r="WXO3" s="2277"/>
      <c r="WXP3" s="2277"/>
      <c r="WXQ3" s="2277"/>
      <c r="WXR3" s="2277"/>
      <c r="WXS3" s="2277"/>
      <c r="WXT3" s="2277"/>
      <c r="WXU3" s="2277"/>
      <c r="WXV3" s="2277"/>
      <c r="WXW3" s="2277"/>
      <c r="WXX3" s="2277"/>
      <c r="WXY3" s="2277"/>
      <c r="WXZ3" s="2277"/>
      <c r="WYA3" s="2277"/>
      <c r="WYB3" s="2277"/>
      <c r="WYC3" s="2277"/>
      <c r="WYD3" s="2277"/>
      <c r="WYE3" s="2277"/>
      <c r="WYF3" s="2277"/>
      <c r="WYG3" s="2277"/>
      <c r="WYH3" s="2277"/>
      <c r="WYI3" s="2277"/>
      <c r="WYJ3" s="2277"/>
      <c r="WYK3" s="2277"/>
      <c r="WYL3" s="2277"/>
      <c r="WYM3" s="2277"/>
      <c r="WYN3" s="2277"/>
      <c r="WYO3" s="2277"/>
      <c r="WYP3" s="2277"/>
      <c r="WYQ3" s="2277"/>
      <c r="WYR3" s="2277"/>
      <c r="WYS3" s="2277"/>
      <c r="WYT3" s="2277"/>
      <c r="WYU3" s="2277"/>
      <c r="WYV3" s="2277"/>
      <c r="WYW3" s="2277"/>
      <c r="WYX3" s="2277"/>
      <c r="WYY3" s="2277"/>
      <c r="WYZ3" s="2277"/>
      <c r="WZA3" s="2277"/>
      <c r="WZB3" s="2277"/>
      <c r="WZC3" s="2277"/>
      <c r="WZD3" s="2277"/>
      <c r="WZE3" s="2277"/>
      <c r="WZF3" s="2277"/>
      <c r="WZG3" s="2277"/>
      <c r="WZH3" s="2277"/>
      <c r="WZI3" s="2277"/>
      <c r="WZJ3" s="2277"/>
      <c r="WZK3" s="2277"/>
      <c r="WZL3" s="2277"/>
      <c r="WZM3" s="2277"/>
      <c r="WZN3" s="2277"/>
      <c r="WZO3" s="2277"/>
      <c r="WZP3" s="2277"/>
      <c r="WZQ3" s="2277"/>
      <c r="WZR3" s="2277"/>
      <c r="WZS3" s="2277"/>
      <c r="WZT3" s="2277"/>
      <c r="WZU3" s="2277"/>
      <c r="WZV3" s="2277"/>
      <c r="WZW3" s="2277"/>
      <c r="WZX3" s="2277"/>
      <c r="WZY3" s="2277"/>
      <c r="WZZ3" s="2277"/>
      <c r="XAA3" s="2277"/>
      <c r="XAB3" s="2277"/>
      <c r="XAC3" s="2277"/>
      <c r="XAD3" s="2277"/>
      <c r="XAE3" s="2277"/>
      <c r="XAF3" s="2277"/>
      <c r="XAG3" s="2277"/>
      <c r="XAH3" s="2277"/>
      <c r="XAI3" s="2277"/>
      <c r="XAJ3" s="2277"/>
      <c r="XAK3" s="2277"/>
      <c r="XAL3" s="2277"/>
      <c r="XAM3" s="2277"/>
      <c r="XAN3" s="2277"/>
      <c r="XAO3" s="2277"/>
      <c r="XAP3" s="2277"/>
      <c r="XAQ3" s="2277"/>
      <c r="XAR3" s="2277"/>
      <c r="XAS3" s="2277"/>
      <c r="XAT3" s="2277"/>
      <c r="XAU3" s="2277"/>
      <c r="XAV3" s="2277"/>
      <c r="XAW3" s="2277"/>
      <c r="XAX3" s="2277"/>
      <c r="XAY3" s="2277"/>
      <c r="XAZ3" s="2277"/>
      <c r="XBA3" s="2277"/>
      <c r="XBB3" s="2277"/>
      <c r="XBC3" s="2277"/>
      <c r="XBD3" s="2277"/>
      <c r="XBE3" s="2277"/>
      <c r="XBF3" s="2277"/>
      <c r="XBG3" s="2277"/>
      <c r="XBH3" s="2277"/>
      <c r="XBI3" s="2277"/>
      <c r="XBJ3" s="2277"/>
      <c r="XBK3" s="2277"/>
      <c r="XBL3" s="2277"/>
      <c r="XBM3" s="2277"/>
      <c r="XBN3" s="2277"/>
      <c r="XBO3" s="2277"/>
      <c r="XBP3" s="2277"/>
      <c r="XBQ3" s="2277"/>
      <c r="XBR3" s="2277"/>
      <c r="XBS3" s="2277"/>
      <c r="XBT3" s="2277"/>
      <c r="XBU3" s="2277"/>
      <c r="XBV3" s="2277"/>
      <c r="XBW3" s="2277"/>
      <c r="XBX3" s="2277"/>
      <c r="XBY3" s="2277"/>
      <c r="XBZ3" s="2277"/>
      <c r="XCA3" s="2277"/>
      <c r="XCB3" s="2277"/>
      <c r="XCC3" s="2277"/>
      <c r="XCD3" s="2277"/>
      <c r="XCE3" s="2277"/>
      <c r="XCF3" s="2277"/>
      <c r="XCG3" s="2277"/>
      <c r="XCH3" s="2277"/>
      <c r="XCI3" s="2277"/>
      <c r="XCJ3" s="2277"/>
      <c r="XCK3" s="2277"/>
      <c r="XCL3" s="2277"/>
      <c r="XCM3" s="2277"/>
      <c r="XCN3" s="2277"/>
      <c r="XCO3" s="2277"/>
      <c r="XCP3" s="2277"/>
      <c r="XCQ3" s="2277"/>
      <c r="XCR3" s="2277"/>
      <c r="XCS3" s="2277"/>
      <c r="XCT3" s="2277"/>
      <c r="XCU3" s="2277"/>
      <c r="XCV3" s="2277"/>
      <c r="XCW3" s="2277"/>
      <c r="XCX3" s="2277"/>
      <c r="XCY3" s="2277"/>
      <c r="XCZ3" s="2277"/>
      <c r="XDA3" s="2277"/>
      <c r="XDB3" s="2277"/>
      <c r="XDC3" s="2277"/>
      <c r="XDD3" s="2277"/>
      <c r="XDE3" s="2277"/>
      <c r="XDF3" s="2277"/>
      <c r="XDG3" s="2277"/>
      <c r="XDH3" s="2277"/>
      <c r="XDI3" s="2277"/>
      <c r="XDJ3" s="2277"/>
      <c r="XDK3" s="2277"/>
      <c r="XDL3" s="2277"/>
      <c r="XDM3" s="2277"/>
      <c r="XDN3" s="2277"/>
      <c r="XDO3" s="2277"/>
      <c r="XDP3" s="2277"/>
      <c r="XDQ3" s="2277"/>
      <c r="XDR3" s="2277"/>
      <c r="XDS3" s="2277"/>
      <c r="XDT3" s="2277"/>
      <c r="XDU3" s="2277"/>
      <c r="XDV3" s="2277"/>
      <c r="XDW3" s="2277"/>
      <c r="XDX3" s="2277"/>
      <c r="XDY3" s="2277"/>
      <c r="XDZ3" s="2277"/>
      <c r="XEA3" s="2277"/>
      <c r="XEB3" s="2277"/>
      <c r="XEC3" s="2277"/>
      <c r="XED3" s="2277"/>
      <c r="XEE3" s="2277"/>
      <c r="XEF3" s="2277"/>
      <c r="XEG3" s="2277"/>
      <c r="XEH3" s="2277"/>
      <c r="XEI3" s="2277"/>
      <c r="XEJ3" s="2277"/>
      <c r="XEK3" s="2277"/>
      <c r="XEL3" s="2277"/>
      <c r="XEM3" s="2277"/>
      <c r="XEN3" s="2277"/>
      <c r="XEO3" s="2277"/>
      <c r="XEP3" s="2277"/>
      <c r="XEQ3" s="2277"/>
      <c r="XER3" s="2277"/>
      <c r="XES3" s="2277"/>
      <c r="XET3" s="2277"/>
      <c r="XEU3" s="2277"/>
      <c r="XEV3" s="2277"/>
      <c r="XEW3" s="2277"/>
      <c r="XEX3" s="2277"/>
      <c r="XEY3" s="2277"/>
      <c r="XEZ3" s="2277"/>
      <c r="XFA3" s="2277"/>
      <c r="XFB3" s="2277"/>
    </row>
    <row r="4" spans="1:16382" s="299" customFormat="1" ht="24">
      <c r="A4" s="159"/>
      <c r="B4" s="159"/>
      <c r="C4" s="159"/>
      <c r="D4" s="159"/>
      <c r="E4" s="159"/>
      <c r="F4" s="159"/>
      <c r="G4" s="740"/>
      <c r="H4" s="740"/>
      <c r="I4" s="159"/>
      <c r="J4" s="159"/>
      <c r="K4" s="159"/>
      <c r="L4" s="159"/>
      <c r="M4" s="298"/>
      <c r="N4" s="158"/>
      <c r="O4" s="158"/>
      <c r="P4" s="158"/>
    </row>
    <row r="5" spans="1:16382" s="299" customFormat="1" ht="35.1" customHeight="1">
      <c r="A5" s="300" t="s">
        <v>70</v>
      </c>
      <c r="B5" s="301"/>
      <c r="C5" s="300" t="s">
        <v>65</v>
      </c>
      <c r="E5" s="302" t="s">
        <v>937</v>
      </c>
      <c r="F5" s="303"/>
      <c r="G5" s="302" t="s">
        <v>751</v>
      </c>
      <c r="H5" s="302" t="s">
        <v>792</v>
      </c>
    </row>
    <row r="6" spans="1:16382" s="299" customFormat="1" ht="35.1" customHeight="1">
      <c r="A6" s="305"/>
      <c r="B6" s="305"/>
      <c r="C6" s="305"/>
      <c r="E6" s="738" t="s">
        <v>767</v>
      </c>
      <c r="F6" s="306"/>
      <c r="G6" s="738" t="s">
        <v>767</v>
      </c>
      <c r="H6" s="738" t="s">
        <v>767</v>
      </c>
    </row>
    <row r="7" spans="1:16382" s="210" customFormat="1" ht="35.1" customHeight="1">
      <c r="A7" s="519" t="s">
        <v>663</v>
      </c>
      <c r="K7" s="299"/>
    </row>
    <row r="8" spans="1:16382" s="210" customFormat="1" ht="35.1" customHeight="1">
      <c r="A8" s="520" t="s">
        <v>438</v>
      </c>
      <c r="B8" s="527"/>
      <c r="C8" s="739">
        <v>12</v>
      </c>
      <c r="E8" s="521">
        <f>'دارایی ثابت 1'!W31</f>
        <v>8313339.4049800001</v>
      </c>
      <c r="F8" s="522"/>
      <c r="G8" s="521">
        <v>8511826</v>
      </c>
      <c r="H8" s="521">
        <v>12797231301805</v>
      </c>
      <c r="K8" s="733">
        <f>E8-G8-'دارایی ثابت 1'!W19</f>
        <v>-255719.2219939999</v>
      </c>
    </row>
    <row r="9" spans="1:16382" s="210" customFormat="1" ht="35.1" customHeight="1">
      <c r="A9" s="520" t="s">
        <v>437</v>
      </c>
      <c r="B9" s="527"/>
      <c r="C9" s="739">
        <v>13</v>
      </c>
      <c r="E9" s="521">
        <f>'13'!K25</f>
        <v>18713.545794999998</v>
      </c>
      <c r="F9" s="522"/>
      <c r="G9" s="521">
        <v>18678</v>
      </c>
      <c r="H9" s="521">
        <v>18537293755</v>
      </c>
      <c r="K9" s="733">
        <f>E9-G9</f>
        <v>35.545794999998179</v>
      </c>
    </row>
    <row r="10" spans="1:16382" s="210" customFormat="1" ht="35.1" customHeight="1">
      <c r="A10" s="520" t="s">
        <v>315</v>
      </c>
      <c r="B10" s="527"/>
      <c r="C10" s="735" t="s">
        <v>819</v>
      </c>
      <c r="E10" s="521">
        <f>'14-2'!E33</f>
        <v>46650</v>
      </c>
      <c r="F10" s="522"/>
      <c r="G10" s="521">
        <v>6008</v>
      </c>
      <c r="H10" s="521">
        <v>9522097048</v>
      </c>
      <c r="K10" s="733">
        <f t="shared" ref="K10:K13" si="0">E10-G10</f>
        <v>40642</v>
      </c>
    </row>
    <row r="11" spans="1:16382" s="210" customFormat="1" ht="35.1" customHeight="1">
      <c r="A11" s="520" t="s">
        <v>503</v>
      </c>
      <c r="B11" s="527"/>
      <c r="C11" s="739">
        <v>0</v>
      </c>
      <c r="E11" s="530">
        <f>'14-2'!E50</f>
        <v>0</v>
      </c>
      <c r="F11" s="522"/>
      <c r="G11" s="530">
        <v>0</v>
      </c>
      <c r="H11" s="530">
        <v>10000000000</v>
      </c>
      <c r="K11" s="733">
        <f t="shared" si="0"/>
        <v>0</v>
      </c>
    </row>
    <row r="12" spans="1:16382" s="210" customFormat="1" ht="35.1" customHeight="1">
      <c r="A12" s="520" t="s">
        <v>662</v>
      </c>
      <c r="B12" s="527"/>
      <c r="C12" s="527"/>
      <c r="E12" s="530">
        <f>SUM(E8:E11)</f>
        <v>8378702.9507750003</v>
      </c>
      <c r="F12" s="522"/>
      <c r="G12" s="530">
        <f>SUM(G8:G11)</f>
        <v>8536512</v>
      </c>
      <c r="H12" s="530">
        <f>SUM(H8:H11)</f>
        <v>12835290692608</v>
      </c>
      <c r="K12" s="733">
        <v>0</v>
      </c>
    </row>
    <row r="13" spans="1:16382" s="210" customFormat="1" ht="35.1" customHeight="1">
      <c r="A13" s="520"/>
      <c r="B13" s="527"/>
      <c r="C13" s="527"/>
      <c r="E13" s="499"/>
      <c r="F13" s="522"/>
      <c r="G13" s="499"/>
      <c r="H13" s="499"/>
      <c r="K13" s="733">
        <f t="shared" si="0"/>
        <v>0</v>
      </c>
    </row>
    <row r="14" spans="1:16382" s="210" customFormat="1" ht="35.1" customHeight="1">
      <c r="A14" s="519" t="s">
        <v>502</v>
      </c>
      <c r="B14" s="520"/>
      <c r="C14" s="495"/>
    </row>
    <row r="15" spans="1:16382" s="210" customFormat="1" ht="35.1" customHeight="1">
      <c r="A15" s="520" t="s">
        <v>664</v>
      </c>
      <c r="B15" s="520"/>
      <c r="C15" s="739">
        <v>14</v>
      </c>
      <c r="E15" s="499">
        <f>'14'!I34</f>
        <v>2753899</v>
      </c>
      <c r="F15" s="522"/>
      <c r="G15" s="523">
        <f>'14'!K34</f>
        <v>2084101.4460489999</v>
      </c>
      <c r="H15" s="523">
        <v>1136811321430</v>
      </c>
      <c r="K15" s="733">
        <f>E15-G15</f>
        <v>669797.5539510001</v>
      </c>
      <c r="N15" s="733">
        <f>K10+K15</f>
        <v>710439.5539510001</v>
      </c>
    </row>
    <row r="16" spans="1:16382" s="210" customFormat="1" ht="35.1" customHeight="1">
      <c r="A16" s="520" t="s">
        <v>430</v>
      </c>
      <c r="B16" s="520"/>
      <c r="C16" s="739">
        <v>15</v>
      </c>
      <c r="E16" s="521">
        <f>'15-19'!E17</f>
        <v>19094</v>
      </c>
      <c r="F16" s="522"/>
      <c r="G16" s="521">
        <f>'15-19'!G17</f>
        <v>10867.31055</v>
      </c>
      <c r="H16" s="521">
        <v>2347410298</v>
      </c>
      <c r="K16" s="733">
        <f t="shared" ref="K16:K18" si="1">E16-G16</f>
        <v>8226.6894499999999</v>
      </c>
    </row>
    <row r="17" spans="1:11" s="210" customFormat="1" ht="35.1" customHeight="1">
      <c r="A17" s="520" t="s">
        <v>79</v>
      </c>
      <c r="B17" s="520"/>
      <c r="C17" s="739">
        <v>16</v>
      </c>
      <c r="E17" s="521">
        <v>10135</v>
      </c>
      <c r="F17" s="522"/>
      <c r="G17" s="521">
        <v>4369</v>
      </c>
      <c r="H17" s="521">
        <v>3432192075</v>
      </c>
      <c r="K17" s="733">
        <f t="shared" si="1"/>
        <v>5766</v>
      </c>
    </row>
    <row r="18" spans="1:11" s="210" customFormat="1" ht="35.1" customHeight="1">
      <c r="A18" s="520" t="s">
        <v>74</v>
      </c>
      <c r="B18" s="520"/>
      <c r="C18" s="739">
        <v>17</v>
      </c>
      <c r="E18" s="521">
        <f>'15-19'!E33</f>
        <v>49203</v>
      </c>
      <c r="F18" s="522"/>
      <c r="G18" s="521">
        <f>'15-19'!G33</f>
        <v>67241.654945000002</v>
      </c>
      <c r="H18" s="521">
        <v>17474151392</v>
      </c>
      <c r="K18" s="733">
        <f t="shared" si="1"/>
        <v>-18038.654945000002</v>
      </c>
    </row>
    <row r="19" spans="1:11" s="210" customFormat="1" ht="35.1" customHeight="1">
      <c r="A19" s="520" t="s">
        <v>436</v>
      </c>
      <c r="B19" s="520"/>
      <c r="C19" s="520"/>
      <c r="E19" s="524">
        <f>SUM(E15:E18)</f>
        <v>2832331</v>
      </c>
      <c r="F19" s="499"/>
      <c r="G19" s="524">
        <f>SUM(G15:G18)</f>
        <v>2166579.4115439998</v>
      </c>
      <c r="H19" s="524">
        <f>SUM(H15:H18)</f>
        <v>1160065075195</v>
      </c>
      <c r="K19" s="733">
        <v>0</v>
      </c>
    </row>
    <row r="20" spans="1:11" s="210" customFormat="1" ht="35.1" customHeight="1">
      <c r="K20" s="8">
        <f>H20-J20</f>
        <v>0</v>
      </c>
    </row>
    <row r="21" spans="1:11" s="210" customFormat="1" ht="35.1" customHeight="1" thickBot="1">
      <c r="A21" s="519" t="s">
        <v>442</v>
      </c>
      <c r="B21" s="520"/>
      <c r="C21" s="495"/>
      <c r="D21" s="520"/>
      <c r="E21" s="533">
        <f>E19+E12</f>
        <v>11211033.950775001</v>
      </c>
      <c r="F21" s="499"/>
      <c r="G21" s="533">
        <f>G19+G12</f>
        <v>10703091.411543999</v>
      </c>
      <c r="H21" s="533">
        <f>H19+H12</f>
        <v>13995355767803</v>
      </c>
      <c r="K21" s="733">
        <f>SUM(K8:K20)</f>
        <v>450709.91225700016</v>
      </c>
    </row>
    <row r="22" spans="1:11" s="210" customFormat="1" ht="35.1" customHeight="1" thickTop="1" thickBot="1">
      <c r="A22" s="2278" t="s">
        <v>571</v>
      </c>
      <c r="B22" s="2278"/>
      <c r="C22" s="2278"/>
      <c r="D22" s="520"/>
      <c r="E22" s="534">
        <f>'صورت وضعیت مالی طرحها'!D21</f>
        <v>5840632</v>
      </c>
      <c r="F22" s="499"/>
      <c r="G22" s="534">
        <f>'صورت وضعیت مالی طرحها'!F21</f>
        <v>4729488</v>
      </c>
      <c r="H22" s="534">
        <v>7519264539388</v>
      </c>
      <c r="K22" s="8">
        <v>0</v>
      </c>
    </row>
    <row r="23" spans="1:11" s="210" customFormat="1" ht="35.1" customHeight="1" thickTop="1">
      <c r="A23" s="737"/>
      <c r="B23" s="737"/>
      <c r="C23" s="737"/>
      <c r="D23" s="520"/>
      <c r="E23" s="535"/>
      <c r="F23" s="499"/>
      <c r="G23" s="535"/>
    </row>
    <row r="24" spans="1:11" s="210" customFormat="1" ht="35.1" customHeight="1">
      <c r="A24" s="737"/>
      <c r="B24" s="737"/>
      <c r="C24" s="737"/>
      <c r="D24" s="520"/>
      <c r="E24" s="535"/>
      <c r="F24" s="499"/>
      <c r="G24" s="535"/>
    </row>
    <row r="25" spans="1:11" s="210" customFormat="1" ht="35.1" customHeight="1">
      <c r="A25" s="737"/>
      <c r="B25" s="737"/>
      <c r="C25" s="737"/>
      <c r="D25" s="520"/>
      <c r="E25" s="535"/>
      <c r="F25" s="499"/>
      <c r="G25" s="535"/>
    </row>
    <row r="26" spans="1:11" s="210" customFormat="1" ht="35.1" customHeight="1">
      <c r="A26" s="737"/>
      <c r="B26" s="737"/>
      <c r="C26" s="737"/>
      <c r="D26" s="520"/>
      <c r="E26" s="535"/>
      <c r="F26" s="499"/>
      <c r="G26" s="535"/>
      <c r="K26" s="520"/>
    </row>
    <row r="27" spans="1:11" s="210" customFormat="1" ht="35.1" customHeight="1">
      <c r="A27" s="737"/>
      <c r="B27" s="737"/>
      <c r="C27" s="737"/>
      <c r="D27" s="520"/>
      <c r="E27" s="535"/>
      <c r="F27" s="499"/>
      <c r="G27" s="535"/>
      <c r="K27" s="520"/>
    </row>
    <row r="28" spans="1:11" s="210" customFormat="1" ht="35.1" customHeight="1">
      <c r="A28" s="737"/>
      <c r="B28" s="737"/>
      <c r="C28" s="737"/>
      <c r="D28" s="520"/>
      <c r="E28" s="535"/>
      <c r="F28" s="499"/>
      <c r="G28" s="535"/>
    </row>
    <row r="29" spans="1:11" s="210" customFormat="1" ht="35.1" customHeight="1">
      <c r="A29" s="737"/>
      <c r="B29" s="737"/>
      <c r="C29" s="737"/>
      <c r="D29" s="520"/>
      <c r="E29" s="535"/>
      <c r="F29" s="499"/>
      <c r="G29" s="535"/>
      <c r="K29" s="520"/>
    </row>
    <row r="30" spans="1:11" s="210" customFormat="1" ht="35.1" customHeight="1">
      <c r="A30" s="737"/>
      <c r="B30" s="737"/>
      <c r="C30" s="737"/>
      <c r="D30" s="520"/>
      <c r="E30" s="535"/>
      <c r="F30" s="499"/>
      <c r="G30" s="535"/>
      <c r="K30" s="8">
        <f t="shared" ref="K30" si="2">H30-J30</f>
        <v>0</v>
      </c>
    </row>
    <row r="31" spans="1:11" s="210" customFormat="1" ht="35.1" customHeight="1">
      <c r="A31" s="737"/>
      <c r="B31" s="737"/>
      <c r="C31" s="737"/>
      <c r="D31" s="520"/>
      <c r="E31" s="535"/>
      <c r="F31" s="499"/>
      <c r="G31" s="535"/>
      <c r="K31" s="307"/>
    </row>
    <row r="32" spans="1:11" s="210" customFormat="1" ht="35.1" customHeight="1">
      <c r="A32" s="737"/>
      <c r="B32" s="737"/>
      <c r="C32" s="737"/>
      <c r="D32" s="520"/>
      <c r="E32" s="535"/>
      <c r="F32" s="499"/>
      <c r="G32" s="535"/>
      <c r="K32" s="8">
        <f t="shared" ref="K32:K34" si="3">H32-J32</f>
        <v>0</v>
      </c>
    </row>
    <row r="33" spans="1:21" s="210" customFormat="1" ht="35.1" customHeight="1">
      <c r="A33" s="737"/>
      <c r="B33" s="737"/>
      <c r="C33" s="737"/>
      <c r="D33" s="520"/>
      <c r="E33" s="535"/>
      <c r="F33" s="499"/>
      <c r="G33" s="535"/>
      <c r="K33" s="8">
        <f t="shared" si="3"/>
        <v>0</v>
      </c>
    </row>
    <row r="34" spans="1:21" s="210" customFormat="1" ht="35.1" customHeight="1">
      <c r="A34" s="520"/>
      <c r="B34" s="520"/>
      <c r="C34" s="739">
        <v>3</v>
      </c>
      <c r="D34" s="520"/>
      <c r="E34" s="535"/>
      <c r="F34" s="499"/>
      <c r="G34" s="535"/>
      <c r="H34" s="520"/>
      <c r="I34" s="736"/>
      <c r="J34" s="736"/>
      <c r="K34" s="8">
        <f t="shared" si="3"/>
        <v>0</v>
      </c>
      <c r="L34" s="499"/>
      <c r="M34" s="535"/>
    </row>
    <row r="35" spans="1:21" s="210" customFormat="1" ht="35.1" customHeight="1">
      <c r="A35" s="300" t="s">
        <v>734</v>
      </c>
      <c r="B35" s="305"/>
      <c r="C35" s="300" t="s">
        <v>65</v>
      </c>
      <c r="D35" s="299"/>
      <c r="E35" s="302" t="s">
        <v>937</v>
      </c>
      <c r="F35" s="303"/>
      <c r="G35" s="302" t="s">
        <v>751</v>
      </c>
      <c r="H35" s="302" t="s">
        <v>792</v>
      </c>
      <c r="K35" s="8"/>
    </row>
    <row r="36" spans="1:21" s="520" customFormat="1" ht="35.1" customHeight="1">
      <c r="A36" s="305"/>
      <c r="B36" s="305"/>
      <c r="C36" s="305"/>
      <c r="D36" s="299"/>
      <c r="E36" s="738" t="s">
        <v>767</v>
      </c>
      <c r="F36" s="306"/>
      <c r="G36" s="738" t="s">
        <v>767</v>
      </c>
      <c r="H36" s="738" t="s">
        <v>763</v>
      </c>
      <c r="K36" s="8"/>
      <c r="U36" s="734"/>
    </row>
    <row r="37" spans="1:21" ht="35.1" customHeight="1">
      <c r="A37" s="519" t="s">
        <v>92</v>
      </c>
      <c r="B37" s="520"/>
      <c r="C37" s="739">
        <v>18</v>
      </c>
      <c r="D37" s="210"/>
      <c r="E37" s="530">
        <v>18333</v>
      </c>
      <c r="F37" s="531"/>
      <c r="G37" s="530">
        <v>18333</v>
      </c>
      <c r="H37" s="530">
        <v>18332830265</v>
      </c>
      <c r="K37" s="733">
        <f>E37-G37</f>
        <v>0</v>
      </c>
    </row>
    <row r="38" spans="1:21" ht="35.1" customHeight="1">
      <c r="A38" s="519" t="s">
        <v>782</v>
      </c>
      <c r="B38" s="520"/>
      <c r="C38" s="739"/>
      <c r="D38" s="210"/>
      <c r="E38" s="210"/>
      <c r="F38" s="210"/>
      <c r="G38" s="210"/>
      <c r="H38" s="210"/>
    </row>
    <row r="39" spans="1:21" ht="35.1" customHeight="1">
      <c r="A39" s="532" t="s">
        <v>507</v>
      </c>
      <c r="B39" s="520"/>
      <c r="C39" s="739">
        <v>19</v>
      </c>
      <c r="D39" s="210"/>
      <c r="E39" s="521">
        <v>7671699</v>
      </c>
      <c r="F39" s="43"/>
      <c r="G39" s="521">
        <v>7671699</v>
      </c>
      <c r="H39" s="521">
        <v>7671699390000</v>
      </c>
      <c r="K39" s="733">
        <f t="shared" ref="K39:K62" si="4">E39-G39</f>
        <v>0</v>
      </c>
    </row>
    <row r="40" spans="1:21" ht="35.1" customHeight="1">
      <c r="A40" s="532" t="s">
        <v>561</v>
      </c>
      <c r="B40" s="520"/>
      <c r="C40" s="739">
        <v>20</v>
      </c>
      <c r="D40" s="210"/>
      <c r="E40" s="521">
        <v>-1846470</v>
      </c>
      <c r="F40" s="43"/>
      <c r="G40" s="521">
        <v>-1846470</v>
      </c>
      <c r="H40" s="521">
        <v>0</v>
      </c>
      <c r="K40" s="733">
        <f t="shared" si="4"/>
        <v>0</v>
      </c>
    </row>
    <row r="41" spans="1:21" ht="35.1" customHeight="1">
      <c r="A41" s="532" t="s">
        <v>820</v>
      </c>
      <c r="B41" s="520"/>
      <c r="C41" s="739">
        <v>21</v>
      </c>
      <c r="D41" s="210"/>
      <c r="E41" s="521">
        <f>'20-22'!I16</f>
        <v>4467673</v>
      </c>
      <c r="F41" s="210"/>
      <c r="G41" s="521">
        <f>'20-22'!K16</f>
        <v>2031489.4228749999</v>
      </c>
      <c r="H41" s="521">
        <v>200727650000</v>
      </c>
      <c r="K41" s="733">
        <f t="shared" si="4"/>
        <v>2436183.5771249998</v>
      </c>
    </row>
    <row r="42" spans="1:21" ht="35.1" customHeight="1">
      <c r="A42" s="520" t="s">
        <v>96</v>
      </c>
      <c r="B42" s="520"/>
      <c r="C42" s="739">
        <v>22</v>
      </c>
      <c r="D42" s="210"/>
      <c r="E42" s="521">
        <v>10</v>
      </c>
      <c r="F42" s="43"/>
      <c r="G42" s="521">
        <v>10</v>
      </c>
      <c r="H42" s="521">
        <v>10000000</v>
      </c>
      <c r="K42" s="733">
        <f t="shared" si="4"/>
        <v>0</v>
      </c>
    </row>
    <row r="43" spans="1:21" ht="35.1" customHeight="1">
      <c r="A43" s="521" t="s">
        <v>756</v>
      </c>
      <c r="B43" s="520"/>
      <c r="C43" s="739">
        <v>23</v>
      </c>
      <c r="D43" s="210"/>
      <c r="E43" s="521">
        <v>932</v>
      </c>
      <c r="F43" s="521"/>
      <c r="G43" s="521">
        <v>932</v>
      </c>
      <c r="H43" s="521">
        <v>932375456</v>
      </c>
      <c r="K43" s="733">
        <f t="shared" si="4"/>
        <v>0</v>
      </c>
    </row>
    <row r="44" spans="1:21" ht="35.1" customHeight="1">
      <c r="A44" s="520" t="s">
        <v>98</v>
      </c>
      <c r="B44" s="520"/>
      <c r="C44" s="739"/>
      <c r="D44" s="210"/>
      <c r="E44" s="521">
        <f>'صورت تغییرات در حقوق مالکانه'!N23</f>
        <v>-3457593.3939039996</v>
      </c>
      <c r="F44" s="521"/>
      <c r="G44" s="521">
        <f>'صورت وضعیت مالی'!H29</f>
        <v>-3312102</v>
      </c>
      <c r="H44" s="521">
        <v>-3640697726847</v>
      </c>
      <c r="K44" s="733">
        <f t="shared" si="4"/>
        <v>-145491.39390399959</v>
      </c>
    </row>
    <row r="45" spans="1:21" ht="35.1" customHeight="1">
      <c r="A45" s="520" t="s">
        <v>735</v>
      </c>
      <c r="B45" s="520"/>
      <c r="C45" s="739"/>
      <c r="D45" s="210"/>
      <c r="E45" s="524">
        <f>SUM(E39:E44)</f>
        <v>6836250.6060960004</v>
      </c>
      <c r="F45" s="737"/>
      <c r="G45" s="524">
        <f>SUM(G39:G44)</f>
        <v>4545558.4228750002</v>
      </c>
      <c r="H45" s="524">
        <f>SUM(H39:H44)</f>
        <v>4232671688609</v>
      </c>
      <c r="K45" s="733"/>
    </row>
    <row r="46" spans="1:21" ht="35.1" customHeight="1">
      <c r="A46" s="519" t="s">
        <v>440</v>
      </c>
      <c r="B46" s="520"/>
      <c r="C46" s="739"/>
      <c r="D46" s="210"/>
      <c r="E46" s="210"/>
      <c r="F46" s="210"/>
      <c r="G46" s="210"/>
      <c r="H46" s="210"/>
      <c r="K46" s="733">
        <f t="shared" si="4"/>
        <v>0</v>
      </c>
    </row>
    <row r="47" spans="1:21" ht="35.1" customHeight="1">
      <c r="A47" s="520" t="s">
        <v>312</v>
      </c>
      <c r="B47" s="520"/>
      <c r="C47" s="735" t="s">
        <v>821</v>
      </c>
      <c r="D47" s="210"/>
      <c r="E47" s="521">
        <f>'23.2'!I13</f>
        <v>1988400.6828999999</v>
      </c>
      <c r="F47" s="521"/>
      <c r="G47" s="521">
        <f>'23.2'!K13</f>
        <v>4363621.5124829998</v>
      </c>
      <c r="H47" s="521">
        <v>8132287576038</v>
      </c>
      <c r="K47" s="733">
        <f>E47-G47-'دارایی ثابت 1'!W19</f>
        <v>-2432453.4565570001</v>
      </c>
    </row>
    <row r="48" spans="1:21" ht="35.1" customHeight="1">
      <c r="A48" s="520" t="s">
        <v>504</v>
      </c>
      <c r="B48" s="520"/>
      <c r="C48" s="739">
        <v>25</v>
      </c>
      <c r="D48" s="210"/>
      <c r="E48" s="521">
        <f>'24'!I22</f>
        <v>98948</v>
      </c>
      <c r="F48" s="521"/>
      <c r="G48" s="521">
        <f>'24'!K22</f>
        <v>158721.90677599999</v>
      </c>
      <c r="H48" s="521">
        <v>110823878094</v>
      </c>
      <c r="K48" s="733">
        <f t="shared" si="4"/>
        <v>-59773.906775999989</v>
      </c>
    </row>
    <row r="49" spans="1:21" ht="35.1" customHeight="1">
      <c r="A49" s="520" t="s">
        <v>84</v>
      </c>
      <c r="B49" s="520"/>
      <c r="C49" s="739">
        <v>26</v>
      </c>
      <c r="D49" s="210"/>
      <c r="E49" s="521">
        <f>'25-26'!S12</f>
        <v>136522.319659</v>
      </c>
      <c r="F49" s="521"/>
      <c r="G49" s="521">
        <f>'25-26'!U12</f>
        <v>130031.46414500001</v>
      </c>
      <c r="H49" s="521">
        <v>102932282872</v>
      </c>
      <c r="K49" s="733">
        <f t="shared" si="4"/>
        <v>6490.8555139999953</v>
      </c>
    </row>
    <row r="50" spans="1:21" ht="35.1" customHeight="1">
      <c r="A50" s="520" t="s">
        <v>441</v>
      </c>
      <c r="B50" s="520"/>
      <c r="C50" s="739"/>
      <c r="D50" s="210"/>
      <c r="E50" s="525">
        <f>SUM(E47:E49)</f>
        <v>2223871.0025589997</v>
      </c>
      <c r="F50" s="499"/>
      <c r="G50" s="526">
        <f>SUM(G47:G49)</f>
        <v>4652374.8834039997</v>
      </c>
      <c r="H50" s="526">
        <f>SUM(H47:H49)</f>
        <v>8346043737004</v>
      </c>
      <c r="K50" s="733"/>
    </row>
    <row r="51" spans="1:21" s="520" customFormat="1" ht="35.1" customHeight="1">
      <c r="A51" s="519" t="s">
        <v>439</v>
      </c>
      <c r="C51" s="739"/>
      <c r="D51" s="210"/>
      <c r="E51" s="210"/>
      <c r="F51" s="210"/>
      <c r="G51" s="210"/>
      <c r="H51" s="210"/>
      <c r="I51" s="734"/>
      <c r="J51" s="734"/>
      <c r="K51" s="733">
        <f t="shared" si="4"/>
        <v>0</v>
      </c>
      <c r="L51" s="734"/>
      <c r="M51" s="734"/>
      <c r="N51" s="734"/>
      <c r="O51" s="734"/>
      <c r="P51" s="734"/>
      <c r="Q51" s="734"/>
      <c r="R51" s="734"/>
      <c r="S51" s="734"/>
      <c r="T51" s="734"/>
      <c r="U51" s="734"/>
    </row>
    <row r="52" spans="1:21" s="520" customFormat="1" ht="35.1" customHeight="1">
      <c r="A52" s="520" t="s">
        <v>665</v>
      </c>
      <c r="C52" s="739">
        <v>24</v>
      </c>
      <c r="D52" s="210"/>
      <c r="E52" s="521">
        <f>'23'!H30</f>
        <v>2039133</v>
      </c>
      <c r="F52" s="521"/>
      <c r="G52" s="521">
        <f>'23'!J30</f>
        <v>1481732</v>
      </c>
      <c r="H52" s="521">
        <v>1316633764564</v>
      </c>
      <c r="I52" s="521"/>
      <c r="J52" s="521"/>
      <c r="K52" s="733">
        <f t="shared" si="4"/>
        <v>557401</v>
      </c>
      <c r="L52" s="521"/>
      <c r="M52" s="521"/>
      <c r="N52" s="521">
        <f>K41+K47+K52</f>
        <v>561131.12056799978</v>
      </c>
      <c r="O52" s="521"/>
      <c r="P52" s="521"/>
      <c r="Q52" s="521"/>
      <c r="R52" s="521"/>
      <c r="S52" s="521"/>
      <c r="T52" s="521"/>
      <c r="U52" s="734"/>
    </row>
    <row r="53" spans="1:21" s="520" customFormat="1" ht="35.1" customHeight="1">
      <c r="A53" s="520" t="s">
        <v>488</v>
      </c>
      <c r="B53" s="210"/>
      <c r="C53" s="739">
        <v>25</v>
      </c>
      <c r="D53" s="210"/>
      <c r="E53" s="521">
        <f>'24'!E22</f>
        <v>94378</v>
      </c>
      <c r="F53" s="210"/>
      <c r="G53" s="521">
        <f>'24'!G22</f>
        <v>6024.8035330000021</v>
      </c>
      <c r="H53" s="521">
        <v>81673747361</v>
      </c>
      <c r="K53" s="733">
        <f t="shared" si="4"/>
        <v>88353.196467000002</v>
      </c>
      <c r="N53" s="520">
        <f>K53+K48</f>
        <v>28579.289691000013</v>
      </c>
      <c r="U53" s="495"/>
    </row>
    <row r="54" spans="1:21" s="299" customFormat="1" ht="35.1" customHeight="1">
      <c r="A54" s="520" t="s">
        <v>325</v>
      </c>
      <c r="B54" s="520"/>
      <c r="C54" s="739">
        <v>27</v>
      </c>
      <c r="D54" s="210"/>
      <c r="E54" s="371">
        <v>0</v>
      </c>
      <c r="F54" s="521"/>
      <c r="G54" s="371">
        <v>0</v>
      </c>
      <c r="H54" s="371">
        <v>0</v>
      </c>
      <c r="K54" s="733">
        <f t="shared" si="4"/>
        <v>0</v>
      </c>
      <c r="L54" s="308">
        <v>0</v>
      </c>
    </row>
    <row r="55" spans="1:21" s="299" customFormat="1" ht="35.1" customHeight="1">
      <c r="A55" s="520" t="s">
        <v>78</v>
      </c>
      <c r="B55" s="520"/>
      <c r="C55" s="739"/>
      <c r="D55" s="520"/>
      <c r="E55" s="525">
        <f>SUM(E52:E54)</f>
        <v>2133511</v>
      </c>
      <c r="F55" s="499"/>
      <c r="G55" s="526">
        <f>SUM(G52:G54)</f>
        <v>1487756.8035329999</v>
      </c>
      <c r="H55" s="526">
        <f>SUM(H52:H54)</f>
        <v>1398307511925</v>
      </c>
      <c r="K55" s="733"/>
    </row>
    <row r="56" spans="1:21" ht="35.1" customHeight="1">
      <c r="A56" s="520" t="s">
        <v>88</v>
      </c>
      <c r="B56" s="527"/>
      <c r="C56" s="527"/>
      <c r="D56" s="210"/>
      <c r="E56" s="525">
        <f>E55+E50</f>
        <v>4357382.0025589997</v>
      </c>
      <c r="F56" s="528"/>
      <c r="G56" s="529">
        <f>G55+G50</f>
        <v>6140131.6869369997</v>
      </c>
      <c r="H56" s="529">
        <f>H55+H50</f>
        <v>9744351248929</v>
      </c>
      <c r="K56" s="733"/>
      <c r="N56" s="586">
        <f>E53+E48</f>
        <v>193326</v>
      </c>
    </row>
    <row r="57" spans="1:21" ht="35.1" customHeight="1" thickBot="1">
      <c r="A57" s="2279" t="s">
        <v>783</v>
      </c>
      <c r="B57" s="2279"/>
      <c r="C57" s="2279"/>
      <c r="D57" s="210"/>
      <c r="E57" s="372">
        <f>E56+E45+E37</f>
        <v>11211965.608655</v>
      </c>
      <c r="F57" s="737"/>
      <c r="G57" s="372">
        <f>G56+G45+G37</f>
        <v>10704023.109811999</v>
      </c>
      <c r="H57" s="372">
        <f>H56+H45+H37</f>
        <v>13995355767803</v>
      </c>
      <c r="K57" s="733">
        <f>SUM(K39:K56)</f>
        <v>450709.8718690002</v>
      </c>
    </row>
    <row r="58" spans="1:21" ht="35.1" customHeight="1" thickTop="1" thickBot="1">
      <c r="A58" s="2278" t="s">
        <v>572</v>
      </c>
      <c r="B58" s="2278"/>
      <c r="C58" s="2278"/>
      <c r="D58" s="210"/>
      <c r="E58" s="534">
        <f>'صورت وضعیت مالی طرحها'!J21</f>
        <v>5840632</v>
      </c>
      <c r="F58" s="499"/>
      <c r="G58" s="534">
        <f>'صورت وضعیت مالی طرحها'!L21</f>
        <v>4729488</v>
      </c>
      <c r="H58" s="534">
        <v>7519264539388</v>
      </c>
      <c r="K58" s="733"/>
    </row>
    <row r="59" spans="1:21" ht="25.5" thickTop="1">
      <c r="A59" s="737"/>
      <c r="B59" s="737"/>
      <c r="C59" s="737"/>
      <c r="D59" s="210"/>
      <c r="E59" s="535"/>
      <c r="F59" s="499"/>
      <c r="G59" s="535"/>
      <c r="K59" s="733">
        <f t="shared" si="4"/>
        <v>0</v>
      </c>
    </row>
    <row r="60" spans="1:21" ht="21" customHeight="1">
      <c r="A60" s="2276" t="s">
        <v>569</v>
      </c>
      <c r="B60" s="2276"/>
      <c r="C60" s="2276"/>
      <c r="D60" s="2276"/>
      <c r="E60" s="2276"/>
      <c r="F60" s="2276"/>
      <c r="G60" s="2276"/>
      <c r="H60" s="2276"/>
      <c r="I60" s="520"/>
      <c r="J60" s="520"/>
      <c r="K60" s="733">
        <f t="shared" si="4"/>
        <v>0</v>
      </c>
      <c r="L60" s="520"/>
      <c r="M60" s="520"/>
    </row>
    <row r="61" spans="1:21" ht="24.75">
      <c r="A61" s="734"/>
      <c r="B61" s="734"/>
      <c r="C61" s="734"/>
      <c r="D61" s="734"/>
      <c r="E61" s="734"/>
      <c r="F61" s="734"/>
      <c r="G61" s="734"/>
      <c r="H61" s="520"/>
      <c r="I61" s="520"/>
      <c r="J61" s="520"/>
      <c r="K61" s="733">
        <f t="shared" si="4"/>
        <v>0</v>
      </c>
      <c r="L61" s="520"/>
      <c r="M61" s="520"/>
    </row>
    <row r="62" spans="1:21" ht="24.75">
      <c r="C62" s="307">
        <v>4</v>
      </c>
      <c r="K62" s="733">
        <f t="shared" si="4"/>
        <v>0</v>
      </c>
    </row>
    <row r="63" spans="1:21" ht="24.75">
      <c r="E63" s="586">
        <f>E21-E57</f>
        <v>-931.65787999890745</v>
      </c>
      <c r="G63" s="586">
        <f>G21-G57</f>
        <v>-931.69826800003648</v>
      </c>
      <c r="K63" s="733">
        <f>K57-K21</f>
        <v>-4.0387999964877963E-2</v>
      </c>
    </row>
  </sheetData>
  <mergeCells count="4685">
    <mergeCell ref="AO2:AU2"/>
    <mergeCell ref="AV2:BB2"/>
    <mergeCell ref="BC2:BI2"/>
    <mergeCell ref="BJ2:BP2"/>
    <mergeCell ref="BQ2:BW2"/>
    <mergeCell ref="BX2:CD2"/>
    <mergeCell ref="A1:G1"/>
    <mergeCell ref="A2:G2"/>
    <mergeCell ref="M2:S2"/>
    <mergeCell ref="T2:Z2"/>
    <mergeCell ref="AA2:AG2"/>
    <mergeCell ref="AH2:AN2"/>
    <mergeCell ref="FK2:FQ2"/>
    <mergeCell ref="FR2:FX2"/>
    <mergeCell ref="FY2:GE2"/>
    <mergeCell ref="GF2:GL2"/>
    <mergeCell ref="GM2:GS2"/>
    <mergeCell ref="GT2:GZ2"/>
    <mergeCell ref="DU2:EA2"/>
    <mergeCell ref="EB2:EH2"/>
    <mergeCell ref="EI2:EO2"/>
    <mergeCell ref="EP2:EV2"/>
    <mergeCell ref="EW2:FC2"/>
    <mergeCell ref="FD2:FJ2"/>
    <mergeCell ref="CE2:CK2"/>
    <mergeCell ref="CL2:CR2"/>
    <mergeCell ref="CS2:CY2"/>
    <mergeCell ref="CZ2:DF2"/>
    <mergeCell ref="DG2:DM2"/>
    <mergeCell ref="DN2:DT2"/>
    <mergeCell ref="KG2:KM2"/>
    <mergeCell ref="KN2:KT2"/>
    <mergeCell ref="KU2:LA2"/>
    <mergeCell ref="LB2:LH2"/>
    <mergeCell ref="LI2:LO2"/>
    <mergeCell ref="LP2:LV2"/>
    <mergeCell ref="IQ2:IW2"/>
    <mergeCell ref="IX2:JD2"/>
    <mergeCell ref="JE2:JK2"/>
    <mergeCell ref="JL2:JR2"/>
    <mergeCell ref="JS2:JY2"/>
    <mergeCell ref="JZ2:KF2"/>
    <mergeCell ref="HA2:HG2"/>
    <mergeCell ref="HH2:HN2"/>
    <mergeCell ref="HO2:HU2"/>
    <mergeCell ref="HV2:IB2"/>
    <mergeCell ref="IC2:II2"/>
    <mergeCell ref="IJ2:IP2"/>
    <mergeCell ref="PC2:PI2"/>
    <mergeCell ref="PJ2:PP2"/>
    <mergeCell ref="PQ2:PW2"/>
    <mergeCell ref="PX2:QD2"/>
    <mergeCell ref="QE2:QK2"/>
    <mergeCell ref="QL2:QR2"/>
    <mergeCell ref="NM2:NS2"/>
    <mergeCell ref="NT2:NZ2"/>
    <mergeCell ref="OA2:OG2"/>
    <mergeCell ref="OH2:ON2"/>
    <mergeCell ref="OO2:OU2"/>
    <mergeCell ref="OV2:PB2"/>
    <mergeCell ref="LW2:MC2"/>
    <mergeCell ref="MD2:MJ2"/>
    <mergeCell ref="MK2:MQ2"/>
    <mergeCell ref="MR2:MX2"/>
    <mergeCell ref="MY2:NE2"/>
    <mergeCell ref="NF2:NL2"/>
    <mergeCell ref="TY2:UE2"/>
    <mergeCell ref="UF2:UL2"/>
    <mergeCell ref="UM2:US2"/>
    <mergeCell ref="UT2:UZ2"/>
    <mergeCell ref="VA2:VG2"/>
    <mergeCell ref="VH2:VN2"/>
    <mergeCell ref="SI2:SO2"/>
    <mergeCell ref="SP2:SV2"/>
    <mergeCell ref="SW2:TC2"/>
    <mergeCell ref="TD2:TJ2"/>
    <mergeCell ref="TK2:TQ2"/>
    <mergeCell ref="TR2:TX2"/>
    <mergeCell ref="QS2:QY2"/>
    <mergeCell ref="QZ2:RF2"/>
    <mergeCell ref="RG2:RM2"/>
    <mergeCell ref="RN2:RT2"/>
    <mergeCell ref="RU2:SA2"/>
    <mergeCell ref="SB2:SH2"/>
    <mergeCell ref="YU2:ZA2"/>
    <mergeCell ref="ZB2:ZH2"/>
    <mergeCell ref="ZI2:ZO2"/>
    <mergeCell ref="ZP2:ZV2"/>
    <mergeCell ref="ZW2:AAC2"/>
    <mergeCell ref="AAD2:AAJ2"/>
    <mergeCell ref="XE2:XK2"/>
    <mergeCell ref="XL2:XR2"/>
    <mergeCell ref="XS2:XY2"/>
    <mergeCell ref="XZ2:YF2"/>
    <mergeCell ref="YG2:YM2"/>
    <mergeCell ref="YN2:YT2"/>
    <mergeCell ref="VO2:VU2"/>
    <mergeCell ref="VV2:WB2"/>
    <mergeCell ref="WC2:WI2"/>
    <mergeCell ref="WJ2:WP2"/>
    <mergeCell ref="WQ2:WW2"/>
    <mergeCell ref="WX2:XD2"/>
    <mergeCell ref="ADQ2:ADW2"/>
    <mergeCell ref="ADX2:AED2"/>
    <mergeCell ref="AEE2:AEK2"/>
    <mergeCell ref="AEL2:AER2"/>
    <mergeCell ref="AES2:AEY2"/>
    <mergeCell ref="AEZ2:AFF2"/>
    <mergeCell ref="ACA2:ACG2"/>
    <mergeCell ref="ACH2:ACN2"/>
    <mergeCell ref="ACO2:ACU2"/>
    <mergeCell ref="ACV2:ADB2"/>
    <mergeCell ref="ADC2:ADI2"/>
    <mergeCell ref="ADJ2:ADP2"/>
    <mergeCell ref="AAK2:AAQ2"/>
    <mergeCell ref="AAR2:AAX2"/>
    <mergeCell ref="AAY2:ABE2"/>
    <mergeCell ref="ABF2:ABL2"/>
    <mergeCell ref="ABM2:ABS2"/>
    <mergeCell ref="ABT2:ABZ2"/>
    <mergeCell ref="AIM2:AIS2"/>
    <mergeCell ref="AIT2:AIZ2"/>
    <mergeCell ref="AJA2:AJG2"/>
    <mergeCell ref="AJH2:AJN2"/>
    <mergeCell ref="AJO2:AJU2"/>
    <mergeCell ref="AJV2:AKB2"/>
    <mergeCell ref="AGW2:AHC2"/>
    <mergeCell ref="AHD2:AHJ2"/>
    <mergeCell ref="AHK2:AHQ2"/>
    <mergeCell ref="AHR2:AHX2"/>
    <mergeCell ref="AHY2:AIE2"/>
    <mergeCell ref="AIF2:AIL2"/>
    <mergeCell ref="AFG2:AFM2"/>
    <mergeCell ref="AFN2:AFT2"/>
    <mergeCell ref="AFU2:AGA2"/>
    <mergeCell ref="AGB2:AGH2"/>
    <mergeCell ref="AGI2:AGO2"/>
    <mergeCell ref="AGP2:AGV2"/>
    <mergeCell ref="ANI2:ANO2"/>
    <mergeCell ref="ANP2:ANV2"/>
    <mergeCell ref="ANW2:AOC2"/>
    <mergeCell ref="AOD2:AOJ2"/>
    <mergeCell ref="AOK2:AOQ2"/>
    <mergeCell ref="AOR2:AOX2"/>
    <mergeCell ref="ALS2:ALY2"/>
    <mergeCell ref="ALZ2:AMF2"/>
    <mergeCell ref="AMG2:AMM2"/>
    <mergeCell ref="AMN2:AMT2"/>
    <mergeCell ref="AMU2:ANA2"/>
    <mergeCell ref="ANB2:ANH2"/>
    <mergeCell ref="AKC2:AKI2"/>
    <mergeCell ref="AKJ2:AKP2"/>
    <mergeCell ref="AKQ2:AKW2"/>
    <mergeCell ref="AKX2:ALD2"/>
    <mergeCell ref="ALE2:ALK2"/>
    <mergeCell ref="ALL2:ALR2"/>
    <mergeCell ref="ASE2:ASK2"/>
    <mergeCell ref="ASL2:ASR2"/>
    <mergeCell ref="ASS2:ASY2"/>
    <mergeCell ref="ASZ2:ATF2"/>
    <mergeCell ref="ATG2:ATM2"/>
    <mergeCell ref="ATN2:ATT2"/>
    <mergeCell ref="AQO2:AQU2"/>
    <mergeCell ref="AQV2:ARB2"/>
    <mergeCell ref="ARC2:ARI2"/>
    <mergeCell ref="ARJ2:ARP2"/>
    <mergeCell ref="ARQ2:ARW2"/>
    <mergeCell ref="ARX2:ASD2"/>
    <mergeCell ref="AOY2:APE2"/>
    <mergeCell ref="APF2:APL2"/>
    <mergeCell ref="APM2:APS2"/>
    <mergeCell ref="APT2:APZ2"/>
    <mergeCell ref="AQA2:AQG2"/>
    <mergeCell ref="AQH2:AQN2"/>
    <mergeCell ref="AXA2:AXG2"/>
    <mergeCell ref="AXH2:AXN2"/>
    <mergeCell ref="AXO2:AXU2"/>
    <mergeCell ref="AXV2:AYB2"/>
    <mergeCell ref="AYC2:AYI2"/>
    <mergeCell ref="AYJ2:AYP2"/>
    <mergeCell ref="AVK2:AVQ2"/>
    <mergeCell ref="AVR2:AVX2"/>
    <mergeCell ref="AVY2:AWE2"/>
    <mergeCell ref="AWF2:AWL2"/>
    <mergeCell ref="AWM2:AWS2"/>
    <mergeCell ref="AWT2:AWZ2"/>
    <mergeCell ref="ATU2:AUA2"/>
    <mergeCell ref="AUB2:AUH2"/>
    <mergeCell ref="AUI2:AUO2"/>
    <mergeCell ref="AUP2:AUV2"/>
    <mergeCell ref="AUW2:AVC2"/>
    <mergeCell ref="AVD2:AVJ2"/>
    <mergeCell ref="BBW2:BCC2"/>
    <mergeCell ref="BCD2:BCJ2"/>
    <mergeCell ref="BCK2:BCQ2"/>
    <mergeCell ref="BCR2:BCX2"/>
    <mergeCell ref="BCY2:BDE2"/>
    <mergeCell ref="BDF2:BDL2"/>
    <mergeCell ref="BAG2:BAM2"/>
    <mergeCell ref="BAN2:BAT2"/>
    <mergeCell ref="BAU2:BBA2"/>
    <mergeCell ref="BBB2:BBH2"/>
    <mergeCell ref="BBI2:BBO2"/>
    <mergeCell ref="BBP2:BBV2"/>
    <mergeCell ref="AYQ2:AYW2"/>
    <mergeCell ref="AYX2:AZD2"/>
    <mergeCell ref="AZE2:AZK2"/>
    <mergeCell ref="AZL2:AZR2"/>
    <mergeCell ref="AZS2:AZY2"/>
    <mergeCell ref="AZZ2:BAF2"/>
    <mergeCell ref="BGS2:BGY2"/>
    <mergeCell ref="BGZ2:BHF2"/>
    <mergeCell ref="BHG2:BHM2"/>
    <mergeCell ref="BHN2:BHT2"/>
    <mergeCell ref="BHU2:BIA2"/>
    <mergeCell ref="BIB2:BIH2"/>
    <mergeCell ref="BFC2:BFI2"/>
    <mergeCell ref="BFJ2:BFP2"/>
    <mergeCell ref="BFQ2:BFW2"/>
    <mergeCell ref="BFX2:BGD2"/>
    <mergeCell ref="BGE2:BGK2"/>
    <mergeCell ref="BGL2:BGR2"/>
    <mergeCell ref="BDM2:BDS2"/>
    <mergeCell ref="BDT2:BDZ2"/>
    <mergeCell ref="BEA2:BEG2"/>
    <mergeCell ref="BEH2:BEN2"/>
    <mergeCell ref="BEO2:BEU2"/>
    <mergeCell ref="BEV2:BFB2"/>
    <mergeCell ref="BLO2:BLU2"/>
    <mergeCell ref="BLV2:BMB2"/>
    <mergeCell ref="BMC2:BMI2"/>
    <mergeCell ref="BMJ2:BMP2"/>
    <mergeCell ref="BMQ2:BMW2"/>
    <mergeCell ref="BMX2:BND2"/>
    <mergeCell ref="BJY2:BKE2"/>
    <mergeCell ref="BKF2:BKL2"/>
    <mergeCell ref="BKM2:BKS2"/>
    <mergeCell ref="BKT2:BKZ2"/>
    <mergeCell ref="BLA2:BLG2"/>
    <mergeCell ref="BLH2:BLN2"/>
    <mergeCell ref="BII2:BIO2"/>
    <mergeCell ref="BIP2:BIV2"/>
    <mergeCell ref="BIW2:BJC2"/>
    <mergeCell ref="BJD2:BJJ2"/>
    <mergeCell ref="BJK2:BJQ2"/>
    <mergeCell ref="BJR2:BJX2"/>
    <mergeCell ref="BQK2:BQQ2"/>
    <mergeCell ref="BQR2:BQX2"/>
    <mergeCell ref="BQY2:BRE2"/>
    <mergeCell ref="BRF2:BRL2"/>
    <mergeCell ref="BRM2:BRS2"/>
    <mergeCell ref="BRT2:BRZ2"/>
    <mergeCell ref="BOU2:BPA2"/>
    <mergeCell ref="BPB2:BPH2"/>
    <mergeCell ref="BPI2:BPO2"/>
    <mergeCell ref="BPP2:BPV2"/>
    <mergeCell ref="BPW2:BQC2"/>
    <mergeCell ref="BQD2:BQJ2"/>
    <mergeCell ref="BNE2:BNK2"/>
    <mergeCell ref="BNL2:BNR2"/>
    <mergeCell ref="BNS2:BNY2"/>
    <mergeCell ref="BNZ2:BOF2"/>
    <mergeCell ref="BOG2:BOM2"/>
    <mergeCell ref="BON2:BOT2"/>
    <mergeCell ref="BVG2:BVM2"/>
    <mergeCell ref="BVN2:BVT2"/>
    <mergeCell ref="BVU2:BWA2"/>
    <mergeCell ref="BWB2:BWH2"/>
    <mergeCell ref="BWI2:BWO2"/>
    <mergeCell ref="BWP2:BWV2"/>
    <mergeCell ref="BTQ2:BTW2"/>
    <mergeCell ref="BTX2:BUD2"/>
    <mergeCell ref="BUE2:BUK2"/>
    <mergeCell ref="BUL2:BUR2"/>
    <mergeCell ref="BUS2:BUY2"/>
    <mergeCell ref="BUZ2:BVF2"/>
    <mergeCell ref="BSA2:BSG2"/>
    <mergeCell ref="BSH2:BSN2"/>
    <mergeCell ref="BSO2:BSU2"/>
    <mergeCell ref="BSV2:BTB2"/>
    <mergeCell ref="BTC2:BTI2"/>
    <mergeCell ref="BTJ2:BTP2"/>
    <mergeCell ref="CAC2:CAI2"/>
    <mergeCell ref="CAJ2:CAP2"/>
    <mergeCell ref="CAQ2:CAW2"/>
    <mergeCell ref="CAX2:CBD2"/>
    <mergeCell ref="CBE2:CBK2"/>
    <mergeCell ref="CBL2:CBR2"/>
    <mergeCell ref="BYM2:BYS2"/>
    <mergeCell ref="BYT2:BYZ2"/>
    <mergeCell ref="BZA2:BZG2"/>
    <mergeCell ref="BZH2:BZN2"/>
    <mergeCell ref="BZO2:BZU2"/>
    <mergeCell ref="BZV2:CAB2"/>
    <mergeCell ref="BWW2:BXC2"/>
    <mergeCell ref="BXD2:BXJ2"/>
    <mergeCell ref="BXK2:BXQ2"/>
    <mergeCell ref="BXR2:BXX2"/>
    <mergeCell ref="BXY2:BYE2"/>
    <mergeCell ref="BYF2:BYL2"/>
    <mergeCell ref="CEY2:CFE2"/>
    <mergeCell ref="CFF2:CFL2"/>
    <mergeCell ref="CFM2:CFS2"/>
    <mergeCell ref="CFT2:CFZ2"/>
    <mergeCell ref="CGA2:CGG2"/>
    <mergeCell ref="CGH2:CGN2"/>
    <mergeCell ref="CDI2:CDO2"/>
    <mergeCell ref="CDP2:CDV2"/>
    <mergeCell ref="CDW2:CEC2"/>
    <mergeCell ref="CED2:CEJ2"/>
    <mergeCell ref="CEK2:CEQ2"/>
    <mergeCell ref="CER2:CEX2"/>
    <mergeCell ref="CBS2:CBY2"/>
    <mergeCell ref="CBZ2:CCF2"/>
    <mergeCell ref="CCG2:CCM2"/>
    <mergeCell ref="CCN2:CCT2"/>
    <mergeCell ref="CCU2:CDA2"/>
    <mergeCell ref="CDB2:CDH2"/>
    <mergeCell ref="CJU2:CKA2"/>
    <mergeCell ref="CKB2:CKH2"/>
    <mergeCell ref="CKI2:CKO2"/>
    <mergeCell ref="CKP2:CKV2"/>
    <mergeCell ref="CKW2:CLC2"/>
    <mergeCell ref="CLD2:CLJ2"/>
    <mergeCell ref="CIE2:CIK2"/>
    <mergeCell ref="CIL2:CIR2"/>
    <mergeCell ref="CIS2:CIY2"/>
    <mergeCell ref="CIZ2:CJF2"/>
    <mergeCell ref="CJG2:CJM2"/>
    <mergeCell ref="CJN2:CJT2"/>
    <mergeCell ref="CGO2:CGU2"/>
    <mergeCell ref="CGV2:CHB2"/>
    <mergeCell ref="CHC2:CHI2"/>
    <mergeCell ref="CHJ2:CHP2"/>
    <mergeCell ref="CHQ2:CHW2"/>
    <mergeCell ref="CHX2:CID2"/>
    <mergeCell ref="COQ2:COW2"/>
    <mergeCell ref="COX2:CPD2"/>
    <mergeCell ref="CPE2:CPK2"/>
    <mergeCell ref="CPL2:CPR2"/>
    <mergeCell ref="CPS2:CPY2"/>
    <mergeCell ref="CPZ2:CQF2"/>
    <mergeCell ref="CNA2:CNG2"/>
    <mergeCell ref="CNH2:CNN2"/>
    <mergeCell ref="CNO2:CNU2"/>
    <mergeCell ref="CNV2:COB2"/>
    <mergeCell ref="COC2:COI2"/>
    <mergeCell ref="COJ2:COP2"/>
    <mergeCell ref="CLK2:CLQ2"/>
    <mergeCell ref="CLR2:CLX2"/>
    <mergeCell ref="CLY2:CME2"/>
    <mergeCell ref="CMF2:CML2"/>
    <mergeCell ref="CMM2:CMS2"/>
    <mergeCell ref="CMT2:CMZ2"/>
    <mergeCell ref="CTM2:CTS2"/>
    <mergeCell ref="CTT2:CTZ2"/>
    <mergeCell ref="CUA2:CUG2"/>
    <mergeCell ref="CUH2:CUN2"/>
    <mergeCell ref="CUO2:CUU2"/>
    <mergeCell ref="CUV2:CVB2"/>
    <mergeCell ref="CRW2:CSC2"/>
    <mergeCell ref="CSD2:CSJ2"/>
    <mergeCell ref="CSK2:CSQ2"/>
    <mergeCell ref="CSR2:CSX2"/>
    <mergeCell ref="CSY2:CTE2"/>
    <mergeCell ref="CTF2:CTL2"/>
    <mergeCell ref="CQG2:CQM2"/>
    <mergeCell ref="CQN2:CQT2"/>
    <mergeCell ref="CQU2:CRA2"/>
    <mergeCell ref="CRB2:CRH2"/>
    <mergeCell ref="CRI2:CRO2"/>
    <mergeCell ref="CRP2:CRV2"/>
    <mergeCell ref="CYI2:CYO2"/>
    <mergeCell ref="CYP2:CYV2"/>
    <mergeCell ref="CYW2:CZC2"/>
    <mergeCell ref="CZD2:CZJ2"/>
    <mergeCell ref="CZK2:CZQ2"/>
    <mergeCell ref="CZR2:CZX2"/>
    <mergeCell ref="CWS2:CWY2"/>
    <mergeCell ref="CWZ2:CXF2"/>
    <mergeCell ref="CXG2:CXM2"/>
    <mergeCell ref="CXN2:CXT2"/>
    <mergeCell ref="CXU2:CYA2"/>
    <mergeCell ref="CYB2:CYH2"/>
    <mergeCell ref="CVC2:CVI2"/>
    <mergeCell ref="CVJ2:CVP2"/>
    <mergeCell ref="CVQ2:CVW2"/>
    <mergeCell ref="CVX2:CWD2"/>
    <mergeCell ref="CWE2:CWK2"/>
    <mergeCell ref="CWL2:CWR2"/>
    <mergeCell ref="DDE2:DDK2"/>
    <mergeCell ref="DDL2:DDR2"/>
    <mergeCell ref="DDS2:DDY2"/>
    <mergeCell ref="DDZ2:DEF2"/>
    <mergeCell ref="DEG2:DEM2"/>
    <mergeCell ref="DEN2:DET2"/>
    <mergeCell ref="DBO2:DBU2"/>
    <mergeCell ref="DBV2:DCB2"/>
    <mergeCell ref="DCC2:DCI2"/>
    <mergeCell ref="DCJ2:DCP2"/>
    <mergeCell ref="DCQ2:DCW2"/>
    <mergeCell ref="DCX2:DDD2"/>
    <mergeCell ref="CZY2:DAE2"/>
    <mergeCell ref="DAF2:DAL2"/>
    <mergeCell ref="DAM2:DAS2"/>
    <mergeCell ref="DAT2:DAZ2"/>
    <mergeCell ref="DBA2:DBG2"/>
    <mergeCell ref="DBH2:DBN2"/>
    <mergeCell ref="DIA2:DIG2"/>
    <mergeCell ref="DIH2:DIN2"/>
    <mergeCell ref="DIO2:DIU2"/>
    <mergeCell ref="DIV2:DJB2"/>
    <mergeCell ref="DJC2:DJI2"/>
    <mergeCell ref="DJJ2:DJP2"/>
    <mergeCell ref="DGK2:DGQ2"/>
    <mergeCell ref="DGR2:DGX2"/>
    <mergeCell ref="DGY2:DHE2"/>
    <mergeCell ref="DHF2:DHL2"/>
    <mergeCell ref="DHM2:DHS2"/>
    <mergeCell ref="DHT2:DHZ2"/>
    <mergeCell ref="DEU2:DFA2"/>
    <mergeCell ref="DFB2:DFH2"/>
    <mergeCell ref="DFI2:DFO2"/>
    <mergeCell ref="DFP2:DFV2"/>
    <mergeCell ref="DFW2:DGC2"/>
    <mergeCell ref="DGD2:DGJ2"/>
    <mergeCell ref="DMW2:DNC2"/>
    <mergeCell ref="DND2:DNJ2"/>
    <mergeCell ref="DNK2:DNQ2"/>
    <mergeCell ref="DNR2:DNX2"/>
    <mergeCell ref="DNY2:DOE2"/>
    <mergeCell ref="DOF2:DOL2"/>
    <mergeCell ref="DLG2:DLM2"/>
    <mergeCell ref="DLN2:DLT2"/>
    <mergeCell ref="DLU2:DMA2"/>
    <mergeCell ref="DMB2:DMH2"/>
    <mergeCell ref="DMI2:DMO2"/>
    <mergeCell ref="DMP2:DMV2"/>
    <mergeCell ref="DJQ2:DJW2"/>
    <mergeCell ref="DJX2:DKD2"/>
    <mergeCell ref="DKE2:DKK2"/>
    <mergeCell ref="DKL2:DKR2"/>
    <mergeCell ref="DKS2:DKY2"/>
    <mergeCell ref="DKZ2:DLF2"/>
    <mergeCell ref="DRS2:DRY2"/>
    <mergeCell ref="DRZ2:DSF2"/>
    <mergeCell ref="DSG2:DSM2"/>
    <mergeCell ref="DSN2:DST2"/>
    <mergeCell ref="DSU2:DTA2"/>
    <mergeCell ref="DTB2:DTH2"/>
    <mergeCell ref="DQC2:DQI2"/>
    <mergeCell ref="DQJ2:DQP2"/>
    <mergeCell ref="DQQ2:DQW2"/>
    <mergeCell ref="DQX2:DRD2"/>
    <mergeCell ref="DRE2:DRK2"/>
    <mergeCell ref="DRL2:DRR2"/>
    <mergeCell ref="DOM2:DOS2"/>
    <mergeCell ref="DOT2:DOZ2"/>
    <mergeCell ref="DPA2:DPG2"/>
    <mergeCell ref="DPH2:DPN2"/>
    <mergeCell ref="DPO2:DPU2"/>
    <mergeCell ref="DPV2:DQB2"/>
    <mergeCell ref="DWO2:DWU2"/>
    <mergeCell ref="DWV2:DXB2"/>
    <mergeCell ref="DXC2:DXI2"/>
    <mergeCell ref="DXJ2:DXP2"/>
    <mergeCell ref="DXQ2:DXW2"/>
    <mergeCell ref="DXX2:DYD2"/>
    <mergeCell ref="DUY2:DVE2"/>
    <mergeCell ref="DVF2:DVL2"/>
    <mergeCell ref="DVM2:DVS2"/>
    <mergeCell ref="DVT2:DVZ2"/>
    <mergeCell ref="DWA2:DWG2"/>
    <mergeCell ref="DWH2:DWN2"/>
    <mergeCell ref="DTI2:DTO2"/>
    <mergeCell ref="DTP2:DTV2"/>
    <mergeCell ref="DTW2:DUC2"/>
    <mergeCell ref="DUD2:DUJ2"/>
    <mergeCell ref="DUK2:DUQ2"/>
    <mergeCell ref="DUR2:DUX2"/>
    <mergeCell ref="EBK2:EBQ2"/>
    <mergeCell ref="EBR2:EBX2"/>
    <mergeCell ref="EBY2:ECE2"/>
    <mergeCell ref="ECF2:ECL2"/>
    <mergeCell ref="ECM2:ECS2"/>
    <mergeCell ref="ECT2:ECZ2"/>
    <mergeCell ref="DZU2:EAA2"/>
    <mergeCell ref="EAB2:EAH2"/>
    <mergeCell ref="EAI2:EAO2"/>
    <mergeCell ref="EAP2:EAV2"/>
    <mergeCell ref="EAW2:EBC2"/>
    <mergeCell ref="EBD2:EBJ2"/>
    <mergeCell ref="DYE2:DYK2"/>
    <mergeCell ref="DYL2:DYR2"/>
    <mergeCell ref="DYS2:DYY2"/>
    <mergeCell ref="DYZ2:DZF2"/>
    <mergeCell ref="DZG2:DZM2"/>
    <mergeCell ref="DZN2:DZT2"/>
    <mergeCell ref="EGG2:EGM2"/>
    <mergeCell ref="EGN2:EGT2"/>
    <mergeCell ref="EGU2:EHA2"/>
    <mergeCell ref="EHB2:EHH2"/>
    <mergeCell ref="EHI2:EHO2"/>
    <mergeCell ref="EHP2:EHV2"/>
    <mergeCell ref="EEQ2:EEW2"/>
    <mergeCell ref="EEX2:EFD2"/>
    <mergeCell ref="EFE2:EFK2"/>
    <mergeCell ref="EFL2:EFR2"/>
    <mergeCell ref="EFS2:EFY2"/>
    <mergeCell ref="EFZ2:EGF2"/>
    <mergeCell ref="EDA2:EDG2"/>
    <mergeCell ref="EDH2:EDN2"/>
    <mergeCell ref="EDO2:EDU2"/>
    <mergeCell ref="EDV2:EEB2"/>
    <mergeCell ref="EEC2:EEI2"/>
    <mergeCell ref="EEJ2:EEP2"/>
    <mergeCell ref="ELC2:ELI2"/>
    <mergeCell ref="ELJ2:ELP2"/>
    <mergeCell ref="ELQ2:ELW2"/>
    <mergeCell ref="ELX2:EMD2"/>
    <mergeCell ref="EME2:EMK2"/>
    <mergeCell ref="EML2:EMR2"/>
    <mergeCell ref="EJM2:EJS2"/>
    <mergeCell ref="EJT2:EJZ2"/>
    <mergeCell ref="EKA2:EKG2"/>
    <mergeCell ref="EKH2:EKN2"/>
    <mergeCell ref="EKO2:EKU2"/>
    <mergeCell ref="EKV2:ELB2"/>
    <mergeCell ref="EHW2:EIC2"/>
    <mergeCell ref="EID2:EIJ2"/>
    <mergeCell ref="EIK2:EIQ2"/>
    <mergeCell ref="EIR2:EIX2"/>
    <mergeCell ref="EIY2:EJE2"/>
    <mergeCell ref="EJF2:EJL2"/>
    <mergeCell ref="EPY2:EQE2"/>
    <mergeCell ref="EQF2:EQL2"/>
    <mergeCell ref="EQM2:EQS2"/>
    <mergeCell ref="EQT2:EQZ2"/>
    <mergeCell ref="ERA2:ERG2"/>
    <mergeCell ref="ERH2:ERN2"/>
    <mergeCell ref="EOI2:EOO2"/>
    <mergeCell ref="EOP2:EOV2"/>
    <mergeCell ref="EOW2:EPC2"/>
    <mergeCell ref="EPD2:EPJ2"/>
    <mergeCell ref="EPK2:EPQ2"/>
    <mergeCell ref="EPR2:EPX2"/>
    <mergeCell ref="EMS2:EMY2"/>
    <mergeCell ref="EMZ2:ENF2"/>
    <mergeCell ref="ENG2:ENM2"/>
    <mergeCell ref="ENN2:ENT2"/>
    <mergeCell ref="ENU2:EOA2"/>
    <mergeCell ref="EOB2:EOH2"/>
    <mergeCell ref="EUU2:EVA2"/>
    <mergeCell ref="EVB2:EVH2"/>
    <mergeCell ref="EVI2:EVO2"/>
    <mergeCell ref="EVP2:EVV2"/>
    <mergeCell ref="EVW2:EWC2"/>
    <mergeCell ref="EWD2:EWJ2"/>
    <mergeCell ref="ETE2:ETK2"/>
    <mergeCell ref="ETL2:ETR2"/>
    <mergeCell ref="ETS2:ETY2"/>
    <mergeCell ref="ETZ2:EUF2"/>
    <mergeCell ref="EUG2:EUM2"/>
    <mergeCell ref="EUN2:EUT2"/>
    <mergeCell ref="ERO2:ERU2"/>
    <mergeCell ref="ERV2:ESB2"/>
    <mergeCell ref="ESC2:ESI2"/>
    <mergeCell ref="ESJ2:ESP2"/>
    <mergeCell ref="ESQ2:ESW2"/>
    <mergeCell ref="ESX2:ETD2"/>
    <mergeCell ref="EZQ2:EZW2"/>
    <mergeCell ref="EZX2:FAD2"/>
    <mergeCell ref="FAE2:FAK2"/>
    <mergeCell ref="FAL2:FAR2"/>
    <mergeCell ref="FAS2:FAY2"/>
    <mergeCell ref="FAZ2:FBF2"/>
    <mergeCell ref="EYA2:EYG2"/>
    <mergeCell ref="EYH2:EYN2"/>
    <mergeCell ref="EYO2:EYU2"/>
    <mergeCell ref="EYV2:EZB2"/>
    <mergeCell ref="EZC2:EZI2"/>
    <mergeCell ref="EZJ2:EZP2"/>
    <mergeCell ref="EWK2:EWQ2"/>
    <mergeCell ref="EWR2:EWX2"/>
    <mergeCell ref="EWY2:EXE2"/>
    <mergeCell ref="EXF2:EXL2"/>
    <mergeCell ref="EXM2:EXS2"/>
    <mergeCell ref="EXT2:EXZ2"/>
    <mergeCell ref="FEM2:FES2"/>
    <mergeCell ref="FET2:FEZ2"/>
    <mergeCell ref="FFA2:FFG2"/>
    <mergeCell ref="FFH2:FFN2"/>
    <mergeCell ref="FFO2:FFU2"/>
    <mergeCell ref="FFV2:FGB2"/>
    <mergeCell ref="FCW2:FDC2"/>
    <mergeCell ref="FDD2:FDJ2"/>
    <mergeCell ref="FDK2:FDQ2"/>
    <mergeCell ref="FDR2:FDX2"/>
    <mergeCell ref="FDY2:FEE2"/>
    <mergeCell ref="FEF2:FEL2"/>
    <mergeCell ref="FBG2:FBM2"/>
    <mergeCell ref="FBN2:FBT2"/>
    <mergeCell ref="FBU2:FCA2"/>
    <mergeCell ref="FCB2:FCH2"/>
    <mergeCell ref="FCI2:FCO2"/>
    <mergeCell ref="FCP2:FCV2"/>
    <mergeCell ref="FJI2:FJO2"/>
    <mergeCell ref="FJP2:FJV2"/>
    <mergeCell ref="FJW2:FKC2"/>
    <mergeCell ref="FKD2:FKJ2"/>
    <mergeCell ref="FKK2:FKQ2"/>
    <mergeCell ref="FKR2:FKX2"/>
    <mergeCell ref="FHS2:FHY2"/>
    <mergeCell ref="FHZ2:FIF2"/>
    <mergeCell ref="FIG2:FIM2"/>
    <mergeCell ref="FIN2:FIT2"/>
    <mergeCell ref="FIU2:FJA2"/>
    <mergeCell ref="FJB2:FJH2"/>
    <mergeCell ref="FGC2:FGI2"/>
    <mergeCell ref="FGJ2:FGP2"/>
    <mergeCell ref="FGQ2:FGW2"/>
    <mergeCell ref="FGX2:FHD2"/>
    <mergeCell ref="FHE2:FHK2"/>
    <mergeCell ref="FHL2:FHR2"/>
    <mergeCell ref="FOE2:FOK2"/>
    <mergeCell ref="FOL2:FOR2"/>
    <mergeCell ref="FOS2:FOY2"/>
    <mergeCell ref="FOZ2:FPF2"/>
    <mergeCell ref="FPG2:FPM2"/>
    <mergeCell ref="FPN2:FPT2"/>
    <mergeCell ref="FMO2:FMU2"/>
    <mergeCell ref="FMV2:FNB2"/>
    <mergeCell ref="FNC2:FNI2"/>
    <mergeCell ref="FNJ2:FNP2"/>
    <mergeCell ref="FNQ2:FNW2"/>
    <mergeCell ref="FNX2:FOD2"/>
    <mergeCell ref="FKY2:FLE2"/>
    <mergeCell ref="FLF2:FLL2"/>
    <mergeCell ref="FLM2:FLS2"/>
    <mergeCell ref="FLT2:FLZ2"/>
    <mergeCell ref="FMA2:FMG2"/>
    <mergeCell ref="FMH2:FMN2"/>
    <mergeCell ref="FTA2:FTG2"/>
    <mergeCell ref="FTH2:FTN2"/>
    <mergeCell ref="FTO2:FTU2"/>
    <mergeCell ref="FTV2:FUB2"/>
    <mergeCell ref="FUC2:FUI2"/>
    <mergeCell ref="FUJ2:FUP2"/>
    <mergeCell ref="FRK2:FRQ2"/>
    <mergeCell ref="FRR2:FRX2"/>
    <mergeCell ref="FRY2:FSE2"/>
    <mergeCell ref="FSF2:FSL2"/>
    <mergeCell ref="FSM2:FSS2"/>
    <mergeCell ref="FST2:FSZ2"/>
    <mergeCell ref="FPU2:FQA2"/>
    <mergeCell ref="FQB2:FQH2"/>
    <mergeCell ref="FQI2:FQO2"/>
    <mergeCell ref="FQP2:FQV2"/>
    <mergeCell ref="FQW2:FRC2"/>
    <mergeCell ref="FRD2:FRJ2"/>
    <mergeCell ref="FXW2:FYC2"/>
    <mergeCell ref="FYD2:FYJ2"/>
    <mergeCell ref="FYK2:FYQ2"/>
    <mergeCell ref="FYR2:FYX2"/>
    <mergeCell ref="FYY2:FZE2"/>
    <mergeCell ref="FZF2:FZL2"/>
    <mergeCell ref="FWG2:FWM2"/>
    <mergeCell ref="FWN2:FWT2"/>
    <mergeCell ref="FWU2:FXA2"/>
    <mergeCell ref="FXB2:FXH2"/>
    <mergeCell ref="FXI2:FXO2"/>
    <mergeCell ref="FXP2:FXV2"/>
    <mergeCell ref="FUQ2:FUW2"/>
    <mergeCell ref="FUX2:FVD2"/>
    <mergeCell ref="FVE2:FVK2"/>
    <mergeCell ref="FVL2:FVR2"/>
    <mergeCell ref="FVS2:FVY2"/>
    <mergeCell ref="FVZ2:FWF2"/>
    <mergeCell ref="GCS2:GCY2"/>
    <mergeCell ref="GCZ2:GDF2"/>
    <mergeCell ref="GDG2:GDM2"/>
    <mergeCell ref="GDN2:GDT2"/>
    <mergeCell ref="GDU2:GEA2"/>
    <mergeCell ref="GEB2:GEH2"/>
    <mergeCell ref="GBC2:GBI2"/>
    <mergeCell ref="GBJ2:GBP2"/>
    <mergeCell ref="GBQ2:GBW2"/>
    <mergeCell ref="GBX2:GCD2"/>
    <mergeCell ref="GCE2:GCK2"/>
    <mergeCell ref="GCL2:GCR2"/>
    <mergeCell ref="FZM2:FZS2"/>
    <mergeCell ref="FZT2:FZZ2"/>
    <mergeCell ref="GAA2:GAG2"/>
    <mergeCell ref="GAH2:GAN2"/>
    <mergeCell ref="GAO2:GAU2"/>
    <mergeCell ref="GAV2:GBB2"/>
    <mergeCell ref="GHO2:GHU2"/>
    <mergeCell ref="GHV2:GIB2"/>
    <mergeCell ref="GIC2:GII2"/>
    <mergeCell ref="GIJ2:GIP2"/>
    <mergeCell ref="GIQ2:GIW2"/>
    <mergeCell ref="GIX2:GJD2"/>
    <mergeCell ref="GFY2:GGE2"/>
    <mergeCell ref="GGF2:GGL2"/>
    <mergeCell ref="GGM2:GGS2"/>
    <mergeCell ref="GGT2:GGZ2"/>
    <mergeCell ref="GHA2:GHG2"/>
    <mergeCell ref="GHH2:GHN2"/>
    <mergeCell ref="GEI2:GEO2"/>
    <mergeCell ref="GEP2:GEV2"/>
    <mergeCell ref="GEW2:GFC2"/>
    <mergeCell ref="GFD2:GFJ2"/>
    <mergeCell ref="GFK2:GFQ2"/>
    <mergeCell ref="GFR2:GFX2"/>
    <mergeCell ref="GMK2:GMQ2"/>
    <mergeCell ref="GMR2:GMX2"/>
    <mergeCell ref="GMY2:GNE2"/>
    <mergeCell ref="GNF2:GNL2"/>
    <mergeCell ref="GNM2:GNS2"/>
    <mergeCell ref="GNT2:GNZ2"/>
    <mergeCell ref="GKU2:GLA2"/>
    <mergeCell ref="GLB2:GLH2"/>
    <mergeCell ref="GLI2:GLO2"/>
    <mergeCell ref="GLP2:GLV2"/>
    <mergeCell ref="GLW2:GMC2"/>
    <mergeCell ref="GMD2:GMJ2"/>
    <mergeCell ref="GJE2:GJK2"/>
    <mergeCell ref="GJL2:GJR2"/>
    <mergeCell ref="GJS2:GJY2"/>
    <mergeCell ref="GJZ2:GKF2"/>
    <mergeCell ref="GKG2:GKM2"/>
    <mergeCell ref="GKN2:GKT2"/>
    <mergeCell ref="GRG2:GRM2"/>
    <mergeCell ref="GRN2:GRT2"/>
    <mergeCell ref="GRU2:GSA2"/>
    <mergeCell ref="GSB2:GSH2"/>
    <mergeCell ref="GSI2:GSO2"/>
    <mergeCell ref="GSP2:GSV2"/>
    <mergeCell ref="GPQ2:GPW2"/>
    <mergeCell ref="GPX2:GQD2"/>
    <mergeCell ref="GQE2:GQK2"/>
    <mergeCell ref="GQL2:GQR2"/>
    <mergeCell ref="GQS2:GQY2"/>
    <mergeCell ref="GQZ2:GRF2"/>
    <mergeCell ref="GOA2:GOG2"/>
    <mergeCell ref="GOH2:GON2"/>
    <mergeCell ref="GOO2:GOU2"/>
    <mergeCell ref="GOV2:GPB2"/>
    <mergeCell ref="GPC2:GPI2"/>
    <mergeCell ref="GPJ2:GPP2"/>
    <mergeCell ref="GWC2:GWI2"/>
    <mergeCell ref="GWJ2:GWP2"/>
    <mergeCell ref="GWQ2:GWW2"/>
    <mergeCell ref="GWX2:GXD2"/>
    <mergeCell ref="GXE2:GXK2"/>
    <mergeCell ref="GXL2:GXR2"/>
    <mergeCell ref="GUM2:GUS2"/>
    <mergeCell ref="GUT2:GUZ2"/>
    <mergeCell ref="GVA2:GVG2"/>
    <mergeCell ref="GVH2:GVN2"/>
    <mergeCell ref="GVO2:GVU2"/>
    <mergeCell ref="GVV2:GWB2"/>
    <mergeCell ref="GSW2:GTC2"/>
    <mergeCell ref="GTD2:GTJ2"/>
    <mergeCell ref="GTK2:GTQ2"/>
    <mergeCell ref="GTR2:GTX2"/>
    <mergeCell ref="GTY2:GUE2"/>
    <mergeCell ref="GUF2:GUL2"/>
    <mergeCell ref="HAY2:HBE2"/>
    <mergeCell ref="HBF2:HBL2"/>
    <mergeCell ref="HBM2:HBS2"/>
    <mergeCell ref="HBT2:HBZ2"/>
    <mergeCell ref="HCA2:HCG2"/>
    <mergeCell ref="HCH2:HCN2"/>
    <mergeCell ref="GZI2:GZO2"/>
    <mergeCell ref="GZP2:GZV2"/>
    <mergeCell ref="GZW2:HAC2"/>
    <mergeCell ref="HAD2:HAJ2"/>
    <mergeCell ref="HAK2:HAQ2"/>
    <mergeCell ref="HAR2:HAX2"/>
    <mergeCell ref="GXS2:GXY2"/>
    <mergeCell ref="GXZ2:GYF2"/>
    <mergeCell ref="GYG2:GYM2"/>
    <mergeCell ref="GYN2:GYT2"/>
    <mergeCell ref="GYU2:GZA2"/>
    <mergeCell ref="GZB2:GZH2"/>
    <mergeCell ref="HFU2:HGA2"/>
    <mergeCell ref="HGB2:HGH2"/>
    <mergeCell ref="HGI2:HGO2"/>
    <mergeCell ref="HGP2:HGV2"/>
    <mergeCell ref="HGW2:HHC2"/>
    <mergeCell ref="HHD2:HHJ2"/>
    <mergeCell ref="HEE2:HEK2"/>
    <mergeCell ref="HEL2:HER2"/>
    <mergeCell ref="HES2:HEY2"/>
    <mergeCell ref="HEZ2:HFF2"/>
    <mergeCell ref="HFG2:HFM2"/>
    <mergeCell ref="HFN2:HFT2"/>
    <mergeCell ref="HCO2:HCU2"/>
    <mergeCell ref="HCV2:HDB2"/>
    <mergeCell ref="HDC2:HDI2"/>
    <mergeCell ref="HDJ2:HDP2"/>
    <mergeCell ref="HDQ2:HDW2"/>
    <mergeCell ref="HDX2:HED2"/>
    <mergeCell ref="HKQ2:HKW2"/>
    <mergeCell ref="HKX2:HLD2"/>
    <mergeCell ref="HLE2:HLK2"/>
    <mergeCell ref="HLL2:HLR2"/>
    <mergeCell ref="HLS2:HLY2"/>
    <mergeCell ref="HLZ2:HMF2"/>
    <mergeCell ref="HJA2:HJG2"/>
    <mergeCell ref="HJH2:HJN2"/>
    <mergeCell ref="HJO2:HJU2"/>
    <mergeCell ref="HJV2:HKB2"/>
    <mergeCell ref="HKC2:HKI2"/>
    <mergeCell ref="HKJ2:HKP2"/>
    <mergeCell ref="HHK2:HHQ2"/>
    <mergeCell ref="HHR2:HHX2"/>
    <mergeCell ref="HHY2:HIE2"/>
    <mergeCell ref="HIF2:HIL2"/>
    <mergeCell ref="HIM2:HIS2"/>
    <mergeCell ref="HIT2:HIZ2"/>
    <mergeCell ref="HPM2:HPS2"/>
    <mergeCell ref="HPT2:HPZ2"/>
    <mergeCell ref="HQA2:HQG2"/>
    <mergeCell ref="HQH2:HQN2"/>
    <mergeCell ref="HQO2:HQU2"/>
    <mergeCell ref="HQV2:HRB2"/>
    <mergeCell ref="HNW2:HOC2"/>
    <mergeCell ref="HOD2:HOJ2"/>
    <mergeCell ref="HOK2:HOQ2"/>
    <mergeCell ref="HOR2:HOX2"/>
    <mergeCell ref="HOY2:HPE2"/>
    <mergeCell ref="HPF2:HPL2"/>
    <mergeCell ref="HMG2:HMM2"/>
    <mergeCell ref="HMN2:HMT2"/>
    <mergeCell ref="HMU2:HNA2"/>
    <mergeCell ref="HNB2:HNH2"/>
    <mergeCell ref="HNI2:HNO2"/>
    <mergeCell ref="HNP2:HNV2"/>
    <mergeCell ref="HUI2:HUO2"/>
    <mergeCell ref="HUP2:HUV2"/>
    <mergeCell ref="HUW2:HVC2"/>
    <mergeCell ref="HVD2:HVJ2"/>
    <mergeCell ref="HVK2:HVQ2"/>
    <mergeCell ref="HVR2:HVX2"/>
    <mergeCell ref="HSS2:HSY2"/>
    <mergeCell ref="HSZ2:HTF2"/>
    <mergeCell ref="HTG2:HTM2"/>
    <mergeCell ref="HTN2:HTT2"/>
    <mergeCell ref="HTU2:HUA2"/>
    <mergeCell ref="HUB2:HUH2"/>
    <mergeCell ref="HRC2:HRI2"/>
    <mergeCell ref="HRJ2:HRP2"/>
    <mergeCell ref="HRQ2:HRW2"/>
    <mergeCell ref="HRX2:HSD2"/>
    <mergeCell ref="HSE2:HSK2"/>
    <mergeCell ref="HSL2:HSR2"/>
    <mergeCell ref="HZE2:HZK2"/>
    <mergeCell ref="HZL2:HZR2"/>
    <mergeCell ref="HZS2:HZY2"/>
    <mergeCell ref="HZZ2:IAF2"/>
    <mergeCell ref="IAG2:IAM2"/>
    <mergeCell ref="IAN2:IAT2"/>
    <mergeCell ref="HXO2:HXU2"/>
    <mergeCell ref="HXV2:HYB2"/>
    <mergeCell ref="HYC2:HYI2"/>
    <mergeCell ref="HYJ2:HYP2"/>
    <mergeCell ref="HYQ2:HYW2"/>
    <mergeCell ref="HYX2:HZD2"/>
    <mergeCell ref="HVY2:HWE2"/>
    <mergeCell ref="HWF2:HWL2"/>
    <mergeCell ref="HWM2:HWS2"/>
    <mergeCell ref="HWT2:HWZ2"/>
    <mergeCell ref="HXA2:HXG2"/>
    <mergeCell ref="HXH2:HXN2"/>
    <mergeCell ref="IEA2:IEG2"/>
    <mergeCell ref="IEH2:IEN2"/>
    <mergeCell ref="IEO2:IEU2"/>
    <mergeCell ref="IEV2:IFB2"/>
    <mergeCell ref="IFC2:IFI2"/>
    <mergeCell ref="IFJ2:IFP2"/>
    <mergeCell ref="ICK2:ICQ2"/>
    <mergeCell ref="ICR2:ICX2"/>
    <mergeCell ref="ICY2:IDE2"/>
    <mergeCell ref="IDF2:IDL2"/>
    <mergeCell ref="IDM2:IDS2"/>
    <mergeCell ref="IDT2:IDZ2"/>
    <mergeCell ref="IAU2:IBA2"/>
    <mergeCell ref="IBB2:IBH2"/>
    <mergeCell ref="IBI2:IBO2"/>
    <mergeCell ref="IBP2:IBV2"/>
    <mergeCell ref="IBW2:ICC2"/>
    <mergeCell ref="ICD2:ICJ2"/>
    <mergeCell ref="IIW2:IJC2"/>
    <mergeCell ref="IJD2:IJJ2"/>
    <mergeCell ref="IJK2:IJQ2"/>
    <mergeCell ref="IJR2:IJX2"/>
    <mergeCell ref="IJY2:IKE2"/>
    <mergeCell ref="IKF2:IKL2"/>
    <mergeCell ref="IHG2:IHM2"/>
    <mergeCell ref="IHN2:IHT2"/>
    <mergeCell ref="IHU2:IIA2"/>
    <mergeCell ref="IIB2:IIH2"/>
    <mergeCell ref="III2:IIO2"/>
    <mergeCell ref="IIP2:IIV2"/>
    <mergeCell ref="IFQ2:IFW2"/>
    <mergeCell ref="IFX2:IGD2"/>
    <mergeCell ref="IGE2:IGK2"/>
    <mergeCell ref="IGL2:IGR2"/>
    <mergeCell ref="IGS2:IGY2"/>
    <mergeCell ref="IGZ2:IHF2"/>
    <mergeCell ref="INS2:INY2"/>
    <mergeCell ref="INZ2:IOF2"/>
    <mergeCell ref="IOG2:IOM2"/>
    <mergeCell ref="ION2:IOT2"/>
    <mergeCell ref="IOU2:IPA2"/>
    <mergeCell ref="IPB2:IPH2"/>
    <mergeCell ref="IMC2:IMI2"/>
    <mergeCell ref="IMJ2:IMP2"/>
    <mergeCell ref="IMQ2:IMW2"/>
    <mergeCell ref="IMX2:IND2"/>
    <mergeCell ref="INE2:INK2"/>
    <mergeCell ref="INL2:INR2"/>
    <mergeCell ref="IKM2:IKS2"/>
    <mergeCell ref="IKT2:IKZ2"/>
    <mergeCell ref="ILA2:ILG2"/>
    <mergeCell ref="ILH2:ILN2"/>
    <mergeCell ref="ILO2:ILU2"/>
    <mergeCell ref="ILV2:IMB2"/>
    <mergeCell ref="ISO2:ISU2"/>
    <mergeCell ref="ISV2:ITB2"/>
    <mergeCell ref="ITC2:ITI2"/>
    <mergeCell ref="ITJ2:ITP2"/>
    <mergeCell ref="ITQ2:ITW2"/>
    <mergeCell ref="ITX2:IUD2"/>
    <mergeCell ref="IQY2:IRE2"/>
    <mergeCell ref="IRF2:IRL2"/>
    <mergeCell ref="IRM2:IRS2"/>
    <mergeCell ref="IRT2:IRZ2"/>
    <mergeCell ref="ISA2:ISG2"/>
    <mergeCell ref="ISH2:ISN2"/>
    <mergeCell ref="IPI2:IPO2"/>
    <mergeCell ref="IPP2:IPV2"/>
    <mergeCell ref="IPW2:IQC2"/>
    <mergeCell ref="IQD2:IQJ2"/>
    <mergeCell ref="IQK2:IQQ2"/>
    <mergeCell ref="IQR2:IQX2"/>
    <mergeCell ref="IXK2:IXQ2"/>
    <mergeCell ref="IXR2:IXX2"/>
    <mergeCell ref="IXY2:IYE2"/>
    <mergeCell ref="IYF2:IYL2"/>
    <mergeCell ref="IYM2:IYS2"/>
    <mergeCell ref="IYT2:IYZ2"/>
    <mergeCell ref="IVU2:IWA2"/>
    <mergeCell ref="IWB2:IWH2"/>
    <mergeCell ref="IWI2:IWO2"/>
    <mergeCell ref="IWP2:IWV2"/>
    <mergeCell ref="IWW2:IXC2"/>
    <mergeCell ref="IXD2:IXJ2"/>
    <mergeCell ref="IUE2:IUK2"/>
    <mergeCell ref="IUL2:IUR2"/>
    <mergeCell ref="IUS2:IUY2"/>
    <mergeCell ref="IUZ2:IVF2"/>
    <mergeCell ref="IVG2:IVM2"/>
    <mergeCell ref="IVN2:IVT2"/>
    <mergeCell ref="JCG2:JCM2"/>
    <mergeCell ref="JCN2:JCT2"/>
    <mergeCell ref="JCU2:JDA2"/>
    <mergeCell ref="JDB2:JDH2"/>
    <mergeCell ref="JDI2:JDO2"/>
    <mergeCell ref="JDP2:JDV2"/>
    <mergeCell ref="JAQ2:JAW2"/>
    <mergeCell ref="JAX2:JBD2"/>
    <mergeCell ref="JBE2:JBK2"/>
    <mergeCell ref="JBL2:JBR2"/>
    <mergeCell ref="JBS2:JBY2"/>
    <mergeCell ref="JBZ2:JCF2"/>
    <mergeCell ref="IZA2:IZG2"/>
    <mergeCell ref="IZH2:IZN2"/>
    <mergeCell ref="IZO2:IZU2"/>
    <mergeCell ref="IZV2:JAB2"/>
    <mergeCell ref="JAC2:JAI2"/>
    <mergeCell ref="JAJ2:JAP2"/>
    <mergeCell ref="JHC2:JHI2"/>
    <mergeCell ref="JHJ2:JHP2"/>
    <mergeCell ref="JHQ2:JHW2"/>
    <mergeCell ref="JHX2:JID2"/>
    <mergeCell ref="JIE2:JIK2"/>
    <mergeCell ref="JIL2:JIR2"/>
    <mergeCell ref="JFM2:JFS2"/>
    <mergeCell ref="JFT2:JFZ2"/>
    <mergeCell ref="JGA2:JGG2"/>
    <mergeCell ref="JGH2:JGN2"/>
    <mergeCell ref="JGO2:JGU2"/>
    <mergeCell ref="JGV2:JHB2"/>
    <mergeCell ref="JDW2:JEC2"/>
    <mergeCell ref="JED2:JEJ2"/>
    <mergeCell ref="JEK2:JEQ2"/>
    <mergeCell ref="JER2:JEX2"/>
    <mergeCell ref="JEY2:JFE2"/>
    <mergeCell ref="JFF2:JFL2"/>
    <mergeCell ref="JLY2:JME2"/>
    <mergeCell ref="JMF2:JML2"/>
    <mergeCell ref="JMM2:JMS2"/>
    <mergeCell ref="JMT2:JMZ2"/>
    <mergeCell ref="JNA2:JNG2"/>
    <mergeCell ref="JNH2:JNN2"/>
    <mergeCell ref="JKI2:JKO2"/>
    <mergeCell ref="JKP2:JKV2"/>
    <mergeCell ref="JKW2:JLC2"/>
    <mergeCell ref="JLD2:JLJ2"/>
    <mergeCell ref="JLK2:JLQ2"/>
    <mergeCell ref="JLR2:JLX2"/>
    <mergeCell ref="JIS2:JIY2"/>
    <mergeCell ref="JIZ2:JJF2"/>
    <mergeCell ref="JJG2:JJM2"/>
    <mergeCell ref="JJN2:JJT2"/>
    <mergeCell ref="JJU2:JKA2"/>
    <mergeCell ref="JKB2:JKH2"/>
    <mergeCell ref="JQU2:JRA2"/>
    <mergeCell ref="JRB2:JRH2"/>
    <mergeCell ref="JRI2:JRO2"/>
    <mergeCell ref="JRP2:JRV2"/>
    <mergeCell ref="JRW2:JSC2"/>
    <mergeCell ref="JSD2:JSJ2"/>
    <mergeCell ref="JPE2:JPK2"/>
    <mergeCell ref="JPL2:JPR2"/>
    <mergeCell ref="JPS2:JPY2"/>
    <mergeCell ref="JPZ2:JQF2"/>
    <mergeCell ref="JQG2:JQM2"/>
    <mergeCell ref="JQN2:JQT2"/>
    <mergeCell ref="JNO2:JNU2"/>
    <mergeCell ref="JNV2:JOB2"/>
    <mergeCell ref="JOC2:JOI2"/>
    <mergeCell ref="JOJ2:JOP2"/>
    <mergeCell ref="JOQ2:JOW2"/>
    <mergeCell ref="JOX2:JPD2"/>
    <mergeCell ref="JVQ2:JVW2"/>
    <mergeCell ref="JVX2:JWD2"/>
    <mergeCell ref="JWE2:JWK2"/>
    <mergeCell ref="JWL2:JWR2"/>
    <mergeCell ref="JWS2:JWY2"/>
    <mergeCell ref="JWZ2:JXF2"/>
    <mergeCell ref="JUA2:JUG2"/>
    <mergeCell ref="JUH2:JUN2"/>
    <mergeCell ref="JUO2:JUU2"/>
    <mergeCell ref="JUV2:JVB2"/>
    <mergeCell ref="JVC2:JVI2"/>
    <mergeCell ref="JVJ2:JVP2"/>
    <mergeCell ref="JSK2:JSQ2"/>
    <mergeCell ref="JSR2:JSX2"/>
    <mergeCell ref="JSY2:JTE2"/>
    <mergeCell ref="JTF2:JTL2"/>
    <mergeCell ref="JTM2:JTS2"/>
    <mergeCell ref="JTT2:JTZ2"/>
    <mergeCell ref="KAM2:KAS2"/>
    <mergeCell ref="KAT2:KAZ2"/>
    <mergeCell ref="KBA2:KBG2"/>
    <mergeCell ref="KBH2:KBN2"/>
    <mergeCell ref="KBO2:KBU2"/>
    <mergeCell ref="KBV2:KCB2"/>
    <mergeCell ref="JYW2:JZC2"/>
    <mergeCell ref="JZD2:JZJ2"/>
    <mergeCell ref="JZK2:JZQ2"/>
    <mergeCell ref="JZR2:JZX2"/>
    <mergeCell ref="JZY2:KAE2"/>
    <mergeCell ref="KAF2:KAL2"/>
    <mergeCell ref="JXG2:JXM2"/>
    <mergeCell ref="JXN2:JXT2"/>
    <mergeCell ref="JXU2:JYA2"/>
    <mergeCell ref="JYB2:JYH2"/>
    <mergeCell ref="JYI2:JYO2"/>
    <mergeCell ref="JYP2:JYV2"/>
    <mergeCell ref="KFI2:KFO2"/>
    <mergeCell ref="KFP2:KFV2"/>
    <mergeCell ref="KFW2:KGC2"/>
    <mergeCell ref="KGD2:KGJ2"/>
    <mergeCell ref="KGK2:KGQ2"/>
    <mergeCell ref="KGR2:KGX2"/>
    <mergeCell ref="KDS2:KDY2"/>
    <mergeCell ref="KDZ2:KEF2"/>
    <mergeCell ref="KEG2:KEM2"/>
    <mergeCell ref="KEN2:KET2"/>
    <mergeCell ref="KEU2:KFA2"/>
    <mergeCell ref="KFB2:KFH2"/>
    <mergeCell ref="KCC2:KCI2"/>
    <mergeCell ref="KCJ2:KCP2"/>
    <mergeCell ref="KCQ2:KCW2"/>
    <mergeCell ref="KCX2:KDD2"/>
    <mergeCell ref="KDE2:KDK2"/>
    <mergeCell ref="KDL2:KDR2"/>
    <mergeCell ref="KKE2:KKK2"/>
    <mergeCell ref="KKL2:KKR2"/>
    <mergeCell ref="KKS2:KKY2"/>
    <mergeCell ref="KKZ2:KLF2"/>
    <mergeCell ref="KLG2:KLM2"/>
    <mergeCell ref="KLN2:KLT2"/>
    <mergeCell ref="KIO2:KIU2"/>
    <mergeCell ref="KIV2:KJB2"/>
    <mergeCell ref="KJC2:KJI2"/>
    <mergeCell ref="KJJ2:KJP2"/>
    <mergeCell ref="KJQ2:KJW2"/>
    <mergeCell ref="KJX2:KKD2"/>
    <mergeCell ref="KGY2:KHE2"/>
    <mergeCell ref="KHF2:KHL2"/>
    <mergeCell ref="KHM2:KHS2"/>
    <mergeCell ref="KHT2:KHZ2"/>
    <mergeCell ref="KIA2:KIG2"/>
    <mergeCell ref="KIH2:KIN2"/>
    <mergeCell ref="KPA2:KPG2"/>
    <mergeCell ref="KPH2:KPN2"/>
    <mergeCell ref="KPO2:KPU2"/>
    <mergeCell ref="KPV2:KQB2"/>
    <mergeCell ref="KQC2:KQI2"/>
    <mergeCell ref="KQJ2:KQP2"/>
    <mergeCell ref="KNK2:KNQ2"/>
    <mergeCell ref="KNR2:KNX2"/>
    <mergeCell ref="KNY2:KOE2"/>
    <mergeCell ref="KOF2:KOL2"/>
    <mergeCell ref="KOM2:KOS2"/>
    <mergeCell ref="KOT2:KOZ2"/>
    <mergeCell ref="KLU2:KMA2"/>
    <mergeCell ref="KMB2:KMH2"/>
    <mergeCell ref="KMI2:KMO2"/>
    <mergeCell ref="KMP2:KMV2"/>
    <mergeCell ref="KMW2:KNC2"/>
    <mergeCell ref="KND2:KNJ2"/>
    <mergeCell ref="KTW2:KUC2"/>
    <mergeCell ref="KUD2:KUJ2"/>
    <mergeCell ref="KUK2:KUQ2"/>
    <mergeCell ref="KUR2:KUX2"/>
    <mergeCell ref="KUY2:KVE2"/>
    <mergeCell ref="KVF2:KVL2"/>
    <mergeCell ref="KSG2:KSM2"/>
    <mergeCell ref="KSN2:KST2"/>
    <mergeCell ref="KSU2:KTA2"/>
    <mergeCell ref="KTB2:KTH2"/>
    <mergeCell ref="KTI2:KTO2"/>
    <mergeCell ref="KTP2:KTV2"/>
    <mergeCell ref="KQQ2:KQW2"/>
    <mergeCell ref="KQX2:KRD2"/>
    <mergeCell ref="KRE2:KRK2"/>
    <mergeCell ref="KRL2:KRR2"/>
    <mergeCell ref="KRS2:KRY2"/>
    <mergeCell ref="KRZ2:KSF2"/>
    <mergeCell ref="KYS2:KYY2"/>
    <mergeCell ref="KYZ2:KZF2"/>
    <mergeCell ref="KZG2:KZM2"/>
    <mergeCell ref="KZN2:KZT2"/>
    <mergeCell ref="KZU2:LAA2"/>
    <mergeCell ref="LAB2:LAH2"/>
    <mergeCell ref="KXC2:KXI2"/>
    <mergeCell ref="KXJ2:KXP2"/>
    <mergeCell ref="KXQ2:KXW2"/>
    <mergeCell ref="KXX2:KYD2"/>
    <mergeCell ref="KYE2:KYK2"/>
    <mergeCell ref="KYL2:KYR2"/>
    <mergeCell ref="KVM2:KVS2"/>
    <mergeCell ref="KVT2:KVZ2"/>
    <mergeCell ref="KWA2:KWG2"/>
    <mergeCell ref="KWH2:KWN2"/>
    <mergeCell ref="KWO2:KWU2"/>
    <mergeCell ref="KWV2:KXB2"/>
    <mergeCell ref="LDO2:LDU2"/>
    <mergeCell ref="LDV2:LEB2"/>
    <mergeCell ref="LEC2:LEI2"/>
    <mergeCell ref="LEJ2:LEP2"/>
    <mergeCell ref="LEQ2:LEW2"/>
    <mergeCell ref="LEX2:LFD2"/>
    <mergeCell ref="LBY2:LCE2"/>
    <mergeCell ref="LCF2:LCL2"/>
    <mergeCell ref="LCM2:LCS2"/>
    <mergeCell ref="LCT2:LCZ2"/>
    <mergeCell ref="LDA2:LDG2"/>
    <mergeCell ref="LDH2:LDN2"/>
    <mergeCell ref="LAI2:LAO2"/>
    <mergeCell ref="LAP2:LAV2"/>
    <mergeCell ref="LAW2:LBC2"/>
    <mergeCell ref="LBD2:LBJ2"/>
    <mergeCell ref="LBK2:LBQ2"/>
    <mergeCell ref="LBR2:LBX2"/>
    <mergeCell ref="LIK2:LIQ2"/>
    <mergeCell ref="LIR2:LIX2"/>
    <mergeCell ref="LIY2:LJE2"/>
    <mergeCell ref="LJF2:LJL2"/>
    <mergeCell ref="LJM2:LJS2"/>
    <mergeCell ref="LJT2:LJZ2"/>
    <mergeCell ref="LGU2:LHA2"/>
    <mergeCell ref="LHB2:LHH2"/>
    <mergeCell ref="LHI2:LHO2"/>
    <mergeCell ref="LHP2:LHV2"/>
    <mergeCell ref="LHW2:LIC2"/>
    <mergeCell ref="LID2:LIJ2"/>
    <mergeCell ref="LFE2:LFK2"/>
    <mergeCell ref="LFL2:LFR2"/>
    <mergeCell ref="LFS2:LFY2"/>
    <mergeCell ref="LFZ2:LGF2"/>
    <mergeCell ref="LGG2:LGM2"/>
    <mergeCell ref="LGN2:LGT2"/>
    <mergeCell ref="LNG2:LNM2"/>
    <mergeCell ref="LNN2:LNT2"/>
    <mergeCell ref="LNU2:LOA2"/>
    <mergeCell ref="LOB2:LOH2"/>
    <mergeCell ref="LOI2:LOO2"/>
    <mergeCell ref="LOP2:LOV2"/>
    <mergeCell ref="LLQ2:LLW2"/>
    <mergeCell ref="LLX2:LMD2"/>
    <mergeCell ref="LME2:LMK2"/>
    <mergeCell ref="LML2:LMR2"/>
    <mergeCell ref="LMS2:LMY2"/>
    <mergeCell ref="LMZ2:LNF2"/>
    <mergeCell ref="LKA2:LKG2"/>
    <mergeCell ref="LKH2:LKN2"/>
    <mergeCell ref="LKO2:LKU2"/>
    <mergeCell ref="LKV2:LLB2"/>
    <mergeCell ref="LLC2:LLI2"/>
    <mergeCell ref="LLJ2:LLP2"/>
    <mergeCell ref="LSC2:LSI2"/>
    <mergeCell ref="LSJ2:LSP2"/>
    <mergeCell ref="LSQ2:LSW2"/>
    <mergeCell ref="LSX2:LTD2"/>
    <mergeCell ref="LTE2:LTK2"/>
    <mergeCell ref="LTL2:LTR2"/>
    <mergeCell ref="LQM2:LQS2"/>
    <mergeCell ref="LQT2:LQZ2"/>
    <mergeCell ref="LRA2:LRG2"/>
    <mergeCell ref="LRH2:LRN2"/>
    <mergeCell ref="LRO2:LRU2"/>
    <mergeCell ref="LRV2:LSB2"/>
    <mergeCell ref="LOW2:LPC2"/>
    <mergeCell ref="LPD2:LPJ2"/>
    <mergeCell ref="LPK2:LPQ2"/>
    <mergeCell ref="LPR2:LPX2"/>
    <mergeCell ref="LPY2:LQE2"/>
    <mergeCell ref="LQF2:LQL2"/>
    <mergeCell ref="LWY2:LXE2"/>
    <mergeCell ref="LXF2:LXL2"/>
    <mergeCell ref="LXM2:LXS2"/>
    <mergeCell ref="LXT2:LXZ2"/>
    <mergeCell ref="LYA2:LYG2"/>
    <mergeCell ref="LYH2:LYN2"/>
    <mergeCell ref="LVI2:LVO2"/>
    <mergeCell ref="LVP2:LVV2"/>
    <mergeCell ref="LVW2:LWC2"/>
    <mergeCell ref="LWD2:LWJ2"/>
    <mergeCell ref="LWK2:LWQ2"/>
    <mergeCell ref="LWR2:LWX2"/>
    <mergeCell ref="LTS2:LTY2"/>
    <mergeCell ref="LTZ2:LUF2"/>
    <mergeCell ref="LUG2:LUM2"/>
    <mergeCell ref="LUN2:LUT2"/>
    <mergeCell ref="LUU2:LVA2"/>
    <mergeCell ref="LVB2:LVH2"/>
    <mergeCell ref="MBU2:MCA2"/>
    <mergeCell ref="MCB2:MCH2"/>
    <mergeCell ref="MCI2:MCO2"/>
    <mergeCell ref="MCP2:MCV2"/>
    <mergeCell ref="MCW2:MDC2"/>
    <mergeCell ref="MDD2:MDJ2"/>
    <mergeCell ref="MAE2:MAK2"/>
    <mergeCell ref="MAL2:MAR2"/>
    <mergeCell ref="MAS2:MAY2"/>
    <mergeCell ref="MAZ2:MBF2"/>
    <mergeCell ref="MBG2:MBM2"/>
    <mergeCell ref="MBN2:MBT2"/>
    <mergeCell ref="LYO2:LYU2"/>
    <mergeCell ref="LYV2:LZB2"/>
    <mergeCell ref="LZC2:LZI2"/>
    <mergeCell ref="LZJ2:LZP2"/>
    <mergeCell ref="LZQ2:LZW2"/>
    <mergeCell ref="LZX2:MAD2"/>
    <mergeCell ref="MGQ2:MGW2"/>
    <mergeCell ref="MGX2:MHD2"/>
    <mergeCell ref="MHE2:MHK2"/>
    <mergeCell ref="MHL2:MHR2"/>
    <mergeCell ref="MHS2:MHY2"/>
    <mergeCell ref="MHZ2:MIF2"/>
    <mergeCell ref="MFA2:MFG2"/>
    <mergeCell ref="MFH2:MFN2"/>
    <mergeCell ref="MFO2:MFU2"/>
    <mergeCell ref="MFV2:MGB2"/>
    <mergeCell ref="MGC2:MGI2"/>
    <mergeCell ref="MGJ2:MGP2"/>
    <mergeCell ref="MDK2:MDQ2"/>
    <mergeCell ref="MDR2:MDX2"/>
    <mergeCell ref="MDY2:MEE2"/>
    <mergeCell ref="MEF2:MEL2"/>
    <mergeCell ref="MEM2:MES2"/>
    <mergeCell ref="MET2:MEZ2"/>
    <mergeCell ref="MLM2:MLS2"/>
    <mergeCell ref="MLT2:MLZ2"/>
    <mergeCell ref="MMA2:MMG2"/>
    <mergeCell ref="MMH2:MMN2"/>
    <mergeCell ref="MMO2:MMU2"/>
    <mergeCell ref="MMV2:MNB2"/>
    <mergeCell ref="MJW2:MKC2"/>
    <mergeCell ref="MKD2:MKJ2"/>
    <mergeCell ref="MKK2:MKQ2"/>
    <mergeCell ref="MKR2:MKX2"/>
    <mergeCell ref="MKY2:MLE2"/>
    <mergeCell ref="MLF2:MLL2"/>
    <mergeCell ref="MIG2:MIM2"/>
    <mergeCell ref="MIN2:MIT2"/>
    <mergeCell ref="MIU2:MJA2"/>
    <mergeCell ref="MJB2:MJH2"/>
    <mergeCell ref="MJI2:MJO2"/>
    <mergeCell ref="MJP2:MJV2"/>
    <mergeCell ref="MQI2:MQO2"/>
    <mergeCell ref="MQP2:MQV2"/>
    <mergeCell ref="MQW2:MRC2"/>
    <mergeCell ref="MRD2:MRJ2"/>
    <mergeCell ref="MRK2:MRQ2"/>
    <mergeCell ref="MRR2:MRX2"/>
    <mergeCell ref="MOS2:MOY2"/>
    <mergeCell ref="MOZ2:MPF2"/>
    <mergeCell ref="MPG2:MPM2"/>
    <mergeCell ref="MPN2:MPT2"/>
    <mergeCell ref="MPU2:MQA2"/>
    <mergeCell ref="MQB2:MQH2"/>
    <mergeCell ref="MNC2:MNI2"/>
    <mergeCell ref="MNJ2:MNP2"/>
    <mergeCell ref="MNQ2:MNW2"/>
    <mergeCell ref="MNX2:MOD2"/>
    <mergeCell ref="MOE2:MOK2"/>
    <mergeCell ref="MOL2:MOR2"/>
    <mergeCell ref="MVE2:MVK2"/>
    <mergeCell ref="MVL2:MVR2"/>
    <mergeCell ref="MVS2:MVY2"/>
    <mergeCell ref="MVZ2:MWF2"/>
    <mergeCell ref="MWG2:MWM2"/>
    <mergeCell ref="MWN2:MWT2"/>
    <mergeCell ref="MTO2:MTU2"/>
    <mergeCell ref="MTV2:MUB2"/>
    <mergeCell ref="MUC2:MUI2"/>
    <mergeCell ref="MUJ2:MUP2"/>
    <mergeCell ref="MUQ2:MUW2"/>
    <mergeCell ref="MUX2:MVD2"/>
    <mergeCell ref="MRY2:MSE2"/>
    <mergeCell ref="MSF2:MSL2"/>
    <mergeCell ref="MSM2:MSS2"/>
    <mergeCell ref="MST2:MSZ2"/>
    <mergeCell ref="MTA2:MTG2"/>
    <mergeCell ref="MTH2:MTN2"/>
    <mergeCell ref="NAA2:NAG2"/>
    <mergeCell ref="NAH2:NAN2"/>
    <mergeCell ref="NAO2:NAU2"/>
    <mergeCell ref="NAV2:NBB2"/>
    <mergeCell ref="NBC2:NBI2"/>
    <mergeCell ref="NBJ2:NBP2"/>
    <mergeCell ref="MYK2:MYQ2"/>
    <mergeCell ref="MYR2:MYX2"/>
    <mergeCell ref="MYY2:MZE2"/>
    <mergeCell ref="MZF2:MZL2"/>
    <mergeCell ref="MZM2:MZS2"/>
    <mergeCell ref="MZT2:MZZ2"/>
    <mergeCell ref="MWU2:MXA2"/>
    <mergeCell ref="MXB2:MXH2"/>
    <mergeCell ref="MXI2:MXO2"/>
    <mergeCell ref="MXP2:MXV2"/>
    <mergeCell ref="MXW2:MYC2"/>
    <mergeCell ref="MYD2:MYJ2"/>
    <mergeCell ref="NEW2:NFC2"/>
    <mergeCell ref="NFD2:NFJ2"/>
    <mergeCell ref="NFK2:NFQ2"/>
    <mergeCell ref="NFR2:NFX2"/>
    <mergeCell ref="NFY2:NGE2"/>
    <mergeCell ref="NGF2:NGL2"/>
    <mergeCell ref="NDG2:NDM2"/>
    <mergeCell ref="NDN2:NDT2"/>
    <mergeCell ref="NDU2:NEA2"/>
    <mergeCell ref="NEB2:NEH2"/>
    <mergeCell ref="NEI2:NEO2"/>
    <mergeCell ref="NEP2:NEV2"/>
    <mergeCell ref="NBQ2:NBW2"/>
    <mergeCell ref="NBX2:NCD2"/>
    <mergeCell ref="NCE2:NCK2"/>
    <mergeCell ref="NCL2:NCR2"/>
    <mergeCell ref="NCS2:NCY2"/>
    <mergeCell ref="NCZ2:NDF2"/>
    <mergeCell ref="NJS2:NJY2"/>
    <mergeCell ref="NJZ2:NKF2"/>
    <mergeCell ref="NKG2:NKM2"/>
    <mergeCell ref="NKN2:NKT2"/>
    <mergeCell ref="NKU2:NLA2"/>
    <mergeCell ref="NLB2:NLH2"/>
    <mergeCell ref="NIC2:NII2"/>
    <mergeCell ref="NIJ2:NIP2"/>
    <mergeCell ref="NIQ2:NIW2"/>
    <mergeCell ref="NIX2:NJD2"/>
    <mergeCell ref="NJE2:NJK2"/>
    <mergeCell ref="NJL2:NJR2"/>
    <mergeCell ref="NGM2:NGS2"/>
    <mergeCell ref="NGT2:NGZ2"/>
    <mergeCell ref="NHA2:NHG2"/>
    <mergeCell ref="NHH2:NHN2"/>
    <mergeCell ref="NHO2:NHU2"/>
    <mergeCell ref="NHV2:NIB2"/>
    <mergeCell ref="NOO2:NOU2"/>
    <mergeCell ref="NOV2:NPB2"/>
    <mergeCell ref="NPC2:NPI2"/>
    <mergeCell ref="NPJ2:NPP2"/>
    <mergeCell ref="NPQ2:NPW2"/>
    <mergeCell ref="NPX2:NQD2"/>
    <mergeCell ref="NMY2:NNE2"/>
    <mergeCell ref="NNF2:NNL2"/>
    <mergeCell ref="NNM2:NNS2"/>
    <mergeCell ref="NNT2:NNZ2"/>
    <mergeCell ref="NOA2:NOG2"/>
    <mergeCell ref="NOH2:NON2"/>
    <mergeCell ref="NLI2:NLO2"/>
    <mergeCell ref="NLP2:NLV2"/>
    <mergeCell ref="NLW2:NMC2"/>
    <mergeCell ref="NMD2:NMJ2"/>
    <mergeCell ref="NMK2:NMQ2"/>
    <mergeCell ref="NMR2:NMX2"/>
    <mergeCell ref="NTK2:NTQ2"/>
    <mergeCell ref="NTR2:NTX2"/>
    <mergeCell ref="NTY2:NUE2"/>
    <mergeCell ref="NUF2:NUL2"/>
    <mergeCell ref="NUM2:NUS2"/>
    <mergeCell ref="NUT2:NUZ2"/>
    <mergeCell ref="NRU2:NSA2"/>
    <mergeCell ref="NSB2:NSH2"/>
    <mergeCell ref="NSI2:NSO2"/>
    <mergeCell ref="NSP2:NSV2"/>
    <mergeCell ref="NSW2:NTC2"/>
    <mergeCell ref="NTD2:NTJ2"/>
    <mergeCell ref="NQE2:NQK2"/>
    <mergeCell ref="NQL2:NQR2"/>
    <mergeCell ref="NQS2:NQY2"/>
    <mergeCell ref="NQZ2:NRF2"/>
    <mergeCell ref="NRG2:NRM2"/>
    <mergeCell ref="NRN2:NRT2"/>
    <mergeCell ref="NYG2:NYM2"/>
    <mergeCell ref="NYN2:NYT2"/>
    <mergeCell ref="NYU2:NZA2"/>
    <mergeCell ref="NZB2:NZH2"/>
    <mergeCell ref="NZI2:NZO2"/>
    <mergeCell ref="NZP2:NZV2"/>
    <mergeCell ref="NWQ2:NWW2"/>
    <mergeCell ref="NWX2:NXD2"/>
    <mergeCell ref="NXE2:NXK2"/>
    <mergeCell ref="NXL2:NXR2"/>
    <mergeCell ref="NXS2:NXY2"/>
    <mergeCell ref="NXZ2:NYF2"/>
    <mergeCell ref="NVA2:NVG2"/>
    <mergeCell ref="NVH2:NVN2"/>
    <mergeCell ref="NVO2:NVU2"/>
    <mergeCell ref="NVV2:NWB2"/>
    <mergeCell ref="NWC2:NWI2"/>
    <mergeCell ref="NWJ2:NWP2"/>
    <mergeCell ref="ODC2:ODI2"/>
    <mergeCell ref="ODJ2:ODP2"/>
    <mergeCell ref="ODQ2:ODW2"/>
    <mergeCell ref="ODX2:OED2"/>
    <mergeCell ref="OEE2:OEK2"/>
    <mergeCell ref="OEL2:OER2"/>
    <mergeCell ref="OBM2:OBS2"/>
    <mergeCell ref="OBT2:OBZ2"/>
    <mergeCell ref="OCA2:OCG2"/>
    <mergeCell ref="OCH2:OCN2"/>
    <mergeCell ref="OCO2:OCU2"/>
    <mergeCell ref="OCV2:ODB2"/>
    <mergeCell ref="NZW2:OAC2"/>
    <mergeCell ref="OAD2:OAJ2"/>
    <mergeCell ref="OAK2:OAQ2"/>
    <mergeCell ref="OAR2:OAX2"/>
    <mergeCell ref="OAY2:OBE2"/>
    <mergeCell ref="OBF2:OBL2"/>
    <mergeCell ref="OHY2:OIE2"/>
    <mergeCell ref="OIF2:OIL2"/>
    <mergeCell ref="OIM2:OIS2"/>
    <mergeCell ref="OIT2:OIZ2"/>
    <mergeCell ref="OJA2:OJG2"/>
    <mergeCell ref="OJH2:OJN2"/>
    <mergeCell ref="OGI2:OGO2"/>
    <mergeCell ref="OGP2:OGV2"/>
    <mergeCell ref="OGW2:OHC2"/>
    <mergeCell ref="OHD2:OHJ2"/>
    <mergeCell ref="OHK2:OHQ2"/>
    <mergeCell ref="OHR2:OHX2"/>
    <mergeCell ref="OES2:OEY2"/>
    <mergeCell ref="OEZ2:OFF2"/>
    <mergeCell ref="OFG2:OFM2"/>
    <mergeCell ref="OFN2:OFT2"/>
    <mergeCell ref="OFU2:OGA2"/>
    <mergeCell ref="OGB2:OGH2"/>
    <mergeCell ref="OMU2:ONA2"/>
    <mergeCell ref="ONB2:ONH2"/>
    <mergeCell ref="ONI2:ONO2"/>
    <mergeCell ref="ONP2:ONV2"/>
    <mergeCell ref="ONW2:OOC2"/>
    <mergeCell ref="OOD2:OOJ2"/>
    <mergeCell ref="OLE2:OLK2"/>
    <mergeCell ref="OLL2:OLR2"/>
    <mergeCell ref="OLS2:OLY2"/>
    <mergeCell ref="OLZ2:OMF2"/>
    <mergeCell ref="OMG2:OMM2"/>
    <mergeCell ref="OMN2:OMT2"/>
    <mergeCell ref="OJO2:OJU2"/>
    <mergeCell ref="OJV2:OKB2"/>
    <mergeCell ref="OKC2:OKI2"/>
    <mergeCell ref="OKJ2:OKP2"/>
    <mergeCell ref="OKQ2:OKW2"/>
    <mergeCell ref="OKX2:OLD2"/>
    <mergeCell ref="ORQ2:ORW2"/>
    <mergeCell ref="ORX2:OSD2"/>
    <mergeCell ref="OSE2:OSK2"/>
    <mergeCell ref="OSL2:OSR2"/>
    <mergeCell ref="OSS2:OSY2"/>
    <mergeCell ref="OSZ2:OTF2"/>
    <mergeCell ref="OQA2:OQG2"/>
    <mergeCell ref="OQH2:OQN2"/>
    <mergeCell ref="OQO2:OQU2"/>
    <mergeCell ref="OQV2:ORB2"/>
    <mergeCell ref="ORC2:ORI2"/>
    <mergeCell ref="ORJ2:ORP2"/>
    <mergeCell ref="OOK2:OOQ2"/>
    <mergeCell ref="OOR2:OOX2"/>
    <mergeCell ref="OOY2:OPE2"/>
    <mergeCell ref="OPF2:OPL2"/>
    <mergeCell ref="OPM2:OPS2"/>
    <mergeCell ref="OPT2:OPZ2"/>
    <mergeCell ref="OWM2:OWS2"/>
    <mergeCell ref="OWT2:OWZ2"/>
    <mergeCell ref="OXA2:OXG2"/>
    <mergeCell ref="OXH2:OXN2"/>
    <mergeCell ref="OXO2:OXU2"/>
    <mergeCell ref="OXV2:OYB2"/>
    <mergeCell ref="OUW2:OVC2"/>
    <mergeCell ref="OVD2:OVJ2"/>
    <mergeCell ref="OVK2:OVQ2"/>
    <mergeCell ref="OVR2:OVX2"/>
    <mergeCell ref="OVY2:OWE2"/>
    <mergeCell ref="OWF2:OWL2"/>
    <mergeCell ref="OTG2:OTM2"/>
    <mergeCell ref="OTN2:OTT2"/>
    <mergeCell ref="OTU2:OUA2"/>
    <mergeCell ref="OUB2:OUH2"/>
    <mergeCell ref="OUI2:OUO2"/>
    <mergeCell ref="OUP2:OUV2"/>
    <mergeCell ref="PBI2:PBO2"/>
    <mergeCell ref="PBP2:PBV2"/>
    <mergeCell ref="PBW2:PCC2"/>
    <mergeCell ref="PCD2:PCJ2"/>
    <mergeCell ref="PCK2:PCQ2"/>
    <mergeCell ref="PCR2:PCX2"/>
    <mergeCell ref="OZS2:OZY2"/>
    <mergeCell ref="OZZ2:PAF2"/>
    <mergeCell ref="PAG2:PAM2"/>
    <mergeCell ref="PAN2:PAT2"/>
    <mergeCell ref="PAU2:PBA2"/>
    <mergeCell ref="PBB2:PBH2"/>
    <mergeCell ref="OYC2:OYI2"/>
    <mergeCell ref="OYJ2:OYP2"/>
    <mergeCell ref="OYQ2:OYW2"/>
    <mergeCell ref="OYX2:OZD2"/>
    <mergeCell ref="OZE2:OZK2"/>
    <mergeCell ref="OZL2:OZR2"/>
    <mergeCell ref="PGE2:PGK2"/>
    <mergeCell ref="PGL2:PGR2"/>
    <mergeCell ref="PGS2:PGY2"/>
    <mergeCell ref="PGZ2:PHF2"/>
    <mergeCell ref="PHG2:PHM2"/>
    <mergeCell ref="PHN2:PHT2"/>
    <mergeCell ref="PEO2:PEU2"/>
    <mergeCell ref="PEV2:PFB2"/>
    <mergeCell ref="PFC2:PFI2"/>
    <mergeCell ref="PFJ2:PFP2"/>
    <mergeCell ref="PFQ2:PFW2"/>
    <mergeCell ref="PFX2:PGD2"/>
    <mergeCell ref="PCY2:PDE2"/>
    <mergeCell ref="PDF2:PDL2"/>
    <mergeCell ref="PDM2:PDS2"/>
    <mergeCell ref="PDT2:PDZ2"/>
    <mergeCell ref="PEA2:PEG2"/>
    <mergeCell ref="PEH2:PEN2"/>
    <mergeCell ref="PLA2:PLG2"/>
    <mergeCell ref="PLH2:PLN2"/>
    <mergeCell ref="PLO2:PLU2"/>
    <mergeCell ref="PLV2:PMB2"/>
    <mergeCell ref="PMC2:PMI2"/>
    <mergeCell ref="PMJ2:PMP2"/>
    <mergeCell ref="PJK2:PJQ2"/>
    <mergeCell ref="PJR2:PJX2"/>
    <mergeCell ref="PJY2:PKE2"/>
    <mergeCell ref="PKF2:PKL2"/>
    <mergeCell ref="PKM2:PKS2"/>
    <mergeCell ref="PKT2:PKZ2"/>
    <mergeCell ref="PHU2:PIA2"/>
    <mergeCell ref="PIB2:PIH2"/>
    <mergeCell ref="PII2:PIO2"/>
    <mergeCell ref="PIP2:PIV2"/>
    <mergeCell ref="PIW2:PJC2"/>
    <mergeCell ref="PJD2:PJJ2"/>
    <mergeCell ref="PPW2:PQC2"/>
    <mergeCell ref="PQD2:PQJ2"/>
    <mergeCell ref="PQK2:PQQ2"/>
    <mergeCell ref="PQR2:PQX2"/>
    <mergeCell ref="PQY2:PRE2"/>
    <mergeCell ref="PRF2:PRL2"/>
    <mergeCell ref="POG2:POM2"/>
    <mergeCell ref="PON2:POT2"/>
    <mergeCell ref="POU2:PPA2"/>
    <mergeCell ref="PPB2:PPH2"/>
    <mergeCell ref="PPI2:PPO2"/>
    <mergeCell ref="PPP2:PPV2"/>
    <mergeCell ref="PMQ2:PMW2"/>
    <mergeCell ref="PMX2:PND2"/>
    <mergeCell ref="PNE2:PNK2"/>
    <mergeCell ref="PNL2:PNR2"/>
    <mergeCell ref="PNS2:PNY2"/>
    <mergeCell ref="PNZ2:POF2"/>
    <mergeCell ref="PUS2:PUY2"/>
    <mergeCell ref="PUZ2:PVF2"/>
    <mergeCell ref="PVG2:PVM2"/>
    <mergeCell ref="PVN2:PVT2"/>
    <mergeCell ref="PVU2:PWA2"/>
    <mergeCell ref="PWB2:PWH2"/>
    <mergeCell ref="PTC2:PTI2"/>
    <mergeCell ref="PTJ2:PTP2"/>
    <mergeCell ref="PTQ2:PTW2"/>
    <mergeCell ref="PTX2:PUD2"/>
    <mergeCell ref="PUE2:PUK2"/>
    <mergeCell ref="PUL2:PUR2"/>
    <mergeCell ref="PRM2:PRS2"/>
    <mergeCell ref="PRT2:PRZ2"/>
    <mergeCell ref="PSA2:PSG2"/>
    <mergeCell ref="PSH2:PSN2"/>
    <mergeCell ref="PSO2:PSU2"/>
    <mergeCell ref="PSV2:PTB2"/>
    <mergeCell ref="PZO2:PZU2"/>
    <mergeCell ref="PZV2:QAB2"/>
    <mergeCell ref="QAC2:QAI2"/>
    <mergeCell ref="QAJ2:QAP2"/>
    <mergeCell ref="QAQ2:QAW2"/>
    <mergeCell ref="QAX2:QBD2"/>
    <mergeCell ref="PXY2:PYE2"/>
    <mergeCell ref="PYF2:PYL2"/>
    <mergeCell ref="PYM2:PYS2"/>
    <mergeCell ref="PYT2:PYZ2"/>
    <mergeCell ref="PZA2:PZG2"/>
    <mergeCell ref="PZH2:PZN2"/>
    <mergeCell ref="PWI2:PWO2"/>
    <mergeCell ref="PWP2:PWV2"/>
    <mergeCell ref="PWW2:PXC2"/>
    <mergeCell ref="PXD2:PXJ2"/>
    <mergeCell ref="PXK2:PXQ2"/>
    <mergeCell ref="PXR2:PXX2"/>
    <mergeCell ref="QEK2:QEQ2"/>
    <mergeCell ref="QER2:QEX2"/>
    <mergeCell ref="QEY2:QFE2"/>
    <mergeCell ref="QFF2:QFL2"/>
    <mergeCell ref="QFM2:QFS2"/>
    <mergeCell ref="QFT2:QFZ2"/>
    <mergeCell ref="QCU2:QDA2"/>
    <mergeCell ref="QDB2:QDH2"/>
    <mergeCell ref="QDI2:QDO2"/>
    <mergeCell ref="QDP2:QDV2"/>
    <mergeCell ref="QDW2:QEC2"/>
    <mergeCell ref="QED2:QEJ2"/>
    <mergeCell ref="QBE2:QBK2"/>
    <mergeCell ref="QBL2:QBR2"/>
    <mergeCell ref="QBS2:QBY2"/>
    <mergeCell ref="QBZ2:QCF2"/>
    <mergeCell ref="QCG2:QCM2"/>
    <mergeCell ref="QCN2:QCT2"/>
    <mergeCell ref="QJG2:QJM2"/>
    <mergeCell ref="QJN2:QJT2"/>
    <mergeCell ref="QJU2:QKA2"/>
    <mergeCell ref="QKB2:QKH2"/>
    <mergeCell ref="QKI2:QKO2"/>
    <mergeCell ref="QKP2:QKV2"/>
    <mergeCell ref="QHQ2:QHW2"/>
    <mergeCell ref="QHX2:QID2"/>
    <mergeCell ref="QIE2:QIK2"/>
    <mergeCell ref="QIL2:QIR2"/>
    <mergeCell ref="QIS2:QIY2"/>
    <mergeCell ref="QIZ2:QJF2"/>
    <mergeCell ref="QGA2:QGG2"/>
    <mergeCell ref="QGH2:QGN2"/>
    <mergeCell ref="QGO2:QGU2"/>
    <mergeCell ref="QGV2:QHB2"/>
    <mergeCell ref="QHC2:QHI2"/>
    <mergeCell ref="QHJ2:QHP2"/>
    <mergeCell ref="QOC2:QOI2"/>
    <mergeCell ref="QOJ2:QOP2"/>
    <mergeCell ref="QOQ2:QOW2"/>
    <mergeCell ref="QOX2:QPD2"/>
    <mergeCell ref="QPE2:QPK2"/>
    <mergeCell ref="QPL2:QPR2"/>
    <mergeCell ref="QMM2:QMS2"/>
    <mergeCell ref="QMT2:QMZ2"/>
    <mergeCell ref="QNA2:QNG2"/>
    <mergeCell ref="QNH2:QNN2"/>
    <mergeCell ref="QNO2:QNU2"/>
    <mergeCell ref="QNV2:QOB2"/>
    <mergeCell ref="QKW2:QLC2"/>
    <mergeCell ref="QLD2:QLJ2"/>
    <mergeCell ref="QLK2:QLQ2"/>
    <mergeCell ref="QLR2:QLX2"/>
    <mergeCell ref="QLY2:QME2"/>
    <mergeCell ref="QMF2:QML2"/>
    <mergeCell ref="QSY2:QTE2"/>
    <mergeCell ref="QTF2:QTL2"/>
    <mergeCell ref="QTM2:QTS2"/>
    <mergeCell ref="QTT2:QTZ2"/>
    <mergeCell ref="QUA2:QUG2"/>
    <mergeCell ref="QUH2:QUN2"/>
    <mergeCell ref="QRI2:QRO2"/>
    <mergeCell ref="QRP2:QRV2"/>
    <mergeCell ref="QRW2:QSC2"/>
    <mergeCell ref="QSD2:QSJ2"/>
    <mergeCell ref="QSK2:QSQ2"/>
    <mergeCell ref="QSR2:QSX2"/>
    <mergeCell ref="QPS2:QPY2"/>
    <mergeCell ref="QPZ2:QQF2"/>
    <mergeCell ref="QQG2:QQM2"/>
    <mergeCell ref="QQN2:QQT2"/>
    <mergeCell ref="QQU2:QRA2"/>
    <mergeCell ref="QRB2:QRH2"/>
    <mergeCell ref="QXU2:QYA2"/>
    <mergeCell ref="QYB2:QYH2"/>
    <mergeCell ref="QYI2:QYO2"/>
    <mergeCell ref="QYP2:QYV2"/>
    <mergeCell ref="QYW2:QZC2"/>
    <mergeCell ref="QZD2:QZJ2"/>
    <mergeCell ref="QWE2:QWK2"/>
    <mergeCell ref="QWL2:QWR2"/>
    <mergeCell ref="QWS2:QWY2"/>
    <mergeCell ref="QWZ2:QXF2"/>
    <mergeCell ref="QXG2:QXM2"/>
    <mergeCell ref="QXN2:QXT2"/>
    <mergeCell ref="QUO2:QUU2"/>
    <mergeCell ref="QUV2:QVB2"/>
    <mergeCell ref="QVC2:QVI2"/>
    <mergeCell ref="QVJ2:QVP2"/>
    <mergeCell ref="QVQ2:QVW2"/>
    <mergeCell ref="QVX2:QWD2"/>
    <mergeCell ref="RCQ2:RCW2"/>
    <mergeCell ref="RCX2:RDD2"/>
    <mergeCell ref="RDE2:RDK2"/>
    <mergeCell ref="RDL2:RDR2"/>
    <mergeCell ref="RDS2:RDY2"/>
    <mergeCell ref="RDZ2:REF2"/>
    <mergeCell ref="RBA2:RBG2"/>
    <mergeCell ref="RBH2:RBN2"/>
    <mergeCell ref="RBO2:RBU2"/>
    <mergeCell ref="RBV2:RCB2"/>
    <mergeCell ref="RCC2:RCI2"/>
    <mergeCell ref="RCJ2:RCP2"/>
    <mergeCell ref="QZK2:QZQ2"/>
    <mergeCell ref="QZR2:QZX2"/>
    <mergeCell ref="QZY2:RAE2"/>
    <mergeCell ref="RAF2:RAL2"/>
    <mergeCell ref="RAM2:RAS2"/>
    <mergeCell ref="RAT2:RAZ2"/>
    <mergeCell ref="RHM2:RHS2"/>
    <mergeCell ref="RHT2:RHZ2"/>
    <mergeCell ref="RIA2:RIG2"/>
    <mergeCell ref="RIH2:RIN2"/>
    <mergeCell ref="RIO2:RIU2"/>
    <mergeCell ref="RIV2:RJB2"/>
    <mergeCell ref="RFW2:RGC2"/>
    <mergeCell ref="RGD2:RGJ2"/>
    <mergeCell ref="RGK2:RGQ2"/>
    <mergeCell ref="RGR2:RGX2"/>
    <mergeCell ref="RGY2:RHE2"/>
    <mergeCell ref="RHF2:RHL2"/>
    <mergeCell ref="REG2:REM2"/>
    <mergeCell ref="REN2:RET2"/>
    <mergeCell ref="REU2:RFA2"/>
    <mergeCell ref="RFB2:RFH2"/>
    <mergeCell ref="RFI2:RFO2"/>
    <mergeCell ref="RFP2:RFV2"/>
    <mergeCell ref="RMI2:RMO2"/>
    <mergeCell ref="RMP2:RMV2"/>
    <mergeCell ref="RMW2:RNC2"/>
    <mergeCell ref="RND2:RNJ2"/>
    <mergeCell ref="RNK2:RNQ2"/>
    <mergeCell ref="RNR2:RNX2"/>
    <mergeCell ref="RKS2:RKY2"/>
    <mergeCell ref="RKZ2:RLF2"/>
    <mergeCell ref="RLG2:RLM2"/>
    <mergeCell ref="RLN2:RLT2"/>
    <mergeCell ref="RLU2:RMA2"/>
    <mergeCell ref="RMB2:RMH2"/>
    <mergeCell ref="RJC2:RJI2"/>
    <mergeCell ref="RJJ2:RJP2"/>
    <mergeCell ref="RJQ2:RJW2"/>
    <mergeCell ref="RJX2:RKD2"/>
    <mergeCell ref="RKE2:RKK2"/>
    <mergeCell ref="RKL2:RKR2"/>
    <mergeCell ref="RRE2:RRK2"/>
    <mergeCell ref="RRL2:RRR2"/>
    <mergeCell ref="RRS2:RRY2"/>
    <mergeCell ref="RRZ2:RSF2"/>
    <mergeCell ref="RSG2:RSM2"/>
    <mergeCell ref="RSN2:RST2"/>
    <mergeCell ref="RPO2:RPU2"/>
    <mergeCell ref="RPV2:RQB2"/>
    <mergeCell ref="RQC2:RQI2"/>
    <mergeCell ref="RQJ2:RQP2"/>
    <mergeCell ref="RQQ2:RQW2"/>
    <mergeCell ref="RQX2:RRD2"/>
    <mergeCell ref="RNY2:ROE2"/>
    <mergeCell ref="ROF2:ROL2"/>
    <mergeCell ref="ROM2:ROS2"/>
    <mergeCell ref="ROT2:ROZ2"/>
    <mergeCell ref="RPA2:RPG2"/>
    <mergeCell ref="RPH2:RPN2"/>
    <mergeCell ref="RWA2:RWG2"/>
    <mergeCell ref="RWH2:RWN2"/>
    <mergeCell ref="RWO2:RWU2"/>
    <mergeCell ref="RWV2:RXB2"/>
    <mergeCell ref="RXC2:RXI2"/>
    <mergeCell ref="RXJ2:RXP2"/>
    <mergeCell ref="RUK2:RUQ2"/>
    <mergeCell ref="RUR2:RUX2"/>
    <mergeCell ref="RUY2:RVE2"/>
    <mergeCell ref="RVF2:RVL2"/>
    <mergeCell ref="RVM2:RVS2"/>
    <mergeCell ref="RVT2:RVZ2"/>
    <mergeCell ref="RSU2:RTA2"/>
    <mergeCell ref="RTB2:RTH2"/>
    <mergeCell ref="RTI2:RTO2"/>
    <mergeCell ref="RTP2:RTV2"/>
    <mergeCell ref="RTW2:RUC2"/>
    <mergeCell ref="RUD2:RUJ2"/>
    <mergeCell ref="SAW2:SBC2"/>
    <mergeCell ref="SBD2:SBJ2"/>
    <mergeCell ref="SBK2:SBQ2"/>
    <mergeCell ref="SBR2:SBX2"/>
    <mergeCell ref="SBY2:SCE2"/>
    <mergeCell ref="SCF2:SCL2"/>
    <mergeCell ref="RZG2:RZM2"/>
    <mergeCell ref="RZN2:RZT2"/>
    <mergeCell ref="RZU2:SAA2"/>
    <mergeCell ref="SAB2:SAH2"/>
    <mergeCell ref="SAI2:SAO2"/>
    <mergeCell ref="SAP2:SAV2"/>
    <mergeCell ref="RXQ2:RXW2"/>
    <mergeCell ref="RXX2:RYD2"/>
    <mergeCell ref="RYE2:RYK2"/>
    <mergeCell ref="RYL2:RYR2"/>
    <mergeCell ref="RYS2:RYY2"/>
    <mergeCell ref="RYZ2:RZF2"/>
    <mergeCell ref="SFS2:SFY2"/>
    <mergeCell ref="SFZ2:SGF2"/>
    <mergeCell ref="SGG2:SGM2"/>
    <mergeCell ref="SGN2:SGT2"/>
    <mergeCell ref="SGU2:SHA2"/>
    <mergeCell ref="SHB2:SHH2"/>
    <mergeCell ref="SEC2:SEI2"/>
    <mergeCell ref="SEJ2:SEP2"/>
    <mergeCell ref="SEQ2:SEW2"/>
    <mergeCell ref="SEX2:SFD2"/>
    <mergeCell ref="SFE2:SFK2"/>
    <mergeCell ref="SFL2:SFR2"/>
    <mergeCell ref="SCM2:SCS2"/>
    <mergeCell ref="SCT2:SCZ2"/>
    <mergeCell ref="SDA2:SDG2"/>
    <mergeCell ref="SDH2:SDN2"/>
    <mergeCell ref="SDO2:SDU2"/>
    <mergeCell ref="SDV2:SEB2"/>
    <mergeCell ref="SKO2:SKU2"/>
    <mergeCell ref="SKV2:SLB2"/>
    <mergeCell ref="SLC2:SLI2"/>
    <mergeCell ref="SLJ2:SLP2"/>
    <mergeCell ref="SLQ2:SLW2"/>
    <mergeCell ref="SLX2:SMD2"/>
    <mergeCell ref="SIY2:SJE2"/>
    <mergeCell ref="SJF2:SJL2"/>
    <mergeCell ref="SJM2:SJS2"/>
    <mergeCell ref="SJT2:SJZ2"/>
    <mergeCell ref="SKA2:SKG2"/>
    <mergeCell ref="SKH2:SKN2"/>
    <mergeCell ref="SHI2:SHO2"/>
    <mergeCell ref="SHP2:SHV2"/>
    <mergeCell ref="SHW2:SIC2"/>
    <mergeCell ref="SID2:SIJ2"/>
    <mergeCell ref="SIK2:SIQ2"/>
    <mergeCell ref="SIR2:SIX2"/>
    <mergeCell ref="SPK2:SPQ2"/>
    <mergeCell ref="SPR2:SPX2"/>
    <mergeCell ref="SPY2:SQE2"/>
    <mergeCell ref="SQF2:SQL2"/>
    <mergeCell ref="SQM2:SQS2"/>
    <mergeCell ref="SQT2:SQZ2"/>
    <mergeCell ref="SNU2:SOA2"/>
    <mergeCell ref="SOB2:SOH2"/>
    <mergeCell ref="SOI2:SOO2"/>
    <mergeCell ref="SOP2:SOV2"/>
    <mergeCell ref="SOW2:SPC2"/>
    <mergeCell ref="SPD2:SPJ2"/>
    <mergeCell ref="SME2:SMK2"/>
    <mergeCell ref="SML2:SMR2"/>
    <mergeCell ref="SMS2:SMY2"/>
    <mergeCell ref="SMZ2:SNF2"/>
    <mergeCell ref="SNG2:SNM2"/>
    <mergeCell ref="SNN2:SNT2"/>
    <mergeCell ref="SUG2:SUM2"/>
    <mergeCell ref="SUN2:SUT2"/>
    <mergeCell ref="SUU2:SVA2"/>
    <mergeCell ref="SVB2:SVH2"/>
    <mergeCell ref="SVI2:SVO2"/>
    <mergeCell ref="SVP2:SVV2"/>
    <mergeCell ref="SSQ2:SSW2"/>
    <mergeCell ref="SSX2:STD2"/>
    <mergeCell ref="STE2:STK2"/>
    <mergeCell ref="STL2:STR2"/>
    <mergeCell ref="STS2:STY2"/>
    <mergeCell ref="STZ2:SUF2"/>
    <mergeCell ref="SRA2:SRG2"/>
    <mergeCell ref="SRH2:SRN2"/>
    <mergeCell ref="SRO2:SRU2"/>
    <mergeCell ref="SRV2:SSB2"/>
    <mergeCell ref="SSC2:SSI2"/>
    <mergeCell ref="SSJ2:SSP2"/>
    <mergeCell ref="SZC2:SZI2"/>
    <mergeCell ref="SZJ2:SZP2"/>
    <mergeCell ref="SZQ2:SZW2"/>
    <mergeCell ref="SZX2:TAD2"/>
    <mergeCell ref="TAE2:TAK2"/>
    <mergeCell ref="TAL2:TAR2"/>
    <mergeCell ref="SXM2:SXS2"/>
    <mergeCell ref="SXT2:SXZ2"/>
    <mergeCell ref="SYA2:SYG2"/>
    <mergeCell ref="SYH2:SYN2"/>
    <mergeCell ref="SYO2:SYU2"/>
    <mergeCell ref="SYV2:SZB2"/>
    <mergeCell ref="SVW2:SWC2"/>
    <mergeCell ref="SWD2:SWJ2"/>
    <mergeCell ref="SWK2:SWQ2"/>
    <mergeCell ref="SWR2:SWX2"/>
    <mergeCell ref="SWY2:SXE2"/>
    <mergeCell ref="SXF2:SXL2"/>
    <mergeCell ref="TDY2:TEE2"/>
    <mergeCell ref="TEF2:TEL2"/>
    <mergeCell ref="TEM2:TES2"/>
    <mergeCell ref="TET2:TEZ2"/>
    <mergeCell ref="TFA2:TFG2"/>
    <mergeCell ref="TFH2:TFN2"/>
    <mergeCell ref="TCI2:TCO2"/>
    <mergeCell ref="TCP2:TCV2"/>
    <mergeCell ref="TCW2:TDC2"/>
    <mergeCell ref="TDD2:TDJ2"/>
    <mergeCell ref="TDK2:TDQ2"/>
    <mergeCell ref="TDR2:TDX2"/>
    <mergeCell ref="TAS2:TAY2"/>
    <mergeCell ref="TAZ2:TBF2"/>
    <mergeCell ref="TBG2:TBM2"/>
    <mergeCell ref="TBN2:TBT2"/>
    <mergeCell ref="TBU2:TCA2"/>
    <mergeCell ref="TCB2:TCH2"/>
    <mergeCell ref="TIU2:TJA2"/>
    <mergeCell ref="TJB2:TJH2"/>
    <mergeCell ref="TJI2:TJO2"/>
    <mergeCell ref="TJP2:TJV2"/>
    <mergeCell ref="TJW2:TKC2"/>
    <mergeCell ref="TKD2:TKJ2"/>
    <mergeCell ref="THE2:THK2"/>
    <mergeCell ref="THL2:THR2"/>
    <mergeCell ref="THS2:THY2"/>
    <mergeCell ref="THZ2:TIF2"/>
    <mergeCell ref="TIG2:TIM2"/>
    <mergeCell ref="TIN2:TIT2"/>
    <mergeCell ref="TFO2:TFU2"/>
    <mergeCell ref="TFV2:TGB2"/>
    <mergeCell ref="TGC2:TGI2"/>
    <mergeCell ref="TGJ2:TGP2"/>
    <mergeCell ref="TGQ2:TGW2"/>
    <mergeCell ref="TGX2:THD2"/>
    <mergeCell ref="TNQ2:TNW2"/>
    <mergeCell ref="TNX2:TOD2"/>
    <mergeCell ref="TOE2:TOK2"/>
    <mergeCell ref="TOL2:TOR2"/>
    <mergeCell ref="TOS2:TOY2"/>
    <mergeCell ref="TOZ2:TPF2"/>
    <mergeCell ref="TMA2:TMG2"/>
    <mergeCell ref="TMH2:TMN2"/>
    <mergeCell ref="TMO2:TMU2"/>
    <mergeCell ref="TMV2:TNB2"/>
    <mergeCell ref="TNC2:TNI2"/>
    <mergeCell ref="TNJ2:TNP2"/>
    <mergeCell ref="TKK2:TKQ2"/>
    <mergeCell ref="TKR2:TKX2"/>
    <mergeCell ref="TKY2:TLE2"/>
    <mergeCell ref="TLF2:TLL2"/>
    <mergeCell ref="TLM2:TLS2"/>
    <mergeCell ref="TLT2:TLZ2"/>
    <mergeCell ref="TSM2:TSS2"/>
    <mergeCell ref="TST2:TSZ2"/>
    <mergeCell ref="TTA2:TTG2"/>
    <mergeCell ref="TTH2:TTN2"/>
    <mergeCell ref="TTO2:TTU2"/>
    <mergeCell ref="TTV2:TUB2"/>
    <mergeCell ref="TQW2:TRC2"/>
    <mergeCell ref="TRD2:TRJ2"/>
    <mergeCell ref="TRK2:TRQ2"/>
    <mergeCell ref="TRR2:TRX2"/>
    <mergeCell ref="TRY2:TSE2"/>
    <mergeCell ref="TSF2:TSL2"/>
    <mergeCell ref="TPG2:TPM2"/>
    <mergeCell ref="TPN2:TPT2"/>
    <mergeCell ref="TPU2:TQA2"/>
    <mergeCell ref="TQB2:TQH2"/>
    <mergeCell ref="TQI2:TQO2"/>
    <mergeCell ref="TQP2:TQV2"/>
    <mergeCell ref="TXI2:TXO2"/>
    <mergeCell ref="TXP2:TXV2"/>
    <mergeCell ref="TXW2:TYC2"/>
    <mergeCell ref="TYD2:TYJ2"/>
    <mergeCell ref="TYK2:TYQ2"/>
    <mergeCell ref="TYR2:TYX2"/>
    <mergeCell ref="TVS2:TVY2"/>
    <mergeCell ref="TVZ2:TWF2"/>
    <mergeCell ref="TWG2:TWM2"/>
    <mergeCell ref="TWN2:TWT2"/>
    <mergeCell ref="TWU2:TXA2"/>
    <mergeCell ref="TXB2:TXH2"/>
    <mergeCell ref="TUC2:TUI2"/>
    <mergeCell ref="TUJ2:TUP2"/>
    <mergeCell ref="TUQ2:TUW2"/>
    <mergeCell ref="TUX2:TVD2"/>
    <mergeCell ref="TVE2:TVK2"/>
    <mergeCell ref="TVL2:TVR2"/>
    <mergeCell ref="UCE2:UCK2"/>
    <mergeCell ref="UCL2:UCR2"/>
    <mergeCell ref="UCS2:UCY2"/>
    <mergeCell ref="UCZ2:UDF2"/>
    <mergeCell ref="UDG2:UDM2"/>
    <mergeCell ref="UDN2:UDT2"/>
    <mergeCell ref="UAO2:UAU2"/>
    <mergeCell ref="UAV2:UBB2"/>
    <mergeCell ref="UBC2:UBI2"/>
    <mergeCell ref="UBJ2:UBP2"/>
    <mergeCell ref="UBQ2:UBW2"/>
    <mergeCell ref="UBX2:UCD2"/>
    <mergeCell ref="TYY2:TZE2"/>
    <mergeCell ref="TZF2:TZL2"/>
    <mergeCell ref="TZM2:TZS2"/>
    <mergeCell ref="TZT2:TZZ2"/>
    <mergeCell ref="UAA2:UAG2"/>
    <mergeCell ref="UAH2:UAN2"/>
    <mergeCell ref="UHA2:UHG2"/>
    <mergeCell ref="UHH2:UHN2"/>
    <mergeCell ref="UHO2:UHU2"/>
    <mergeCell ref="UHV2:UIB2"/>
    <mergeCell ref="UIC2:UII2"/>
    <mergeCell ref="UIJ2:UIP2"/>
    <mergeCell ref="UFK2:UFQ2"/>
    <mergeCell ref="UFR2:UFX2"/>
    <mergeCell ref="UFY2:UGE2"/>
    <mergeCell ref="UGF2:UGL2"/>
    <mergeCell ref="UGM2:UGS2"/>
    <mergeCell ref="UGT2:UGZ2"/>
    <mergeCell ref="UDU2:UEA2"/>
    <mergeCell ref="UEB2:UEH2"/>
    <mergeCell ref="UEI2:UEO2"/>
    <mergeCell ref="UEP2:UEV2"/>
    <mergeCell ref="UEW2:UFC2"/>
    <mergeCell ref="UFD2:UFJ2"/>
    <mergeCell ref="ULW2:UMC2"/>
    <mergeCell ref="UMD2:UMJ2"/>
    <mergeCell ref="UMK2:UMQ2"/>
    <mergeCell ref="UMR2:UMX2"/>
    <mergeCell ref="UMY2:UNE2"/>
    <mergeCell ref="UNF2:UNL2"/>
    <mergeCell ref="UKG2:UKM2"/>
    <mergeCell ref="UKN2:UKT2"/>
    <mergeCell ref="UKU2:ULA2"/>
    <mergeCell ref="ULB2:ULH2"/>
    <mergeCell ref="ULI2:ULO2"/>
    <mergeCell ref="ULP2:ULV2"/>
    <mergeCell ref="UIQ2:UIW2"/>
    <mergeCell ref="UIX2:UJD2"/>
    <mergeCell ref="UJE2:UJK2"/>
    <mergeCell ref="UJL2:UJR2"/>
    <mergeCell ref="UJS2:UJY2"/>
    <mergeCell ref="UJZ2:UKF2"/>
    <mergeCell ref="UQS2:UQY2"/>
    <mergeCell ref="UQZ2:URF2"/>
    <mergeCell ref="URG2:URM2"/>
    <mergeCell ref="URN2:URT2"/>
    <mergeCell ref="URU2:USA2"/>
    <mergeCell ref="USB2:USH2"/>
    <mergeCell ref="UPC2:UPI2"/>
    <mergeCell ref="UPJ2:UPP2"/>
    <mergeCell ref="UPQ2:UPW2"/>
    <mergeCell ref="UPX2:UQD2"/>
    <mergeCell ref="UQE2:UQK2"/>
    <mergeCell ref="UQL2:UQR2"/>
    <mergeCell ref="UNM2:UNS2"/>
    <mergeCell ref="UNT2:UNZ2"/>
    <mergeCell ref="UOA2:UOG2"/>
    <mergeCell ref="UOH2:UON2"/>
    <mergeCell ref="UOO2:UOU2"/>
    <mergeCell ref="UOV2:UPB2"/>
    <mergeCell ref="UVO2:UVU2"/>
    <mergeCell ref="UVV2:UWB2"/>
    <mergeCell ref="UWC2:UWI2"/>
    <mergeCell ref="UWJ2:UWP2"/>
    <mergeCell ref="UWQ2:UWW2"/>
    <mergeCell ref="UWX2:UXD2"/>
    <mergeCell ref="UTY2:UUE2"/>
    <mergeCell ref="UUF2:UUL2"/>
    <mergeCell ref="UUM2:UUS2"/>
    <mergeCell ref="UUT2:UUZ2"/>
    <mergeCell ref="UVA2:UVG2"/>
    <mergeCell ref="UVH2:UVN2"/>
    <mergeCell ref="USI2:USO2"/>
    <mergeCell ref="USP2:USV2"/>
    <mergeCell ref="USW2:UTC2"/>
    <mergeCell ref="UTD2:UTJ2"/>
    <mergeCell ref="UTK2:UTQ2"/>
    <mergeCell ref="UTR2:UTX2"/>
    <mergeCell ref="VAK2:VAQ2"/>
    <mergeCell ref="VAR2:VAX2"/>
    <mergeCell ref="VAY2:VBE2"/>
    <mergeCell ref="VBF2:VBL2"/>
    <mergeCell ref="VBM2:VBS2"/>
    <mergeCell ref="VBT2:VBZ2"/>
    <mergeCell ref="UYU2:UZA2"/>
    <mergeCell ref="UZB2:UZH2"/>
    <mergeCell ref="UZI2:UZO2"/>
    <mergeCell ref="UZP2:UZV2"/>
    <mergeCell ref="UZW2:VAC2"/>
    <mergeCell ref="VAD2:VAJ2"/>
    <mergeCell ref="UXE2:UXK2"/>
    <mergeCell ref="UXL2:UXR2"/>
    <mergeCell ref="UXS2:UXY2"/>
    <mergeCell ref="UXZ2:UYF2"/>
    <mergeCell ref="UYG2:UYM2"/>
    <mergeCell ref="UYN2:UYT2"/>
    <mergeCell ref="VFG2:VFM2"/>
    <mergeCell ref="VFN2:VFT2"/>
    <mergeCell ref="VFU2:VGA2"/>
    <mergeCell ref="VGB2:VGH2"/>
    <mergeCell ref="VGI2:VGO2"/>
    <mergeCell ref="VGP2:VGV2"/>
    <mergeCell ref="VDQ2:VDW2"/>
    <mergeCell ref="VDX2:VED2"/>
    <mergeCell ref="VEE2:VEK2"/>
    <mergeCell ref="VEL2:VER2"/>
    <mergeCell ref="VES2:VEY2"/>
    <mergeCell ref="VEZ2:VFF2"/>
    <mergeCell ref="VCA2:VCG2"/>
    <mergeCell ref="VCH2:VCN2"/>
    <mergeCell ref="VCO2:VCU2"/>
    <mergeCell ref="VCV2:VDB2"/>
    <mergeCell ref="VDC2:VDI2"/>
    <mergeCell ref="VDJ2:VDP2"/>
    <mergeCell ref="VKC2:VKI2"/>
    <mergeCell ref="VKJ2:VKP2"/>
    <mergeCell ref="VKQ2:VKW2"/>
    <mergeCell ref="VKX2:VLD2"/>
    <mergeCell ref="VLE2:VLK2"/>
    <mergeCell ref="VLL2:VLR2"/>
    <mergeCell ref="VIM2:VIS2"/>
    <mergeCell ref="VIT2:VIZ2"/>
    <mergeCell ref="VJA2:VJG2"/>
    <mergeCell ref="VJH2:VJN2"/>
    <mergeCell ref="VJO2:VJU2"/>
    <mergeCell ref="VJV2:VKB2"/>
    <mergeCell ref="VGW2:VHC2"/>
    <mergeCell ref="VHD2:VHJ2"/>
    <mergeCell ref="VHK2:VHQ2"/>
    <mergeCell ref="VHR2:VHX2"/>
    <mergeCell ref="VHY2:VIE2"/>
    <mergeCell ref="VIF2:VIL2"/>
    <mergeCell ref="VOY2:VPE2"/>
    <mergeCell ref="VPF2:VPL2"/>
    <mergeCell ref="VPM2:VPS2"/>
    <mergeCell ref="VPT2:VPZ2"/>
    <mergeCell ref="VQA2:VQG2"/>
    <mergeCell ref="VQH2:VQN2"/>
    <mergeCell ref="VNI2:VNO2"/>
    <mergeCell ref="VNP2:VNV2"/>
    <mergeCell ref="VNW2:VOC2"/>
    <mergeCell ref="VOD2:VOJ2"/>
    <mergeCell ref="VOK2:VOQ2"/>
    <mergeCell ref="VOR2:VOX2"/>
    <mergeCell ref="VLS2:VLY2"/>
    <mergeCell ref="VLZ2:VMF2"/>
    <mergeCell ref="VMG2:VMM2"/>
    <mergeCell ref="VMN2:VMT2"/>
    <mergeCell ref="VMU2:VNA2"/>
    <mergeCell ref="VNB2:VNH2"/>
    <mergeCell ref="VTU2:VUA2"/>
    <mergeCell ref="VUB2:VUH2"/>
    <mergeCell ref="VUI2:VUO2"/>
    <mergeCell ref="VUP2:VUV2"/>
    <mergeCell ref="VUW2:VVC2"/>
    <mergeCell ref="VVD2:VVJ2"/>
    <mergeCell ref="VSE2:VSK2"/>
    <mergeCell ref="VSL2:VSR2"/>
    <mergeCell ref="VSS2:VSY2"/>
    <mergeCell ref="VSZ2:VTF2"/>
    <mergeCell ref="VTG2:VTM2"/>
    <mergeCell ref="VTN2:VTT2"/>
    <mergeCell ref="VQO2:VQU2"/>
    <mergeCell ref="VQV2:VRB2"/>
    <mergeCell ref="VRC2:VRI2"/>
    <mergeCell ref="VRJ2:VRP2"/>
    <mergeCell ref="VRQ2:VRW2"/>
    <mergeCell ref="VRX2:VSD2"/>
    <mergeCell ref="VYQ2:VYW2"/>
    <mergeCell ref="VYX2:VZD2"/>
    <mergeCell ref="VZE2:VZK2"/>
    <mergeCell ref="VZL2:VZR2"/>
    <mergeCell ref="VZS2:VZY2"/>
    <mergeCell ref="VZZ2:WAF2"/>
    <mergeCell ref="VXA2:VXG2"/>
    <mergeCell ref="VXH2:VXN2"/>
    <mergeCell ref="VXO2:VXU2"/>
    <mergeCell ref="VXV2:VYB2"/>
    <mergeCell ref="VYC2:VYI2"/>
    <mergeCell ref="VYJ2:VYP2"/>
    <mergeCell ref="VVK2:VVQ2"/>
    <mergeCell ref="VVR2:VVX2"/>
    <mergeCell ref="VVY2:VWE2"/>
    <mergeCell ref="VWF2:VWL2"/>
    <mergeCell ref="VWM2:VWS2"/>
    <mergeCell ref="VWT2:VWZ2"/>
    <mergeCell ref="WDM2:WDS2"/>
    <mergeCell ref="WDT2:WDZ2"/>
    <mergeCell ref="WEA2:WEG2"/>
    <mergeCell ref="WEH2:WEN2"/>
    <mergeCell ref="WEO2:WEU2"/>
    <mergeCell ref="WEV2:WFB2"/>
    <mergeCell ref="WBW2:WCC2"/>
    <mergeCell ref="WCD2:WCJ2"/>
    <mergeCell ref="WCK2:WCQ2"/>
    <mergeCell ref="WCR2:WCX2"/>
    <mergeCell ref="WCY2:WDE2"/>
    <mergeCell ref="WDF2:WDL2"/>
    <mergeCell ref="WAG2:WAM2"/>
    <mergeCell ref="WAN2:WAT2"/>
    <mergeCell ref="WAU2:WBA2"/>
    <mergeCell ref="WBB2:WBH2"/>
    <mergeCell ref="WBI2:WBO2"/>
    <mergeCell ref="WBP2:WBV2"/>
    <mergeCell ref="WII2:WIO2"/>
    <mergeCell ref="WIP2:WIV2"/>
    <mergeCell ref="WIW2:WJC2"/>
    <mergeCell ref="WJD2:WJJ2"/>
    <mergeCell ref="WJK2:WJQ2"/>
    <mergeCell ref="WJR2:WJX2"/>
    <mergeCell ref="WGS2:WGY2"/>
    <mergeCell ref="WGZ2:WHF2"/>
    <mergeCell ref="WHG2:WHM2"/>
    <mergeCell ref="WHN2:WHT2"/>
    <mergeCell ref="WHU2:WIA2"/>
    <mergeCell ref="WIB2:WIH2"/>
    <mergeCell ref="WFC2:WFI2"/>
    <mergeCell ref="WFJ2:WFP2"/>
    <mergeCell ref="WFQ2:WFW2"/>
    <mergeCell ref="WFX2:WGD2"/>
    <mergeCell ref="WGE2:WGK2"/>
    <mergeCell ref="WGL2:WGR2"/>
    <mergeCell ref="WNE2:WNK2"/>
    <mergeCell ref="WNL2:WNR2"/>
    <mergeCell ref="WNS2:WNY2"/>
    <mergeCell ref="WNZ2:WOF2"/>
    <mergeCell ref="WOG2:WOM2"/>
    <mergeCell ref="WON2:WOT2"/>
    <mergeCell ref="WLO2:WLU2"/>
    <mergeCell ref="WLV2:WMB2"/>
    <mergeCell ref="WMC2:WMI2"/>
    <mergeCell ref="WMJ2:WMP2"/>
    <mergeCell ref="WMQ2:WMW2"/>
    <mergeCell ref="WMX2:WND2"/>
    <mergeCell ref="WJY2:WKE2"/>
    <mergeCell ref="WKF2:WKL2"/>
    <mergeCell ref="WKM2:WKS2"/>
    <mergeCell ref="WKT2:WKZ2"/>
    <mergeCell ref="WLA2:WLG2"/>
    <mergeCell ref="WLH2:WLN2"/>
    <mergeCell ref="WSA2:WSG2"/>
    <mergeCell ref="WSH2:WSN2"/>
    <mergeCell ref="WSO2:WSU2"/>
    <mergeCell ref="WSV2:WTB2"/>
    <mergeCell ref="WTC2:WTI2"/>
    <mergeCell ref="WTJ2:WTP2"/>
    <mergeCell ref="WQK2:WQQ2"/>
    <mergeCell ref="WQR2:WQX2"/>
    <mergeCell ref="WQY2:WRE2"/>
    <mergeCell ref="WRF2:WRL2"/>
    <mergeCell ref="WRM2:WRS2"/>
    <mergeCell ref="WRT2:WRZ2"/>
    <mergeCell ref="WOU2:WPA2"/>
    <mergeCell ref="WPB2:WPH2"/>
    <mergeCell ref="WPI2:WPO2"/>
    <mergeCell ref="WPP2:WPV2"/>
    <mergeCell ref="WPW2:WQC2"/>
    <mergeCell ref="WQD2:WQJ2"/>
    <mergeCell ref="WZO2:WZU2"/>
    <mergeCell ref="WZV2:XAB2"/>
    <mergeCell ref="WWW2:WXC2"/>
    <mergeCell ref="WXD2:WXJ2"/>
    <mergeCell ref="WXK2:WXQ2"/>
    <mergeCell ref="WXR2:WXX2"/>
    <mergeCell ref="WXY2:WYE2"/>
    <mergeCell ref="WYF2:WYL2"/>
    <mergeCell ref="WVG2:WVM2"/>
    <mergeCell ref="WVN2:WVT2"/>
    <mergeCell ref="WVU2:WWA2"/>
    <mergeCell ref="WWB2:WWH2"/>
    <mergeCell ref="WWI2:WWO2"/>
    <mergeCell ref="WWP2:WWV2"/>
    <mergeCell ref="WTQ2:WTW2"/>
    <mergeCell ref="WTX2:WUD2"/>
    <mergeCell ref="WUE2:WUK2"/>
    <mergeCell ref="WUL2:WUR2"/>
    <mergeCell ref="WUS2:WUY2"/>
    <mergeCell ref="WUZ2:WVF2"/>
    <mergeCell ref="XEY2:XFB2"/>
    <mergeCell ref="A3:G3"/>
    <mergeCell ref="M3:S3"/>
    <mergeCell ref="T3:Z3"/>
    <mergeCell ref="AA3:AG3"/>
    <mergeCell ref="AH3:AN3"/>
    <mergeCell ref="AO3:AU3"/>
    <mergeCell ref="AV3:BB3"/>
    <mergeCell ref="BC3:BI3"/>
    <mergeCell ref="BJ3:BP3"/>
    <mergeCell ref="XDI2:XDO2"/>
    <mergeCell ref="XDP2:XDV2"/>
    <mergeCell ref="XDW2:XEC2"/>
    <mergeCell ref="XED2:XEJ2"/>
    <mergeCell ref="XEK2:XEQ2"/>
    <mergeCell ref="XER2:XEX2"/>
    <mergeCell ref="XBS2:XBY2"/>
    <mergeCell ref="XBZ2:XCF2"/>
    <mergeCell ref="XCG2:XCM2"/>
    <mergeCell ref="XCN2:XCT2"/>
    <mergeCell ref="XCU2:XDA2"/>
    <mergeCell ref="XDB2:XDH2"/>
    <mergeCell ref="XAC2:XAI2"/>
    <mergeCell ref="XAJ2:XAP2"/>
    <mergeCell ref="XAQ2:XAW2"/>
    <mergeCell ref="XAX2:XBD2"/>
    <mergeCell ref="XBE2:XBK2"/>
    <mergeCell ref="XBL2:XBR2"/>
    <mergeCell ref="WYM2:WYS2"/>
    <mergeCell ref="WYT2:WYZ2"/>
    <mergeCell ref="WZA2:WZG2"/>
    <mergeCell ref="WZH2:WZN2"/>
    <mergeCell ref="EW3:FC3"/>
    <mergeCell ref="FD3:FJ3"/>
    <mergeCell ref="FK3:FQ3"/>
    <mergeCell ref="FR3:FX3"/>
    <mergeCell ref="FY3:GE3"/>
    <mergeCell ref="GF3:GL3"/>
    <mergeCell ref="DG3:DM3"/>
    <mergeCell ref="DN3:DT3"/>
    <mergeCell ref="DU3:EA3"/>
    <mergeCell ref="EB3:EH3"/>
    <mergeCell ref="EI3:EO3"/>
    <mergeCell ref="EP3:EV3"/>
    <mergeCell ref="BQ3:BW3"/>
    <mergeCell ref="BX3:CD3"/>
    <mergeCell ref="CE3:CK3"/>
    <mergeCell ref="CL3:CR3"/>
    <mergeCell ref="CS3:CY3"/>
    <mergeCell ref="CZ3:DF3"/>
    <mergeCell ref="JS3:JY3"/>
    <mergeCell ref="JZ3:KF3"/>
    <mergeCell ref="KG3:KM3"/>
    <mergeCell ref="KN3:KT3"/>
    <mergeCell ref="KU3:LA3"/>
    <mergeCell ref="LB3:LH3"/>
    <mergeCell ref="IC3:II3"/>
    <mergeCell ref="IJ3:IP3"/>
    <mergeCell ref="IQ3:IW3"/>
    <mergeCell ref="IX3:JD3"/>
    <mergeCell ref="JE3:JK3"/>
    <mergeCell ref="JL3:JR3"/>
    <mergeCell ref="GM3:GS3"/>
    <mergeCell ref="GT3:GZ3"/>
    <mergeCell ref="HA3:HG3"/>
    <mergeCell ref="HH3:HN3"/>
    <mergeCell ref="HO3:HU3"/>
    <mergeCell ref="HV3:IB3"/>
    <mergeCell ref="OO3:OU3"/>
    <mergeCell ref="OV3:PB3"/>
    <mergeCell ref="PC3:PI3"/>
    <mergeCell ref="PJ3:PP3"/>
    <mergeCell ref="PQ3:PW3"/>
    <mergeCell ref="PX3:QD3"/>
    <mergeCell ref="MY3:NE3"/>
    <mergeCell ref="NF3:NL3"/>
    <mergeCell ref="NM3:NS3"/>
    <mergeCell ref="NT3:NZ3"/>
    <mergeCell ref="OA3:OG3"/>
    <mergeCell ref="OH3:ON3"/>
    <mergeCell ref="LI3:LO3"/>
    <mergeCell ref="LP3:LV3"/>
    <mergeCell ref="LW3:MC3"/>
    <mergeCell ref="MD3:MJ3"/>
    <mergeCell ref="MK3:MQ3"/>
    <mergeCell ref="MR3:MX3"/>
    <mergeCell ref="TK3:TQ3"/>
    <mergeCell ref="TR3:TX3"/>
    <mergeCell ref="TY3:UE3"/>
    <mergeCell ref="UF3:UL3"/>
    <mergeCell ref="UM3:US3"/>
    <mergeCell ref="UT3:UZ3"/>
    <mergeCell ref="RU3:SA3"/>
    <mergeCell ref="SB3:SH3"/>
    <mergeCell ref="SI3:SO3"/>
    <mergeCell ref="SP3:SV3"/>
    <mergeCell ref="SW3:TC3"/>
    <mergeCell ref="TD3:TJ3"/>
    <mergeCell ref="QE3:QK3"/>
    <mergeCell ref="QL3:QR3"/>
    <mergeCell ref="QS3:QY3"/>
    <mergeCell ref="QZ3:RF3"/>
    <mergeCell ref="RG3:RM3"/>
    <mergeCell ref="RN3:RT3"/>
    <mergeCell ref="YG3:YM3"/>
    <mergeCell ref="YN3:YT3"/>
    <mergeCell ref="YU3:ZA3"/>
    <mergeCell ref="ZB3:ZH3"/>
    <mergeCell ref="ZI3:ZO3"/>
    <mergeCell ref="ZP3:ZV3"/>
    <mergeCell ref="WQ3:WW3"/>
    <mergeCell ref="WX3:XD3"/>
    <mergeCell ref="XE3:XK3"/>
    <mergeCell ref="XL3:XR3"/>
    <mergeCell ref="XS3:XY3"/>
    <mergeCell ref="XZ3:YF3"/>
    <mergeCell ref="VA3:VG3"/>
    <mergeCell ref="VH3:VN3"/>
    <mergeCell ref="VO3:VU3"/>
    <mergeCell ref="VV3:WB3"/>
    <mergeCell ref="WC3:WI3"/>
    <mergeCell ref="WJ3:WP3"/>
    <mergeCell ref="ADC3:ADI3"/>
    <mergeCell ref="ADJ3:ADP3"/>
    <mergeCell ref="ADQ3:ADW3"/>
    <mergeCell ref="ADX3:AED3"/>
    <mergeCell ref="AEE3:AEK3"/>
    <mergeCell ref="AEL3:AER3"/>
    <mergeCell ref="ABM3:ABS3"/>
    <mergeCell ref="ABT3:ABZ3"/>
    <mergeCell ref="ACA3:ACG3"/>
    <mergeCell ref="ACH3:ACN3"/>
    <mergeCell ref="ACO3:ACU3"/>
    <mergeCell ref="ACV3:ADB3"/>
    <mergeCell ref="ZW3:AAC3"/>
    <mergeCell ref="AAD3:AAJ3"/>
    <mergeCell ref="AAK3:AAQ3"/>
    <mergeCell ref="AAR3:AAX3"/>
    <mergeCell ref="AAY3:ABE3"/>
    <mergeCell ref="ABF3:ABL3"/>
    <mergeCell ref="AHY3:AIE3"/>
    <mergeCell ref="AIF3:AIL3"/>
    <mergeCell ref="AIM3:AIS3"/>
    <mergeCell ref="AIT3:AIZ3"/>
    <mergeCell ref="AJA3:AJG3"/>
    <mergeCell ref="AJH3:AJN3"/>
    <mergeCell ref="AGI3:AGO3"/>
    <mergeCell ref="AGP3:AGV3"/>
    <mergeCell ref="AGW3:AHC3"/>
    <mergeCell ref="AHD3:AHJ3"/>
    <mergeCell ref="AHK3:AHQ3"/>
    <mergeCell ref="AHR3:AHX3"/>
    <mergeCell ref="AES3:AEY3"/>
    <mergeCell ref="AEZ3:AFF3"/>
    <mergeCell ref="AFG3:AFM3"/>
    <mergeCell ref="AFN3:AFT3"/>
    <mergeCell ref="AFU3:AGA3"/>
    <mergeCell ref="AGB3:AGH3"/>
    <mergeCell ref="AMU3:ANA3"/>
    <mergeCell ref="ANB3:ANH3"/>
    <mergeCell ref="ANI3:ANO3"/>
    <mergeCell ref="ANP3:ANV3"/>
    <mergeCell ref="ANW3:AOC3"/>
    <mergeCell ref="AOD3:AOJ3"/>
    <mergeCell ref="ALE3:ALK3"/>
    <mergeCell ref="ALL3:ALR3"/>
    <mergeCell ref="ALS3:ALY3"/>
    <mergeCell ref="ALZ3:AMF3"/>
    <mergeCell ref="AMG3:AMM3"/>
    <mergeCell ref="AMN3:AMT3"/>
    <mergeCell ref="AJO3:AJU3"/>
    <mergeCell ref="AJV3:AKB3"/>
    <mergeCell ref="AKC3:AKI3"/>
    <mergeCell ref="AKJ3:AKP3"/>
    <mergeCell ref="AKQ3:AKW3"/>
    <mergeCell ref="AKX3:ALD3"/>
    <mergeCell ref="ARQ3:ARW3"/>
    <mergeCell ref="ARX3:ASD3"/>
    <mergeCell ref="ASE3:ASK3"/>
    <mergeCell ref="ASL3:ASR3"/>
    <mergeCell ref="ASS3:ASY3"/>
    <mergeCell ref="ASZ3:ATF3"/>
    <mergeCell ref="AQA3:AQG3"/>
    <mergeCell ref="AQH3:AQN3"/>
    <mergeCell ref="AQO3:AQU3"/>
    <mergeCell ref="AQV3:ARB3"/>
    <mergeCell ref="ARC3:ARI3"/>
    <mergeCell ref="ARJ3:ARP3"/>
    <mergeCell ref="AOK3:AOQ3"/>
    <mergeCell ref="AOR3:AOX3"/>
    <mergeCell ref="AOY3:APE3"/>
    <mergeCell ref="APF3:APL3"/>
    <mergeCell ref="APM3:APS3"/>
    <mergeCell ref="APT3:APZ3"/>
    <mergeCell ref="AWM3:AWS3"/>
    <mergeCell ref="AWT3:AWZ3"/>
    <mergeCell ref="AXA3:AXG3"/>
    <mergeCell ref="AXH3:AXN3"/>
    <mergeCell ref="AXO3:AXU3"/>
    <mergeCell ref="AXV3:AYB3"/>
    <mergeCell ref="AUW3:AVC3"/>
    <mergeCell ref="AVD3:AVJ3"/>
    <mergeCell ref="AVK3:AVQ3"/>
    <mergeCell ref="AVR3:AVX3"/>
    <mergeCell ref="AVY3:AWE3"/>
    <mergeCell ref="AWF3:AWL3"/>
    <mergeCell ref="ATG3:ATM3"/>
    <mergeCell ref="ATN3:ATT3"/>
    <mergeCell ref="ATU3:AUA3"/>
    <mergeCell ref="AUB3:AUH3"/>
    <mergeCell ref="AUI3:AUO3"/>
    <mergeCell ref="AUP3:AUV3"/>
    <mergeCell ref="BBI3:BBO3"/>
    <mergeCell ref="BBP3:BBV3"/>
    <mergeCell ref="BBW3:BCC3"/>
    <mergeCell ref="BCD3:BCJ3"/>
    <mergeCell ref="BCK3:BCQ3"/>
    <mergeCell ref="BCR3:BCX3"/>
    <mergeCell ref="AZS3:AZY3"/>
    <mergeCell ref="AZZ3:BAF3"/>
    <mergeCell ref="BAG3:BAM3"/>
    <mergeCell ref="BAN3:BAT3"/>
    <mergeCell ref="BAU3:BBA3"/>
    <mergeCell ref="BBB3:BBH3"/>
    <mergeCell ref="AYC3:AYI3"/>
    <mergeCell ref="AYJ3:AYP3"/>
    <mergeCell ref="AYQ3:AYW3"/>
    <mergeCell ref="AYX3:AZD3"/>
    <mergeCell ref="AZE3:AZK3"/>
    <mergeCell ref="AZL3:AZR3"/>
    <mergeCell ref="BGE3:BGK3"/>
    <mergeCell ref="BGL3:BGR3"/>
    <mergeCell ref="BGS3:BGY3"/>
    <mergeCell ref="BGZ3:BHF3"/>
    <mergeCell ref="BHG3:BHM3"/>
    <mergeCell ref="BHN3:BHT3"/>
    <mergeCell ref="BEO3:BEU3"/>
    <mergeCell ref="BEV3:BFB3"/>
    <mergeCell ref="BFC3:BFI3"/>
    <mergeCell ref="BFJ3:BFP3"/>
    <mergeCell ref="BFQ3:BFW3"/>
    <mergeCell ref="BFX3:BGD3"/>
    <mergeCell ref="BCY3:BDE3"/>
    <mergeCell ref="BDF3:BDL3"/>
    <mergeCell ref="BDM3:BDS3"/>
    <mergeCell ref="BDT3:BDZ3"/>
    <mergeCell ref="BEA3:BEG3"/>
    <mergeCell ref="BEH3:BEN3"/>
    <mergeCell ref="BLA3:BLG3"/>
    <mergeCell ref="BLH3:BLN3"/>
    <mergeCell ref="BLO3:BLU3"/>
    <mergeCell ref="BLV3:BMB3"/>
    <mergeCell ref="BMC3:BMI3"/>
    <mergeCell ref="BMJ3:BMP3"/>
    <mergeCell ref="BJK3:BJQ3"/>
    <mergeCell ref="BJR3:BJX3"/>
    <mergeCell ref="BJY3:BKE3"/>
    <mergeCell ref="BKF3:BKL3"/>
    <mergeCell ref="BKM3:BKS3"/>
    <mergeCell ref="BKT3:BKZ3"/>
    <mergeCell ref="BHU3:BIA3"/>
    <mergeCell ref="BIB3:BIH3"/>
    <mergeCell ref="BII3:BIO3"/>
    <mergeCell ref="BIP3:BIV3"/>
    <mergeCell ref="BIW3:BJC3"/>
    <mergeCell ref="BJD3:BJJ3"/>
    <mergeCell ref="BPW3:BQC3"/>
    <mergeCell ref="BQD3:BQJ3"/>
    <mergeCell ref="BQK3:BQQ3"/>
    <mergeCell ref="BQR3:BQX3"/>
    <mergeCell ref="BQY3:BRE3"/>
    <mergeCell ref="BRF3:BRL3"/>
    <mergeCell ref="BOG3:BOM3"/>
    <mergeCell ref="BON3:BOT3"/>
    <mergeCell ref="BOU3:BPA3"/>
    <mergeCell ref="BPB3:BPH3"/>
    <mergeCell ref="BPI3:BPO3"/>
    <mergeCell ref="BPP3:BPV3"/>
    <mergeCell ref="BMQ3:BMW3"/>
    <mergeCell ref="BMX3:BND3"/>
    <mergeCell ref="BNE3:BNK3"/>
    <mergeCell ref="BNL3:BNR3"/>
    <mergeCell ref="BNS3:BNY3"/>
    <mergeCell ref="BNZ3:BOF3"/>
    <mergeCell ref="BUS3:BUY3"/>
    <mergeCell ref="BUZ3:BVF3"/>
    <mergeCell ref="BVG3:BVM3"/>
    <mergeCell ref="BVN3:BVT3"/>
    <mergeCell ref="BVU3:BWA3"/>
    <mergeCell ref="BWB3:BWH3"/>
    <mergeCell ref="BTC3:BTI3"/>
    <mergeCell ref="BTJ3:BTP3"/>
    <mergeCell ref="BTQ3:BTW3"/>
    <mergeCell ref="BTX3:BUD3"/>
    <mergeCell ref="BUE3:BUK3"/>
    <mergeCell ref="BUL3:BUR3"/>
    <mergeCell ref="BRM3:BRS3"/>
    <mergeCell ref="BRT3:BRZ3"/>
    <mergeCell ref="BSA3:BSG3"/>
    <mergeCell ref="BSH3:BSN3"/>
    <mergeCell ref="BSO3:BSU3"/>
    <mergeCell ref="BSV3:BTB3"/>
    <mergeCell ref="BZO3:BZU3"/>
    <mergeCell ref="BZV3:CAB3"/>
    <mergeCell ref="CAC3:CAI3"/>
    <mergeCell ref="CAJ3:CAP3"/>
    <mergeCell ref="CAQ3:CAW3"/>
    <mergeCell ref="CAX3:CBD3"/>
    <mergeCell ref="BXY3:BYE3"/>
    <mergeCell ref="BYF3:BYL3"/>
    <mergeCell ref="BYM3:BYS3"/>
    <mergeCell ref="BYT3:BYZ3"/>
    <mergeCell ref="BZA3:BZG3"/>
    <mergeCell ref="BZH3:BZN3"/>
    <mergeCell ref="BWI3:BWO3"/>
    <mergeCell ref="BWP3:BWV3"/>
    <mergeCell ref="BWW3:BXC3"/>
    <mergeCell ref="BXD3:BXJ3"/>
    <mergeCell ref="BXK3:BXQ3"/>
    <mergeCell ref="BXR3:BXX3"/>
    <mergeCell ref="CEK3:CEQ3"/>
    <mergeCell ref="CER3:CEX3"/>
    <mergeCell ref="CEY3:CFE3"/>
    <mergeCell ref="CFF3:CFL3"/>
    <mergeCell ref="CFM3:CFS3"/>
    <mergeCell ref="CFT3:CFZ3"/>
    <mergeCell ref="CCU3:CDA3"/>
    <mergeCell ref="CDB3:CDH3"/>
    <mergeCell ref="CDI3:CDO3"/>
    <mergeCell ref="CDP3:CDV3"/>
    <mergeCell ref="CDW3:CEC3"/>
    <mergeCell ref="CED3:CEJ3"/>
    <mergeCell ref="CBE3:CBK3"/>
    <mergeCell ref="CBL3:CBR3"/>
    <mergeCell ref="CBS3:CBY3"/>
    <mergeCell ref="CBZ3:CCF3"/>
    <mergeCell ref="CCG3:CCM3"/>
    <mergeCell ref="CCN3:CCT3"/>
    <mergeCell ref="CJG3:CJM3"/>
    <mergeCell ref="CJN3:CJT3"/>
    <mergeCell ref="CJU3:CKA3"/>
    <mergeCell ref="CKB3:CKH3"/>
    <mergeCell ref="CKI3:CKO3"/>
    <mergeCell ref="CKP3:CKV3"/>
    <mergeCell ref="CHQ3:CHW3"/>
    <mergeCell ref="CHX3:CID3"/>
    <mergeCell ref="CIE3:CIK3"/>
    <mergeCell ref="CIL3:CIR3"/>
    <mergeCell ref="CIS3:CIY3"/>
    <mergeCell ref="CIZ3:CJF3"/>
    <mergeCell ref="CGA3:CGG3"/>
    <mergeCell ref="CGH3:CGN3"/>
    <mergeCell ref="CGO3:CGU3"/>
    <mergeCell ref="CGV3:CHB3"/>
    <mergeCell ref="CHC3:CHI3"/>
    <mergeCell ref="CHJ3:CHP3"/>
    <mergeCell ref="COC3:COI3"/>
    <mergeCell ref="COJ3:COP3"/>
    <mergeCell ref="COQ3:COW3"/>
    <mergeCell ref="COX3:CPD3"/>
    <mergeCell ref="CPE3:CPK3"/>
    <mergeCell ref="CPL3:CPR3"/>
    <mergeCell ref="CMM3:CMS3"/>
    <mergeCell ref="CMT3:CMZ3"/>
    <mergeCell ref="CNA3:CNG3"/>
    <mergeCell ref="CNH3:CNN3"/>
    <mergeCell ref="CNO3:CNU3"/>
    <mergeCell ref="CNV3:COB3"/>
    <mergeCell ref="CKW3:CLC3"/>
    <mergeCell ref="CLD3:CLJ3"/>
    <mergeCell ref="CLK3:CLQ3"/>
    <mergeCell ref="CLR3:CLX3"/>
    <mergeCell ref="CLY3:CME3"/>
    <mergeCell ref="CMF3:CML3"/>
    <mergeCell ref="CSY3:CTE3"/>
    <mergeCell ref="CTF3:CTL3"/>
    <mergeCell ref="CTM3:CTS3"/>
    <mergeCell ref="CTT3:CTZ3"/>
    <mergeCell ref="CUA3:CUG3"/>
    <mergeCell ref="CUH3:CUN3"/>
    <mergeCell ref="CRI3:CRO3"/>
    <mergeCell ref="CRP3:CRV3"/>
    <mergeCell ref="CRW3:CSC3"/>
    <mergeCell ref="CSD3:CSJ3"/>
    <mergeCell ref="CSK3:CSQ3"/>
    <mergeCell ref="CSR3:CSX3"/>
    <mergeCell ref="CPS3:CPY3"/>
    <mergeCell ref="CPZ3:CQF3"/>
    <mergeCell ref="CQG3:CQM3"/>
    <mergeCell ref="CQN3:CQT3"/>
    <mergeCell ref="CQU3:CRA3"/>
    <mergeCell ref="CRB3:CRH3"/>
    <mergeCell ref="CXU3:CYA3"/>
    <mergeCell ref="CYB3:CYH3"/>
    <mergeCell ref="CYI3:CYO3"/>
    <mergeCell ref="CYP3:CYV3"/>
    <mergeCell ref="CYW3:CZC3"/>
    <mergeCell ref="CZD3:CZJ3"/>
    <mergeCell ref="CWE3:CWK3"/>
    <mergeCell ref="CWL3:CWR3"/>
    <mergeCell ref="CWS3:CWY3"/>
    <mergeCell ref="CWZ3:CXF3"/>
    <mergeCell ref="CXG3:CXM3"/>
    <mergeCell ref="CXN3:CXT3"/>
    <mergeCell ref="CUO3:CUU3"/>
    <mergeCell ref="CUV3:CVB3"/>
    <mergeCell ref="CVC3:CVI3"/>
    <mergeCell ref="CVJ3:CVP3"/>
    <mergeCell ref="CVQ3:CVW3"/>
    <mergeCell ref="CVX3:CWD3"/>
    <mergeCell ref="DCQ3:DCW3"/>
    <mergeCell ref="DCX3:DDD3"/>
    <mergeCell ref="DDE3:DDK3"/>
    <mergeCell ref="DDL3:DDR3"/>
    <mergeCell ref="DDS3:DDY3"/>
    <mergeCell ref="DDZ3:DEF3"/>
    <mergeCell ref="DBA3:DBG3"/>
    <mergeCell ref="DBH3:DBN3"/>
    <mergeCell ref="DBO3:DBU3"/>
    <mergeCell ref="DBV3:DCB3"/>
    <mergeCell ref="DCC3:DCI3"/>
    <mergeCell ref="DCJ3:DCP3"/>
    <mergeCell ref="CZK3:CZQ3"/>
    <mergeCell ref="CZR3:CZX3"/>
    <mergeCell ref="CZY3:DAE3"/>
    <mergeCell ref="DAF3:DAL3"/>
    <mergeCell ref="DAM3:DAS3"/>
    <mergeCell ref="DAT3:DAZ3"/>
    <mergeCell ref="DHM3:DHS3"/>
    <mergeCell ref="DHT3:DHZ3"/>
    <mergeCell ref="DIA3:DIG3"/>
    <mergeCell ref="DIH3:DIN3"/>
    <mergeCell ref="DIO3:DIU3"/>
    <mergeCell ref="DIV3:DJB3"/>
    <mergeCell ref="DFW3:DGC3"/>
    <mergeCell ref="DGD3:DGJ3"/>
    <mergeCell ref="DGK3:DGQ3"/>
    <mergeCell ref="DGR3:DGX3"/>
    <mergeCell ref="DGY3:DHE3"/>
    <mergeCell ref="DHF3:DHL3"/>
    <mergeCell ref="DEG3:DEM3"/>
    <mergeCell ref="DEN3:DET3"/>
    <mergeCell ref="DEU3:DFA3"/>
    <mergeCell ref="DFB3:DFH3"/>
    <mergeCell ref="DFI3:DFO3"/>
    <mergeCell ref="DFP3:DFV3"/>
    <mergeCell ref="DMI3:DMO3"/>
    <mergeCell ref="DMP3:DMV3"/>
    <mergeCell ref="DMW3:DNC3"/>
    <mergeCell ref="DND3:DNJ3"/>
    <mergeCell ref="DNK3:DNQ3"/>
    <mergeCell ref="DNR3:DNX3"/>
    <mergeCell ref="DKS3:DKY3"/>
    <mergeCell ref="DKZ3:DLF3"/>
    <mergeCell ref="DLG3:DLM3"/>
    <mergeCell ref="DLN3:DLT3"/>
    <mergeCell ref="DLU3:DMA3"/>
    <mergeCell ref="DMB3:DMH3"/>
    <mergeCell ref="DJC3:DJI3"/>
    <mergeCell ref="DJJ3:DJP3"/>
    <mergeCell ref="DJQ3:DJW3"/>
    <mergeCell ref="DJX3:DKD3"/>
    <mergeCell ref="DKE3:DKK3"/>
    <mergeCell ref="DKL3:DKR3"/>
    <mergeCell ref="DRE3:DRK3"/>
    <mergeCell ref="DRL3:DRR3"/>
    <mergeCell ref="DRS3:DRY3"/>
    <mergeCell ref="DRZ3:DSF3"/>
    <mergeCell ref="DSG3:DSM3"/>
    <mergeCell ref="DSN3:DST3"/>
    <mergeCell ref="DPO3:DPU3"/>
    <mergeCell ref="DPV3:DQB3"/>
    <mergeCell ref="DQC3:DQI3"/>
    <mergeCell ref="DQJ3:DQP3"/>
    <mergeCell ref="DQQ3:DQW3"/>
    <mergeCell ref="DQX3:DRD3"/>
    <mergeCell ref="DNY3:DOE3"/>
    <mergeCell ref="DOF3:DOL3"/>
    <mergeCell ref="DOM3:DOS3"/>
    <mergeCell ref="DOT3:DOZ3"/>
    <mergeCell ref="DPA3:DPG3"/>
    <mergeCell ref="DPH3:DPN3"/>
    <mergeCell ref="DWA3:DWG3"/>
    <mergeCell ref="DWH3:DWN3"/>
    <mergeCell ref="DWO3:DWU3"/>
    <mergeCell ref="DWV3:DXB3"/>
    <mergeCell ref="DXC3:DXI3"/>
    <mergeCell ref="DXJ3:DXP3"/>
    <mergeCell ref="DUK3:DUQ3"/>
    <mergeCell ref="DUR3:DUX3"/>
    <mergeCell ref="DUY3:DVE3"/>
    <mergeCell ref="DVF3:DVL3"/>
    <mergeCell ref="DVM3:DVS3"/>
    <mergeCell ref="DVT3:DVZ3"/>
    <mergeCell ref="DSU3:DTA3"/>
    <mergeCell ref="DTB3:DTH3"/>
    <mergeCell ref="DTI3:DTO3"/>
    <mergeCell ref="DTP3:DTV3"/>
    <mergeCell ref="DTW3:DUC3"/>
    <mergeCell ref="DUD3:DUJ3"/>
    <mergeCell ref="EAW3:EBC3"/>
    <mergeCell ref="EBD3:EBJ3"/>
    <mergeCell ref="EBK3:EBQ3"/>
    <mergeCell ref="EBR3:EBX3"/>
    <mergeCell ref="EBY3:ECE3"/>
    <mergeCell ref="ECF3:ECL3"/>
    <mergeCell ref="DZG3:DZM3"/>
    <mergeCell ref="DZN3:DZT3"/>
    <mergeCell ref="DZU3:EAA3"/>
    <mergeCell ref="EAB3:EAH3"/>
    <mergeCell ref="EAI3:EAO3"/>
    <mergeCell ref="EAP3:EAV3"/>
    <mergeCell ref="DXQ3:DXW3"/>
    <mergeCell ref="DXX3:DYD3"/>
    <mergeCell ref="DYE3:DYK3"/>
    <mergeCell ref="DYL3:DYR3"/>
    <mergeCell ref="DYS3:DYY3"/>
    <mergeCell ref="DYZ3:DZF3"/>
    <mergeCell ref="EFS3:EFY3"/>
    <mergeCell ref="EFZ3:EGF3"/>
    <mergeCell ref="EGG3:EGM3"/>
    <mergeCell ref="EGN3:EGT3"/>
    <mergeCell ref="EGU3:EHA3"/>
    <mergeCell ref="EHB3:EHH3"/>
    <mergeCell ref="EEC3:EEI3"/>
    <mergeCell ref="EEJ3:EEP3"/>
    <mergeCell ref="EEQ3:EEW3"/>
    <mergeCell ref="EEX3:EFD3"/>
    <mergeCell ref="EFE3:EFK3"/>
    <mergeCell ref="EFL3:EFR3"/>
    <mergeCell ref="ECM3:ECS3"/>
    <mergeCell ref="ECT3:ECZ3"/>
    <mergeCell ref="EDA3:EDG3"/>
    <mergeCell ref="EDH3:EDN3"/>
    <mergeCell ref="EDO3:EDU3"/>
    <mergeCell ref="EDV3:EEB3"/>
    <mergeCell ref="EKO3:EKU3"/>
    <mergeCell ref="EKV3:ELB3"/>
    <mergeCell ref="ELC3:ELI3"/>
    <mergeCell ref="ELJ3:ELP3"/>
    <mergeCell ref="ELQ3:ELW3"/>
    <mergeCell ref="ELX3:EMD3"/>
    <mergeCell ref="EIY3:EJE3"/>
    <mergeCell ref="EJF3:EJL3"/>
    <mergeCell ref="EJM3:EJS3"/>
    <mergeCell ref="EJT3:EJZ3"/>
    <mergeCell ref="EKA3:EKG3"/>
    <mergeCell ref="EKH3:EKN3"/>
    <mergeCell ref="EHI3:EHO3"/>
    <mergeCell ref="EHP3:EHV3"/>
    <mergeCell ref="EHW3:EIC3"/>
    <mergeCell ref="EID3:EIJ3"/>
    <mergeCell ref="EIK3:EIQ3"/>
    <mergeCell ref="EIR3:EIX3"/>
    <mergeCell ref="EPK3:EPQ3"/>
    <mergeCell ref="EPR3:EPX3"/>
    <mergeCell ref="EPY3:EQE3"/>
    <mergeCell ref="EQF3:EQL3"/>
    <mergeCell ref="EQM3:EQS3"/>
    <mergeCell ref="EQT3:EQZ3"/>
    <mergeCell ref="ENU3:EOA3"/>
    <mergeCell ref="EOB3:EOH3"/>
    <mergeCell ref="EOI3:EOO3"/>
    <mergeCell ref="EOP3:EOV3"/>
    <mergeCell ref="EOW3:EPC3"/>
    <mergeCell ref="EPD3:EPJ3"/>
    <mergeCell ref="EME3:EMK3"/>
    <mergeCell ref="EML3:EMR3"/>
    <mergeCell ref="EMS3:EMY3"/>
    <mergeCell ref="EMZ3:ENF3"/>
    <mergeCell ref="ENG3:ENM3"/>
    <mergeCell ref="ENN3:ENT3"/>
    <mergeCell ref="EUG3:EUM3"/>
    <mergeCell ref="EUN3:EUT3"/>
    <mergeCell ref="EUU3:EVA3"/>
    <mergeCell ref="EVB3:EVH3"/>
    <mergeCell ref="EVI3:EVO3"/>
    <mergeCell ref="EVP3:EVV3"/>
    <mergeCell ref="ESQ3:ESW3"/>
    <mergeCell ref="ESX3:ETD3"/>
    <mergeCell ref="ETE3:ETK3"/>
    <mergeCell ref="ETL3:ETR3"/>
    <mergeCell ref="ETS3:ETY3"/>
    <mergeCell ref="ETZ3:EUF3"/>
    <mergeCell ref="ERA3:ERG3"/>
    <mergeCell ref="ERH3:ERN3"/>
    <mergeCell ref="ERO3:ERU3"/>
    <mergeCell ref="ERV3:ESB3"/>
    <mergeCell ref="ESC3:ESI3"/>
    <mergeCell ref="ESJ3:ESP3"/>
    <mergeCell ref="EZC3:EZI3"/>
    <mergeCell ref="EZJ3:EZP3"/>
    <mergeCell ref="EZQ3:EZW3"/>
    <mergeCell ref="EZX3:FAD3"/>
    <mergeCell ref="FAE3:FAK3"/>
    <mergeCell ref="FAL3:FAR3"/>
    <mergeCell ref="EXM3:EXS3"/>
    <mergeCell ref="EXT3:EXZ3"/>
    <mergeCell ref="EYA3:EYG3"/>
    <mergeCell ref="EYH3:EYN3"/>
    <mergeCell ref="EYO3:EYU3"/>
    <mergeCell ref="EYV3:EZB3"/>
    <mergeCell ref="EVW3:EWC3"/>
    <mergeCell ref="EWD3:EWJ3"/>
    <mergeCell ref="EWK3:EWQ3"/>
    <mergeCell ref="EWR3:EWX3"/>
    <mergeCell ref="EWY3:EXE3"/>
    <mergeCell ref="EXF3:EXL3"/>
    <mergeCell ref="FDY3:FEE3"/>
    <mergeCell ref="FEF3:FEL3"/>
    <mergeCell ref="FEM3:FES3"/>
    <mergeCell ref="FET3:FEZ3"/>
    <mergeCell ref="FFA3:FFG3"/>
    <mergeCell ref="FFH3:FFN3"/>
    <mergeCell ref="FCI3:FCO3"/>
    <mergeCell ref="FCP3:FCV3"/>
    <mergeCell ref="FCW3:FDC3"/>
    <mergeCell ref="FDD3:FDJ3"/>
    <mergeCell ref="FDK3:FDQ3"/>
    <mergeCell ref="FDR3:FDX3"/>
    <mergeCell ref="FAS3:FAY3"/>
    <mergeCell ref="FAZ3:FBF3"/>
    <mergeCell ref="FBG3:FBM3"/>
    <mergeCell ref="FBN3:FBT3"/>
    <mergeCell ref="FBU3:FCA3"/>
    <mergeCell ref="FCB3:FCH3"/>
    <mergeCell ref="FIU3:FJA3"/>
    <mergeCell ref="FJB3:FJH3"/>
    <mergeCell ref="FJI3:FJO3"/>
    <mergeCell ref="FJP3:FJV3"/>
    <mergeCell ref="FJW3:FKC3"/>
    <mergeCell ref="FKD3:FKJ3"/>
    <mergeCell ref="FHE3:FHK3"/>
    <mergeCell ref="FHL3:FHR3"/>
    <mergeCell ref="FHS3:FHY3"/>
    <mergeCell ref="FHZ3:FIF3"/>
    <mergeCell ref="FIG3:FIM3"/>
    <mergeCell ref="FIN3:FIT3"/>
    <mergeCell ref="FFO3:FFU3"/>
    <mergeCell ref="FFV3:FGB3"/>
    <mergeCell ref="FGC3:FGI3"/>
    <mergeCell ref="FGJ3:FGP3"/>
    <mergeCell ref="FGQ3:FGW3"/>
    <mergeCell ref="FGX3:FHD3"/>
    <mergeCell ref="FNQ3:FNW3"/>
    <mergeCell ref="FNX3:FOD3"/>
    <mergeCell ref="FOE3:FOK3"/>
    <mergeCell ref="FOL3:FOR3"/>
    <mergeCell ref="FOS3:FOY3"/>
    <mergeCell ref="FOZ3:FPF3"/>
    <mergeCell ref="FMA3:FMG3"/>
    <mergeCell ref="FMH3:FMN3"/>
    <mergeCell ref="FMO3:FMU3"/>
    <mergeCell ref="FMV3:FNB3"/>
    <mergeCell ref="FNC3:FNI3"/>
    <mergeCell ref="FNJ3:FNP3"/>
    <mergeCell ref="FKK3:FKQ3"/>
    <mergeCell ref="FKR3:FKX3"/>
    <mergeCell ref="FKY3:FLE3"/>
    <mergeCell ref="FLF3:FLL3"/>
    <mergeCell ref="FLM3:FLS3"/>
    <mergeCell ref="FLT3:FLZ3"/>
    <mergeCell ref="FSM3:FSS3"/>
    <mergeCell ref="FST3:FSZ3"/>
    <mergeCell ref="FTA3:FTG3"/>
    <mergeCell ref="FTH3:FTN3"/>
    <mergeCell ref="FTO3:FTU3"/>
    <mergeCell ref="FTV3:FUB3"/>
    <mergeCell ref="FQW3:FRC3"/>
    <mergeCell ref="FRD3:FRJ3"/>
    <mergeCell ref="FRK3:FRQ3"/>
    <mergeCell ref="FRR3:FRX3"/>
    <mergeCell ref="FRY3:FSE3"/>
    <mergeCell ref="FSF3:FSL3"/>
    <mergeCell ref="FPG3:FPM3"/>
    <mergeCell ref="FPN3:FPT3"/>
    <mergeCell ref="FPU3:FQA3"/>
    <mergeCell ref="FQB3:FQH3"/>
    <mergeCell ref="FQI3:FQO3"/>
    <mergeCell ref="FQP3:FQV3"/>
    <mergeCell ref="FXI3:FXO3"/>
    <mergeCell ref="FXP3:FXV3"/>
    <mergeCell ref="FXW3:FYC3"/>
    <mergeCell ref="FYD3:FYJ3"/>
    <mergeCell ref="FYK3:FYQ3"/>
    <mergeCell ref="FYR3:FYX3"/>
    <mergeCell ref="FVS3:FVY3"/>
    <mergeCell ref="FVZ3:FWF3"/>
    <mergeCell ref="FWG3:FWM3"/>
    <mergeCell ref="FWN3:FWT3"/>
    <mergeCell ref="FWU3:FXA3"/>
    <mergeCell ref="FXB3:FXH3"/>
    <mergeCell ref="FUC3:FUI3"/>
    <mergeCell ref="FUJ3:FUP3"/>
    <mergeCell ref="FUQ3:FUW3"/>
    <mergeCell ref="FUX3:FVD3"/>
    <mergeCell ref="FVE3:FVK3"/>
    <mergeCell ref="FVL3:FVR3"/>
    <mergeCell ref="GCE3:GCK3"/>
    <mergeCell ref="GCL3:GCR3"/>
    <mergeCell ref="GCS3:GCY3"/>
    <mergeCell ref="GCZ3:GDF3"/>
    <mergeCell ref="GDG3:GDM3"/>
    <mergeCell ref="GDN3:GDT3"/>
    <mergeCell ref="GAO3:GAU3"/>
    <mergeCell ref="GAV3:GBB3"/>
    <mergeCell ref="GBC3:GBI3"/>
    <mergeCell ref="GBJ3:GBP3"/>
    <mergeCell ref="GBQ3:GBW3"/>
    <mergeCell ref="GBX3:GCD3"/>
    <mergeCell ref="FYY3:FZE3"/>
    <mergeCell ref="FZF3:FZL3"/>
    <mergeCell ref="FZM3:FZS3"/>
    <mergeCell ref="FZT3:FZZ3"/>
    <mergeCell ref="GAA3:GAG3"/>
    <mergeCell ref="GAH3:GAN3"/>
    <mergeCell ref="GHA3:GHG3"/>
    <mergeCell ref="GHH3:GHN3"/>
    <mergeCell ref="GHO3:GHU3"/>
    <mergeCell ref="GHV3:GIB3"/>
    <mergeCell ref="GIC3:GII3"/>
    <mergeCell ref="GIJ3:GIP3"/>
    <mergeCell ref="GFK3:GFQ3"/>
    <mergeCell ref="GFR3:GFX3"/>
    <mergeCell ref="GFY3:GGE3"/>
    <mergeCell ref="GGF3:GGL3"/>
    <mergeCell ref="GGM3:GGS3"/>
    <mergeCell ref="GGT3:GGZ3"/>
    <mergeCell ref="GDU3:GEA3"/>
    <mergeCell ref="GEB3:GEH3"/>
    <mergeCell ref="GEI3:GEO3"/>
    <mergeCell ref="GEP3:GEV3"/>
    <mergeCell ref="GEW3:GFC3"/>
    <mergeCell ref="GFD3:GFJ3"/>
    <mergeCell ref="GLW3:GMC3"/>
    <mergeCell ref="GMD3:GMJ3"/>
    <mergeCell ref="GMK3:GMQ3"/>
    <mergeCell ref="GMR3:GMX3"/>
    <mergeCell ref="GMY3:GNE3"/>
    <mergeCell ref="GNF3:GNL3"/>
    <mergeCell ref="GKG3:GKM3"/>
    <mergeCell ref="GKN3:GKT3"/>
    <mergeCell ref="GKU3:GLA3"/>
    <mergeCell ref="GLB3:GLH3"/>
    <mergeCell ref="GLI3:GLO3"/>
    <mergeCell ref="GLP3:GLV3"/>
    <mergeCell ref="GIQ3:GIW3"/>
    <mergeCell ref="GIX3:GJD3"/>
    <mergeCell ref="GJE3:GJK3"/>
    <mergeCell ref="GJL3:GJR3"/>
    <mergeCell ref="GJS3:GJY3"/>
    <mergeCell ref="GJZ3:GKF3"/>
    <mergeCell ref="GQS3:GQY3"/>
    <mergeCell ref="GQZ3:GRF3"/>
    <mergeCell ref="GRG3:GRM3"/>
    <mergeCell ref="GRN3:GRT3"/>
    <mergeCell ref="GRU3:GSA3"/>
    <mergeCell ref="GSB3:GSH3"/>
    <mergeCell ref="GPC3:GPI3"/>
    <mergeCell ref="GPJ3:GPP3"/>
    <mergeCell ref="GPQ3:GPW3"/>
    <mergeCell ref="GPX3:GQD3"/>
    <mergeCell ref="GQE3:GQK3"/>
    <mergeCell ref="GQL3:GQR3"/>
    <mergeCell ref="GNM3:GNS3"/>
    <mergeCell ref="GNT3:GNZ3"/>
    <mergeCell ref="GOA3:GOG3"/>
    <mergeCell ref="GOH3:GON3"/>
    <mergeCell ref="GOO3:GOU3"/>
    <mergeCell ref="GOV3:GPB3"/>
    <mergeCell ref="GVO3:GVU3"/>
    <mergeCell ref="GVV3:GWB3"/>
    <mergeCell ref="GWC3:GWI3"/>
    <mergeCell ref="GWJ3:GWP3"/>
    <mergeCell ref="GWQ3:GWW3"/>
    <mergeCell ref="GWX3:GXD3"/>
    <mergeCell ref="GTY3:GUE3"/>
    <mergeCell ref="GUF3:GUL3"/>
    <mergeCell ref="GUM3:GUS3"/>
    <mergeCell ref="GUT3:GUZ3"/>
    <mergeCell ref="GVA3:GVG3"/>
    <mergeCell ref="GVH3:GVN3"/>
    <mergeCell ref="GSI3:GSO3"/>
    <mergeCell ref="GSP3:GSV3"/>
    <mergeCell ref="GSW3:GTC3"/>
    <mergeCell ref="GTD3:GTJ3"/>
    <mergeCell ref="GTK3:GTQ3"/>
    <mergeCell ref="GTR3:GTX3"/>
    <mergeCell ref="HAK3:HAQ3"/>
    <mergeCell ref="HAR3:HAX3"/>
    <mergeCell ref="HAY3:HBE3"/>
    <mergeCell ref="HBF3:HBL3"/>
    <mergeCell ref="HBM3:HBS3"/>
    <mergeCell ref="HBT3:HBZ3"/>
    <mergeCell ref="GYU3:GZA3"/>
    <mergeCell ref="GZB3:GZH3"/>
    <mergeCell ref="GZI3:GZO3"/>
    <mergeCell ref="GZP3:GZV3"/>
    <mergeCell ref="GZW3:HAC3"/>
    <mergeCell ref="HAD3:HAJ3"/>
    <mergeCell ref="GXE3:GXK3"/>
    <mergeCell ref="GXL3:GXR3"/>
    <mergeCell ref="GXS3:GXY3"/>
    <mergeCell ref="GXZ3:GYF3"/>
    <mergeCell ref="GYG3:GYM3"/>
    <mergeCell ref="GYN3:GYT3"/>
    <mergeCell ref="HFG3:HFM3"/>
    <mergeCell ref="HFN3:HFT3"/>
    <mergeCell ref="HFU3:HGA3"/>
    <mergeCell ref="HGB3:HGH3"/>
    <mergeCell ref="HGI3:HGO3"/>
    <mergeCell ref="HGP3:HGV3"/>
    <mergeCell ref="HDQ3:HDW3"/>
    <mergeCell ref="HDX3:HED3"/>
    <mergeCell ref="HEE3:HEK3"/>
    <mergeCell ref="HEL3:HER3"/>
    <mergeCell ref="HES3:HEY3"/>
    <mergeCell ref="HEZ3:HFF3"/>
    <mergeCell ref="HCA3:HCG3"/>
    <mergeCell ref="HCH3:HCN3"/>
    <mergeCell ref="HCO3:HCU3"/>
    <mergeCell ref="HCV3:HDB3"/>
    <mergeCell ref="HDC3:HDI3"/>
    <mergeCell ref="HDJ3:HDP3"/>
    <mergeCell ref="HKC3:HKI3"/>
    <mergeCell ref="HKJ3:HKP3"/>
    <mergeCell ref="HKQ3:HKW3"/>
    <mergeCell ref="HKX3:HLD3"/>
    <mergeCell ref="HLE3:HLK3"/>
    <mergeCell ref="HLL3:HLR3"/>
    <mergeCell ref="HIM3:HIS3"/>
    <mergeCell ref="HIT3:HIZ3"/>
    <mergeCell ref="HJA3:HJG3"/>
    <mergeCell ref="HJH3:HJN3"/>
    <mergeCell ref="HJO3:HJU3"/>
    <mergeCell ref="HJV3:HKB3"/>
    <mergeCell ref="HGW3:HHC3"/>
    <mergeCell ref="HHD3:HHJ3"/>
    <mergeCell ref="HHK3:HHQ3"/>
    <mergeCell ref="HHR3:HHX3"/>
    <mergeCell ref="HHY3:HIE3"/>
    <mergeCell ref="HIF3:HIL3"/>
    <mergeCell ref="HOY3:HPE3"/>
    <mergeCell ref="HPF3:HPL3"/>
    <mergeCell ref="HPM3:HPS3"/>
    <mergeCell ref="HPT3:HPZ3"/>
    <mergeCell ref="HQA3:HQG3"/>
    <mergeCell ref="HQH3:HQN3"/>
    <mergeCell ref="HNI3:HNO3"/>
    <mergeCell ref="HNP3:HNV3"/>
    <mergeCell ref="HNW3:HOC3"/>
    <mergeCell ref="HOD3:HOJ3"/>
    <mergeCell ref="HOK3:HOQ3"/>
    <mergeCell ref="HOR3:HOX3"/>
    <mergeCell ref="HLS3:HLY3"/>
    <mergeCell ref="HLZ3:HMF3"/>
    <mergeCell ref="HMG3:HMM3"/>
    <mergeCell ref="HMN3:HMT3"/>
    <mergeCell ref="HMU3:HNA3"/>
    <mergeCell ref="HNB3:HNH3"/>
    <mergeCell ref="HTU3:HUA3"/>
    <mergeCell ref="HUB3:HUH3"/>
    <mergeCell ref="HUI3:HUO3"/>
    <mergeCell ref="HUP3:HUV3"/>
    <mergeCell ref="HUW3:HVC3"/>
    <mergeCell ref="HVD3:HVJ3"/>
    <mergeCell ref="HSE3:HSK3"/>
    <mergeCell ref="HSL3:HSR3"/>
    <mergeCell ref="HSS3:HSY3"/>
    <mergeCell ref="HSZ3:HTF3"/>
    <mergeCell ref="HTG3:HTM3"/>
    <mergeCell ref="HTN3:HTT3"/>
    <mergeCell ref="HQO3:HQU3"/>
    <mergeCell ref="HQV3:HRB3"/>
    <mergeCell ref="HRC3:HRI3"/>
    <mergeCell ref="HRJ3:HRP3"/>
    <mergeCell ref="HRQ3:HRW3"/>
    <mergeCell ref="HRX3:HSD3"/>
    <mergeCell ref="HYQ3:HYW3"/>
    <mergeCell ref="HYX3:HZD3"/>
    <mergeCell ref="HZE3:HZK3"/>
    <mergeCell ref="HZL3:HZR3"/>
    <mergeCell ref="HZS3:HZY3"/>
    <mergeCell ref="HZZ3:IAF3"/>
    <mergeCell ref="HXA3:HXG3"/>
    <mergeCell ref="HXH3:HXN3"/>
    <mergeCell ref="HXO3:HXU3"/>
    <mergeCell ref="HXV3:HYB3"/>
    <mergeCell ref="HYC3:HYI3"/>
    <mergeCell ref="HYJ3:HYP3"/>
    <mergeCell ref="HVK3:HVQ3"/>
    <mergeCell ref="HVR3:HVX3"/>
    <mergeCell ref="HVY3:HWE3"/>
    <mergeCell ref="HWF3:HWL3"/>
    <mergeCell ref="HWM3:HWS3"/>
    <mergeCell ref="HWT3:HWZ3"/>
    <mergeCell ref="IDM3:IDS3"/>
    <mergeCell ref="IDT3:IDZ3"/>
    <mergeCell ref="IEA3:IEG3"/>
    <mergeCell ref="IEH3:IEN3"/>
    <mergeCell ref="IEO3:IEU3"/>
    <mergeCell ref="IEV3:IFB3"/>
    <mergeCell ref="IBW3:ICC3"/>
    <mergeCell ref="ICD3:ICJ3"/>
    <mergeCell ref="ICK3:ICQ3"/>
    <mergeCell ref="ICR3:ICX3"/>
    <mergeCell ref="ICY3:IDE3"/>
    <mergeCell ref="IDF3:IDL3"/>
    <mergeCell ref="IAG3:IAM3"/>
    <mergeCell ref="IAN3:IAT3"/>
    <mergeCell ref="IAU3:IBA3"/>
    <mergeCell ref="IBB3:IBH3"/>
    <mergeCell ref="IBI3:IBO3"/>
    <mergeCell ref="IBP3:IBV3"/>
    <mergeCell ref="III3:IIO3"/>
    <mergeCell ref="IIP3:IIV3"/>
    <mergeCell ref="IIW3:IJC3"/>
    <mergeCell ref="IJD3:IJJ3"/>
    <mergeCell ref="IJK3:IJQ3"/>
    <mergeCell ref="IJR3:IJX3"/>
    <mergeCell ref="IGS3:IGY3"/>
    <mergeCell ref="IGZ3:IHF3"/>
    <mergeCell ref="IHG3:IHM3"/>
    <mergeCell ref="IHN3:IHT3"/>
    <mergeCell ref="IHU3:IIA3"/>
    <mergeCell ref="IIB3:IIH3"/>
    <mergeCell ref="IFC3:IFI3"/>
    <mergeCell ref="IFJ3:IFP3"/>
    <mergeCell ref="IFQ3:IFW3"/>
    <mergeCell ref="IFX3:IGD3"/>
    <mergeCell ref="IGE3:IGK3"/>
    <mergeCell ref="IGL3:IGR3"/>
    <mergeCell ref="INE3:INK3"/>
    <mergeCell ref="INL3:INR3"/>
    <mergeCell ref="INS3:INY3"/>
    <mergeCell ref="INZ3:IOF3"/>
    <mergeCell ref="IOG3:IOM3"/>
    <mergeCell ref="ION3:IOT3"/>
    <mergeCell ref="ILO3:ILU3"/>
    <mergeCell ref="ILV3:IMB3"/>
    <mergeCell ref="IMC3:IMI3"/>
    <mergeCell ref="IMJ3:IMP3"/>
    <mergeCell ref="IMQ3:IMW3"/>
    <mergeCell ref="IMX3:IND3"/>
    <mergeCell ref="IJY3:IKE3"/>
    <mergeCell ref="IKF3:IKL3"/>
    <mergeCell ref="IKM3:IKS3"/>
    <mergeCell ref="IKT3:IKZ3"/>
    <mergeCell ref="ILA3:ILG3"/>
    <mergeCell ref="ILH3:ILN3"/>
    <mergeCell ref="ISA3:ISG3"/>
    <mergeCell ref="ISH3:ISN3"/>
    <mergeCell ref="ISO3:ISU3"/>
    <mergeCell ref="ISV3:ITB3"/>
    <mergeCell ref="ITC3:ITI3"/>
    <mergeCell ref="ITJ3:ITP3"/>
    <mergeCell ref="IQK3:IQQ3"/>
    <mergeCell ref="IQR3:IQX3"/>
    <mergeCell ref="IQY3:IRE3"/>
    <mergeCell ref="IRF3:IRL3"/>
    <mergeCell ref="IRM3:IRS3"/>
    <mergeCell ref="IRT3:IRZ3"/>
    <mergeCell ref="IOU3:IPA3"/>
    <mergeCell ref="IPB3:IPH3"/>
    <mergeCell ref="IPI3:IPO3"/>
    <mergeCell ref="IPP3:IPV3"/>
    <mergeCell ref="IPW3:IQC3"/>
    <mergeCell ref="IQD3:IQJ3"/>
    <mergeCell ref="IWW3:IXC3"/>
    <mergeCell ref="IXD3:IXJ3"/>
    <mergeCell ref="IXK3:IXQ3"/>
    <mergeCell ref="IXR3:IXX3"/>
    <mergeCell ref="IXY3:IYE3"/>
    <mergeCell ref="IYF3:IYL3"/>
    <mergeCell ref="IVG3:IVM3"/>
    <mergeCell ref="IVN3:IVT3"/>
    <mergeCell ref="IVU3:IWA3"/>
    <mergeCell ref="IWB3:IWH3"/>
    <mergeCell ref="IWI3:IWO3"/>
    <mergeCell ref="IWP3:IWV3"/>
    <mergeCell ref="ITQ3:ITW3"/>
    <mergeCell ref="ITX3:IUD3"/>
    <mergeCell ref="IUE3:IUK3"/>
    <mergeCell ref="IUL3:IUR3"/>
    <mergeCell ref="IUS3:IUY3"/>
    <mergeCell ref="IUZ3:IVF3"/>
    <mergeCell ref="JBS3:JBY3"/>
    <mergeCell ref="JBZ3:JCF3"/>
    <mergeCell ref="JCG3:JCM3"/>
    <mergeCell ref="JCN3:JCT3"/>
    <mergeCell ref="JCU3:JDA3"/>
    <mergeCell ref="JDB3:JDH3"/>
    <mergeCell ref="JAC3:JAI3"/>
    <mergeCell ref="JAJ3:JAP3"/>
    <mergeCell ref="JAQ3:JAW3"/>
    <mergeCell ref="JAX3:JBD3"/>
    <mergeCell ref="JBE3:JBK3"/>
    <mergeCell ref="JBL3:JBR3"/>
    <mergeCell ref="IYM3:IYS3"/>
    <mergeCell ref="IYT3:IYZ3"/>
    <mergeCell ref="IZA3:IZG3"/>
    <mergeCell ref="IZH3:IZN3"/>
    <mergeCell ref="IZO3:IZU3"/>
    <mergeCell ref="IZV3:JAB3"/>
    <mergeCell ref="JGO3:JGU3"/>
    <mergeCell ref="JGV3:JHB3"/>
    <mergeCell ref="JHC3:JHI3"/>
    <mergeCell ref="JHJ3:JHP3"/>
    <mergeCell ref="JHQ3:JHW3"/>
    <mergeCell ref="JHX3:JID3"/>
    <mergeCell ref="JEY3:JFE3"/>
    <mergeCell ref="JFF3:JFL3"/>
    <mergeCell ref="JFM3:JFS3"/>
    <mergeCell ref="JFT3:JFZ3"/>
    <mergeCell ref="JGA3:JGG3"/>
    <mergeCell ref="JGH3:JGN3"/>
    <mergeCell ref="JDI3:JDO3"/>
    <mergeCell ref="JDP3:JDV3"/>
    <mergeCell ref="JDW3:JEC3"/>
    <mergeCell ref="JED3:JEJ3"/>
    <mergeCell ref="JEK3:JEQ3"/>
    <mergeCell ref="JER3:JEX3"/>
    <mergeCell ref="JLK3:JLQ3"/>
    <mergeCell ref="JLR3:JLX3"/>
    <mergeCell ref="JLY3:JME3"/>
    <mergeCell ref="JMF3:JML3"/>
    <mergeCell ref="JMM3:JMS3"/>
    <mergeCell ref="JMT3:JMZ3"/>
    <mergeCell ref="JJU3:JKA3"/>
    <mergeCell ref="JKB3:JKH3"/>
    <mergeCell ref="JKI3:JKO3"/>
    <mergeCell ref="JKP3:JKV3"/>
    <mergeCell ref="JKW3:JLC3"/>
    <mergeCell ref="JLD3:JLJ3"/>
    <mergeCell ref="JIE3:JIK3"/>
    <mergeCell ref="JIL3:JIR3"/>
    <mergeCell ref="JIS3:JIY3"/>
    <mergeCell ref="JIZ3:JJF3"/>
    <mergeCell ref="JJG3:JJM3"/>
    <mergeCell ref="JJN3:JJT3"/>
    <mergeCell ref="JQG3:JQM3"/>
    <mergeCell ref="JQN3:JQT3"/>
    <mergeCell ref="JQU3:JRA3"/>
    <mergeCell ref="JRB3:JRH3"/>
    <mergeCell ref="JRI3:JRO3"/>
    <mergeCell ref="JRP3:JRV3"/>
    <mergeCell ref="JOQ3:JOW3"/>
    <mergeCell ref="JOX3:JPD3"/>
    <mergeCell ref="JPE3:JPK3"/>
    <mergeCell ref="JPL3:JPR3"/>
    <mergeCell ref="JPS3:JPY3"/>
    <mergeCell ref="JPZ3:JQF3"/>
    <mergeCell ref="JNA3:JNG3"/>
    <mergeCell ref="JNH3:JNN3"/>
    <mergeCell ref="JNO3:JNU3"/>
    <mergeCell ref="JNV3:JOB3"/>
    <mergeCell ref="JOC3:JOI3"/>
    <mergeCell ref="JOJ3:JOP3"/>
    <mergeCell ref="JVC3:JVI3"/>
    <mergeCell ref="JVJ3:JVP3"/>
    <mergeCell ref="JVQ3:JVW3"/>
    <mergeCell ref="JVX3:JWD3"/>
    <mergeCell ref="JWE3:JWK3"/>
    <mergeCell ref="JWL3:JWR3"/>
    <mergeCell ref="JTM3:JTS3"/>
    <mergeCell ref="JTT3:JTZ3"/>
    <mergeCell ref="JUA3:JUG3"/>
    <mergeCell ref="JUH3:JUN3"/>
    <mergeCell ref="JUO3:JUU3"/>
    <mergeCell ref="JUV3:JVB3"/>
    <mergeCell ref="JRW3:JSC3"/>
    <mergeCell ref="JSD3:JSJ3"/>
    <mergeCell ref="JSK3:JSQ3"/>
    <mergeCell ref="JSR3:JSX3"/>
    <mergeCell ref="JSY3:JTE3"/>
    <mergeCell ref="JTF3:JTL3"/>
    <mergeCell ref="JZY3:KAE3"/>
    <mergeCell ref="KAF3:KAL3"/>
    <mergeCell ref="KAM3:KAS3"/>
    <mergeCell ref="KAT3:KAZ3"/>
    <mergeCell ref="KBA3:KBG3"/>
    <mergeCell ref="KBH3:KBN3"/>
    <mergeCell ref="JYI3:JYO3"/>
    <mergeCell ref="JYP3:JYV3"/>
    <mergeCell ref="JYW3:JZC3"/>
    <mergeCell ref="JZD3:JZJ3"/>
    <mergeCell ref="JZK3:JZQ3"/>
    <mergeCell ref="JZR3:JZX3"/>
    <mergeCell ref="JWS3:JWY3"/>
    <mergeCell ref="JWZ3:JXF3"/>
    <mergeCell ref="JXG3:JXM3"/>
    <mergeCell ref="JXN3:JXT3"/>
    <mergeCell ref="JXU3:JYA3"/>
    <mergeCell ref="JYB3:JYH3"/>
    <mergeCell ref="KEU3:KFA3"/>
    <mergeCell ref="KFB3:KFH3"/>
    <mergeCell ref="KFI3:KFO3"/>
    <mergeCell ref="KFP3:KFV3"/>
    <mergeCell ref="KFW3:KGC3"/>
    <mergeCell ref="KGD3:KGJ3"/>
    <mergeCell ref="KDE3:KDK3"/>
    <mergeCell ref="KDL3:KDR3"/>
    <mergeCell ref="KDS3:KDY3"/>
    <mergeCell ref="KDZ3:KEF3"/>
    <mergeCell ref="KEG3:KEM3"/>
    <mergeCell ref="KEN3:KET3"/>
    <mergeCell ref="KBO3:KBU3"/>
    <mergeCell ref="KBV3:KCB3"/>
    <mergeCell ref="KCC3:KCI3"/>
    <mergeCell ref="KCJ3:KCP3"/>
    <mergeCell ref="KCQ3:KCW3"/>
    <mergeCell ref="KCX3:KDD3"/>
    <mergeCell ref="KJQ3:KJW3"/>
    <mergeCell ref="KJX3:KKD3"/>
    <mergeCell ref="KKE3:KKK3"/>
    <mergeCell ref="KKL3:KKR3"/>
    <mergeCell ref="KKS3:KKY3"/>
    <mergeCell ref="KKZ3:KLF3"/>
    <mergeCell ref="KIA3:KIG3"/>
    <mergeCell ref="KIH3:KIN3"/>
    <mergeCell ref="KIO3:KIU3"/>
    <mergeCell ref="KIV3:KJB3"/>
    <mergeCell ref="KJC3:KJI3"/>
    <mergeCell ref="KJJ3:KJP3"/>
    <mergeCell ref="KGK3:KGQ3"/>
    <mergeCell ref="KGR3:KGX3"/>
    <mergeCell ref="KGY3:KHE3"/>
    <mergeCell ref="KHF3:KHL3"/>
    <mergeCell ref="KHM3:KHS3"/>
    <mergeCell ref="KHT3:KHZ3"/>
    <mergeCell ref="KOM3:KOS3"/>
    <mergeCell ref="KOT3:KOZ3"/>
    <mergeCell ref="KPA3:KPG3"/>
    <mergeCell ref="KPH3:KPN3"/>
    <mergeCell ref="KPO3:KPU3"/>
    <mergeCell ref="KPV3:KQB3"/>
    <mergeCell ref="KMW3:KNC3"/>
    <mergeCell ref="KND3:KNJ3"/>
    <mergeCell ref="KNK3:KNQ3"/>
    <mergeCell ref="KNR3:KNX3"/>
    <mergeCell ref="KNY3:KOE3"/>
    <mergeCell ref="KOF3:KOL3"/>
    <mergeCell ref="KLG3:KLM3"/>
    <mergeCell ref="KLN3:KLT3"/>
    <mergeCell ref="KLU3:KMA3"/>
    <mergeCell ref="KMB3:KMH3"/>
    <mergeCell ref="KMI3:KMO3"/>
    <mergeCell ref="KMP3:KMV3"/>
    <mergeCell ref="KTI3:KTO3"/>
    <mergeCell ref="KTP3:KTV3"/>
    <mergeCell ref="KTW3:KUC3"/>
    <mergeCell ref="KUD3:KUJ3"/>
    <mergeCell ref="KUK3:KUQ3"/>
    <mergeCell ref="KUR3:KUX3"/>
    <mergeCell ref="KRS3:KRY3"/>
    <mergeCell ref="KRZ3:KSF3"/>
    <mergeCell ref="KSG3:KSM3"/>
    <mergeCell ref="KSN3:KST3"/>
    <mergeCell ref="KSU3:KTA3"/>
    <mergeCell ref="KTB3:KTH3"/>
    <mergeCell ref="KQC3:KQI3"/>
    <mergeCell ref="KQJ3:KQP3"/>
    <mergeCell ref="KQQ3:KQW3"/>
    <mergeCell ref="KQX3:KRD3"/>
    <mergeCell ref="KRE3:KRK3"/>
    <mergeCell ref="KRL3:KRR3"/>
    <mergeCell ref="KYE3:KYK3"/>
    <mergeCell ref="KYL3:KYR3"/>
    <mergeCell ref="KYS3:KYY3"/>
    <mergeCell ref="KYZ3:KZF3"/>
    <mergeCell ref="KZG3:KZM3"/>
    <mergeCell ref="KZN3:KZT3"/>
    <mergeCell ref="KWO3:KWU3"/>
    <mergeCell ref="KWV3:KXB3"/>
    <mergeCell ref="KXC3:KXI3"/>
    <mergeCell ref="KXJ3:KXP3"/>
    <mergeCell ref="KXQ3:KXW3"/>
    <mergeCell ref="KXX3:KYD3"/>
    <mergeCell ref="KUY3:KVE3"/>
    <mergeCell ref="KVF3:KVL3"/>
    <mergeCell ref="KVM3:KVS3"/>
    <mergeCell ref="KVT3:KVZ3"/>
    <mergeCell ref="KWA3:KWG3"/>
    <mergeCell ref="KWH3:KWN3"/>
    <mergeCell ref="LDA3:LDG3"/>
    <mergeCell ref="LDH3:LDN3"/>
    <mergeCell ref="LDO3:LDU3"/>
    <mergeCell ref="LDV3:LEB3"/>
    <mergeCell ref="LEC3:LEI3"/>
    <mergeCell ref="LEJ3:LEP3"/>
    <mergeCell ref="LBK3:LBQ3"/>
    <mergeCell ref="LBR3:LBX3"/>
    <mergeCell ref="LBY3:LCE3"/>
    <mergeCell ref="LCF3:LCL3"/>
    <mergeCell ref="LCM3:LCS3"/>
    <mergeCell ref="LCT3:LCZ3"/>
    <mergeCell ref="KZU3:LAA3"/>
    <mergeCell ref="LAB3:LAH3"/>
    <mergeCell ref="LAI3:LAO3"/>
    <mergeCell ref="LAP3:LAV3"/>
    <mergeCell ref="LAW3:LBC3"/>
    <mergeCell ref="LBD3:LBJ3"/>
    <mergeCell ref="LHW3:LIC3"/>
    <mergeCell ref="LID3:LIJ3"/>
    <mergeCell ref="LIK3:LIQ3"/>
    <mergeCell ref="LIR3:LIX3"/>
    <mergeCell ref="LIY3:LJE3"/>
    <mergeCell ref="LJF3:LJL3"/>
    <mergeCell ref="LGG3:LGM3"/>
    <mergeCell ref="LGN3:LGT3"/>
    <mergeCell ref="LGU3:LHA3"/>
    <mergeCell ref="LHB3:LHH3"/>
    <mergeCell ref="LHI3:LHO3"/>
    <mergeCell ref="LHP3:LHV3"/>
    <mergeCell ref="LEQ3:LEW3"/>
    <mergeCell ref="LEX3:LFD3"/>
    <mergeCell ref="LFE3:LFK3"/>
    <mergeCell ref="LFL3:LFR3"/>
    <mergeCell ref="LFS3:LFY3"/>
    <mergeCell ref="LFZ3:LGF3"/>
    <mergeCell ref="LMS3:LMY3"/>
    <mergeCell ref="LMZ3:LNF3"/>
    <mergeCell ref="LNG3:LNM3"/>
    <mergeCell ref="LNN3:LNT3"/>
    <mergeCell ref="LNU3:LOA3"/>
    <mergeCell ref="LOB3:LOH3"/>
    <mergeCell ref="LLC3:LLI3"/>
    <mergeCell ref="LLJ3:LLP3"/>
    <mergeCell ref="LLQ3:LLW3"/>
    <mergeCell ref="LLX3:LMD3"/>
    <mergeCell ref="LME3:LMK3"/>
    <mergeCell ref="LML3:LMR3"/>
    <mergeCell ref="LJM3:LJS3"/>
    <mergeCell ref="LJT3:LJZ3"/>
    <mergeCell ref="LKA3:LKG3"/>
    <mergeCell ref="LKH3:LKN3"/>
    <mergeCell ref="LKO3:LKU3"/>
    <mergeCell ref="LKV3:LLB3"/>
    <mergeCell ref="LRO3:LRU3"/>
    <mergeCell ref="LRV3:LSB3"/>
    <mergeCell ref="LSC3:LSI3"/>
    <mergeCell ref="LSJ3:LSP3"/>
    <mergeCell ref="LSQ3:LSW3"/>
    <mergeCell ref="LSX3:LTD3"/>
    <mergeCell ref="LPY3:LQE3"/>
    <mergeCell ref="LQF3:LQL3"/>
    <mergeCell ref="LQM3:LQS3"/>
    <mergeCell ref="LQT3:LQZ3"/>
    <mergeCell ref="LRA3:LRG3"/>
    <mergeCell ref="LRH3:LRN3"/>
    <mergeCell ref="LOI3:LOO3"/>
    <mergeCell ref="LOP3:LOV3"/>
    <mergeCell ref="LOW3:LPC3"/>
    <mergeCell ref="LPD3:LPJ3"/>
    <mergeCell ref="LPK3:LPQ3"/>
    <mergeCell ref="LPR3:LPX3"/>
    <mergeCell ref="LWK3:LWQ3"/>
    <mergeCell ref="LWR3:LWX3"/>
    <mergeCell ref="LWY3:LXE3"/>
    <mergeCell ref="LXF3:LXL3"/>
    <mergeCell ref="LXM3:LXS3"/>
    <mergeCell ref="LXT3:LXZ3"/>
    <mergeCell ref="LUU3:LVA3"/>
    <mergeCell ref="LVB3:LVH3"/>
    <mergeCell ref="LVI3:LVO3"/>
    <mergeCell ref="LVP3:LVV3"/>
    <mergeCell ref="LVW3:LWC3"/>
    <mergeCell ref="LWD3:LWJ3"/>
    <mergeCell ref="LTE3:LTK3"/>
    <mergeCell ref="LTL3:LTR3"/>
    <mergeCell ref="LTS3:LTY3"/>
    <mergeCell ref="LTZ3:LUF3"/>
    <mergeCell ref="LUG3:LUM3"/>
    <mergeCell ref="LUN3:LUT3"/>
    <mergeCell ref="MBG3:MBM3"/>
    <mergeCell ref="MBN3:MBT3"/>
    <mergeCell ref="MBU3:MCA3"/>
    <mergeCell ref="MCB3:MCH3"/>
    <mergeCell ref="MCI3:MCO3"/>
    <mergeCell ref="MCP3:MCV3"/>
    <mergeCell ref="LZQ3:LZW3"/>
    <mergeCell ref="LZX3:MAD3"/>
    <mergeCell ref="MAE3:MAK3"/>
    <mergeCell ref="MAL3:MAR3"/>
    <mergeCell ref="MAS3:MAY3"/>
    <mergeCell ref="MAZ3:MBF3"/>
    <mergeCell ref="LYA3:LYG3"/>
    <mergeCell ref="LYH3:LYN3"/>
    <mergeCell ref="LYO3:LYU3"/>
    <mergeCell ref="LYV3:LZB3"/>
    <mergeCell ref="LZC3:LZI3"/>
    <mergeCell ref="LZJ3:LZP3"/>
    <mergeCell ref="MGC3:MGI3"/>
    <mergeCell ref="MGJ3:MGP3"/>
    <mergeCell ref="MGQ3:MGW3"/>
    <mergeCell ref="MGX3:MHD3"/>
    <mergeCell ref="MHE3:MHK3"/>
    <mergeCell ref="MHL3:MHR3"/>
    <mergeCell ref="MEM3:MES3"/>
    <mergeCell ref="MET3:MEZ3"/>
    <mergeCell ref="MFA3:MFG3"/>
    <mergeCell ref="MFH3:MFN3"/>
    <mergeCell ref="MFO3:MFU3"/>
    <mergeCell ref="MFV3:MGB3"/>
    <mergeCell ref="MCW3:MDC3"/>
    <mergeCell ref="MDD3:MDJ3"/>
    <mergeCell ref="MDK3:MDQ3"/>
    <mergeCell ref="MDR3:MDX3"/>
    <mergeCell ref="MDY3:MEE3"/>
    <mergeCell ref="MEF3:MEL3"/>
    <mergeCell ref="MKY3:MLE3"/>
    <mergeCell ref="MLF3:MLL3"/>
    <mergeCell ref="MLM3:MLS3"/>
    <mergeCell ref="MLT3:MLZ3"/>
    <mergeCell ref="MMA3:MMG3"/>
    <mergeCell ref="MMH3:MMN3"/>
    <mergeCell ref="MJI3:MJO3"/>
    <mergeCell ref="MJP3:MJV3"/>
    <mergeCell ref="MJW3:MKC3"/>
    <mergeCell ref="MKD3:MKJ3"/>
    <mergeCell ref="MKK3:MKQ3"/>
    <mergeCell ref="MKR3:MKX3"/>
    <mergeCell ref="MHS3:MHY3"/>
    <mergeCell ref="MHZ3:MIF3"/>
    <mergeCell ref="MIG3:MIM3"/>
    <mergeCell ref="MIN3:MIT3"/>
    <mergeCell ref="MIU3:MJA3"/>
    <mergeCell ref="MJB3:MJH3"/>
    <mergeCell ref="MPU3:MQA3"/>
    <mergeCell ref="MQB3:MQH3"/>
    <mergeCell ref="MQI3:MQO3"/>
    <mergeCell ref="MQP3:MQV3"/>
    <mergeCell ref="MQW3:MRC3"/>
    <mergeCell ref="MRD3:MRJ3"/>
    <mergeCell ref="MOE3:MOK3"/>
    <mergeCell ref="MOL3:MOR3"/>
    <mergeCell ref="MOS3:MOY3"/>
    <mergeCell ref="MOZ3:MPF3"/>
    <mergeCell ref="MPG3:MPM3"/>
    <mergeCell ref="MPN3:MPT3"/>
    <mergeCell ref="MMO3:MMU3"/>
    <mergeCell ref="MMV3:MNB3"/>
    <mergeCell ref="MNC3:MNI3"/>
    <mergeCell ref="MNJ3:MNP3"/>
    <mergeCell ref="MNQ3:MNW3"/>
    <mergeCell ref="MNX3:MOD3"/>
    <mergeCell ref="MUQ3:MUW3"/>
    <mergeCell ref="MUX3:MVD3"/>
    <mergeCell ref="MVE3:MVK3"/>
    <mergeCell ref="MVL3:MVR3"/>
    <mergeCell ref="MVS3:MVY3"/>
    <mergeCell ref="MVZ3:MWF3"/>
    <mergeCell ref="MTA3:MTG3"/>
    <mergeCell ref="MTH3:MTN3"/>
    <mergeCell ref="MTO3:MTU3"/>
    <mergeCell ref="MTV3:MUB3"/>
    <mergeCell ref="MUC3:MUI3"/>
    <mergeCell ref="MUJ3:MUP3"/>
    <mergeCell ref="MRK3:MRQ3"/>
    <mergeCell ref="MRR3:MRX3"/>
    <mergeCell ref="MRY3:MSE3"/>
    <mergeCell ref="MSF3:MSL3"/>
    <mergeCell ref="MSM3:MSS3"/>
    <mergeCell ref="MST3:MSZ3"/>
    <mergeCell ref="MZM3:MZS3"/>
    <mergeCell ref="MZT3:MZZ3"/>
    <mergeCell ref="NAA3:NAG3"/>
    <mergeCell ref="NAH3:NAN3"/>
    <mergeCell ref="NAO3:NAU3"/>
    <mergeCell ref="NAV3:NBB3"/>
    <mergeCell ref="MXW3:MYC3"/>
    <mergeCell ref="MYD3:MYJ3"/>
    <mergeCell ref="MYK3:MYQ3"/>
    <mergeCell ref="MYR3:MYX3"/>
    <mergeCell ref="MYY3:MZE3"/>
    <mergeCell ref="MZF3:MZL3"/>
    <mergeCell ref="MWG3:MWM3"/>
    <mergeCell ref="MWN3:MWT3"/>
    <mergeCell ref="MWU3:MXA3"/>
    <mergeCell ref="MXB3:MXH3"/>
    <mergeCell ref="MXI3:MXO3"/>
    <mergeCell ref="MXP3:MXV3"/>
    <mergeCell ref="NEI3:NEO3"/>
    <mergeCell ref="NEP3:NEV3"/>
    <mergeCell ref="NEW3:NFC3"/>
    <mergeCell ref="NFD3:NFJ3"/>
    <mergeCell ref="NFK3:NFQ3"/>
    <mergeCell ref="NFR3:NFX3"/>
    <mergeCell ref="NCS3:NCY3"/>
    <mergeCell ref="NCZ3:NDF3"/>
    <mergeCell ref="NDG3:NDM3"/>
    <mergeCell ref="NDN3:NDT3"/>
    <mergeCell ref="NDU3:NEA3"/>
    <mergeCell ref="NEB3:NEH3"/>
    <mergeCell ref="NBC3:NBI3"/>
    <mergeCell ref="NBJ3:NBP3"/>
    <mergeCell ref="NBQ3:NBW3"/>
    <mergeCell ref="NBX3:NCD3"/>
    <mergeCell ref="NCE3:NCK3"/>
    <mergeCell ref="NCL3:NCR3"/>
    <mergeCell ref="NJE3:NJK3"/>
    <mergeCell ref="NJL3:NJR3"/>
    <mergeCell ref="NJS3:NJY3"/>
    <mergeCell ref="NJZ3:NKF3"/>
    <mergeCell ref="NKG3:NKM3"/>
    <mergeCell ref="NKN3:NKT3"/>
    <mergeCell ref="NHO3:NHU3"/>
    <mergeCell ref="NHV3:NIB3"/>
    <mergeCell ref="NIC3:NII3"/>
    <mergeCell ref="NIJ3:NIP3"/>
    <mergeCell ref="NIQ3:NIW3"/>
    <mergeCell ref="NIX3:NJD3"/>
    <mergeCell ref="NFY3:NGE3"/>
    <mergeCell ref="NGF3:NGL3"/>
    <mergeCell ref="NGM3:NGS3"/>
    <mergeCell ref="NGT3:NGZ3"/>
    <mergeCell ref="NHA3:NHG3"/>
    <mergeCell ref="NHH3:NHN3"/>
    <mergeCell ref="NOA3:NOG3"/>
    <mergeCell ref="NOH3:NON3"/>
    <mergeCell ref="NOO3:NOU3"/>
    <mergeCell ref="NOV3:NPB3"/>
    <mergeCell ref="NPC3:NPI3"/>
    <mergeCell ref="NPJ3:NPP3"/>
    <mergeCell ref="NMK3:NMQ3"/>
    <mergeCell ref="NMR3:NMX3"/>
    <mergeCell ref="NMY3:NNE3"/>
    <mergeCell ref="NNF3:NNL3"/>
    <mergeCell ref="NNM3:NNS3"/>
    <mergeCell ref="NNT3:NNZ3"/>
    <mergeCell ref="NKU3:NLA3"/>
    <mergeCell ref="NLB3:NLH3"/>
    <mergeCell ref="NLI3:NLO3"/>
    <mergeCell ref="NLP3:NLV3"/>
    <mergeCell ref="NLW3:NMC3"/>
    <mergeCell ref="NMD3:NMJ3"/>
    <mergeCell ref="NSW3:NTC3"/>
    <mergeCell ref="NTD3:NTJ3"/>
    <mergeCell ref="NTK3:NTQ3"/>
    <mergeCell ref="NTR3:NTX3"/>
    <mergeCell ref="NTY3:NUE3"/>
    <mergeCell ref="NUF3:NUL3"/>
    <mergeCell ref="NRG3:NRM3"/>
    <mergeCell ref="NRN3:NRT3"/>
    <mergeCell ref="NRU3:NSA3"/>
    <mergeCell ref="NSB3:NSH3"/>
    <mergeCell ref="NSI3:NSO3"/>
    <mergeCell ref="NSP3:NSV3"/>
    <mergeCell ref="NPQ3:NPW3"/>
    <mergeCell ref="NPX3:NQD3"/>
    <mergeCell ref="NQE3:NQK3"/>
    <mergeCell ref="NQL3:NQR3"/>
    <mergeCell ref="NQS3:NQY3"/>
    <mergeCell ref="NQZ3:NRF3"/>
    <mergeCell ref="NXS3:NXY3"/>
    <mergeCell ref="NXZ3:NYF3"/>
    <mergeCell ref="NYG3:NYM3"/>
    <mergeCell ref="NYN3:NYT3"/>
    <mergeCell ref="NYU3:NZA3"/>
    <mergeCell ref="NZB3:NZH3"/>
    <mergeCell ref="NWC3:NWI3"/>
    <mergeCell ref="NWJ3:NWP3"/>
    <mergeCell ref="NWQ3:NWW3"/>
    <mergeCell ref="NWX3:NXD3"/>
    <mergeCell ref="NXE3:NXK3"/>
    <mergeCell ref="NXL3:NXR3"/>
    <mergeCell ref="NUM3:NUS3"/>
    <mergeCell ref="NUT3:NUZ3"/>
    <mergeCell ref="NVA3:NVG3"/>
    <mergeCell ref="NVH3:NVN3"/>
    <mergeCell ref="NVO3:NVU3"/>
    <mergeCell ref="NVV3:NWB3"/>
    <mergeCell ref="OCO3:OCU3"/>
    <mergeCell ref="OCV3:ODB3"/>
    <mergeCell ref="ODC3:ODI3"/>
    <mergeCell ref="ODJ3:ODP3"/>
    <mergeCell ref="ODQ3:ODW3"/>
    <mergeCell ref="ODX3:OED3"/>
    <mergeCell ref="OAY3:OBE3"/>
    <mergeCell ref="OBF3:OBL3"/>
    <mergeCell ref="OBM3:OBS3"/>
    <mergeCell ref="OBT3:OBZ3"/>
    <mergeCell ref="OCA3:OCG3"/>
    <mergeCell ref="OCH3:OCN3"/>
    <mergeCell ref="NZI3:NZO3"/>
    <mergeCell ref="NZP3:NZV3"/>
    <mergeCell ref="NZW3:OAC3"/>
    <mergeCell ref="OAD3:OAJ3"/>
    <mergeCell ref="OAK3:OAQ3"/>
    <mergeCell ref="OAR3:OAX3"/>
    <mergeCell ref="OHK3:OHQ3"/>
    <mergeCell ref="OHR3:OHX3"/>
    <mergeCell ref="OHY3:OIE3"/>
    <mergeCell ref="OIF3:OIL3"/>
    <mergeCell ref="OIM3:OIS3"/>
    <mergeCell ref="OIT3:OIZ3"/>
    <mergeCell ref="OFU3:OGA3"/>
    <mergeCell ref="OGB3:OGH3"/>
    <mergeCell ref="OGI3:OGO3"/>
    <mergeCell ref="OGP3:OGV3"/>
    <mergeCell ref="OGW3:OHC3"/>
    <mergeCell ref="OHD3:OHJ3"/>
    <mergeCell ref="OEE3:OEK3"/>
    <mergeCell ref="OEL3:OER3"/>
    <mergeCell ref="OES3:OEY3"/>
    <mergeCell ref="OEZ3:OFF3"/>
    <mergeCell ref="OFG3:OFM3"/>
    <mergeCell ref="OFN3:OFT3"/>
    <mergeCell ref="OMG3:OMM3"/>
    <mergeCell ref="OMN3:OMT3"/>
    <mergeCell ref="OMU3:ONA3"/>
    <mergeCell ref="ONB3:ONH3"/>
    <mergeCell ref="ONI3:ONO3"/>
    <mergeCell ref="ONP3:ONV3"/>
    <mergeCell ref="OKQ3:OKW3"/>
    <mergeCell ref="OKX3:OLD3"/>
    <mergeCell ref="OLE3:OLK3"/>
    <mergeCell ref="OLL3:OLR3"/>
    <mergeCell ref="OLS3:OLY3"/>
    <mergeCell ref="OLZ3:OMF3"/>
    <mergeCell ref="OJA3:OJG3"/>
    <mergeCell ref="OJH3:OJN3"/>
    <mergeCell ref="OJO3:OJU3"/>
    <mergeCell ref="OJV3:OKB3"/>
    <mergeCell ref="OKC3:OKI3"/>
    <mergeCell ref="OKJ3:OKP3"/>
    <mergeCell ref="ORC3:ORI3"/>
    <mergeCell ref="ORJ3:ORP3"/>
    <mergeCell ref="ORQ3:ORW3"/>
    <mergeCell ref="ORX3:OSD3"/>
    <mergeCell ref="OSE3:OSK3"/>
    <mergeCell ref="OSL3:OSR3"/>
    <mergeCell ref="OPM3:OPS3"/>
    <mergeCell ref="OPT3:OPZ3"/>
    <mergeCell ref="OQA3:OQG3"/>
    <mergeCell ref="OQH3:OQN3"/>
    <mergeCell ref="OQO3:OQU3"/>
    <mergeCell ref="OQV3:ORB3"/>
    <mergeCell ref="ONW3:OOC3"/>
    <mergeCell ref="OOD3:OOJ3"/>
    <mergeCell ref="OOK3:OOQ3"/>
    <mergeCell ref="OOR3:OOX3"/>
    <mergeCell ref="OOY3:OPE3"/>
    <mergeCell ref="OPF3:OPL3"/>
    <mergeCell ref="OVY3:OWE3"/>
    <mergeCell ref="OWF3:OWL3"/>
    <mergeCell ref="OWM3:OWS3"/>
    <mergeCell ref="OWT3:OWZ3"/>
    <mergeCell ref="OXA3:OXG3"/>
    <mergeCell ref="OXH3:OXN3"/>
    <mergeCell ref="OUI3:OUO3"/>
    <mergeCell ref="OUP3:OUV3"/>
    <mergeCell ref="OUW3:OVC3"/>
    <mergeCell ref="OVD3:OVJ3"/>
    <mergeCell ref="OVK3:OVQ3"/>
    <mergeCell ref="OVR3:OVX3"/>
    <mergeCell ref="OSS3:OSY3"/>
    <mergeCell ref="OSZ3:OTF3"/>
    <mergeCell ref="OTG3:OTM3"/>
    <mergeCell ref="OTN3:OTT3"/>
    <mergeCell ref="OTU3:OUA3"/>
    <mergeCell ref="OUB3:OUH3"/>
    <mergeCell ref="PAU3:PBA3"/>
    <mergeCell ref="PBB3:PBH3"/>
    <mergeCell ref="PBI3:PBO3"/>
    <mergeCell ref="PBP3:PBV3"/>
    <mergeCell ref="PBW3:PCC3"/>
    <mergeCell ref="PCD3:PCJ3"/>
    <mergeCell ref="OZE3:OZK3"/>
    <mergeCell ref="OZL3:OZR3"/>
    <mergeCell ref="OZS3:OZY3"/>
    <mergeCell ref="OZZ3:PAF3"/>
    <mergeCell ref="PAG3:PAM3"/>
    <mergeCell ref="PAN3:PAT3"/>
    <mergeCell ref="OXO3:OXU3"/>
    <mergeCell ref="OXV3:OYB3"/>
    <mergeCell ref="OYC3:OYI3"/>
    <mergeCell ref="OYJ3:OYP3"/>
    <mergeCell ref="OYQ3:OYW3"/>
    <mergeCell ref="OYX3:OZD3"/>
    <mergeCell ref="PFQ3:PFW3"/>
    <mergeCell ref="PFX3:PGD3"/>
    <mergeCell ref="PGE3:PGK3"/>
    <mergeCell ref="PGL3:PGR3"/>
    <mergeCell ref="PGS3:PGY3"/>
    <mergeCell ref="PGZ3:PHF3"/>
    <mergeCell ref="PEA3:PEG3"/>
    <mergeCell ref="PEH3:PEN3"/>
    <mergeCell ref="PEO3:PEU3"/>
    <mergeCell ref="PEV3:PFB3"/>
    <mergeCell ref="PFC3:PFI3"/>
    <mergeCell ref="PFJ3:PFP3"/>
    <mergeCell ref="PCK3:PCQ3"/>
    <mergeCell ref="PCR3:PCX3"/>
    <mergeCell ref="PCY3:PDE3"/>
    <mergeCell ref="PDF3:PDL3"/>
    <mergeCell ref="PDM3:PDS3"/>
    <mergeCell ref="PDT3:PDZ3"/>
    <mergeCell ref="PKM3:PKS3"/>
    <mergeCell ref="PKT3:PKZ3"/>
    <mergeCell ref="PLA3:PLG3"/>
    <mergeCell ref="PLH3:PLN3"/>
    <mergeCell ref="PLO3:PLU3"/>
    <mergeCell ref="PLV3:PMB3"/>
    <mergeCell ref="PIW3:PJC3"/>
    <mergeCell ref="PJD3:PJJ3"/>
    <mergeCell ref="PJK3:PJQ3"/>
    <mergeCell ref="PJR3:PJX3"/>
    <mergeCell ref="PJY3:PKE3"/>
    <mergeCell ref="PKF3:PKL3"/>
    <mergeCell ref="PHG3:PHM3"/>
    <mergeCell ref="PHN3:PHT3"/>
    <mergeCell ref="PHU3:PIA3"/>
    <mergeCell ref="PIB3:PIH3"/>
    <mergeCell ref="PII3:PIO3"/>
    <mergeCell ref="PIP3:PIV3"/>
    <mergeCell ref="PPI3:PPO3"/>
    <mergeCell ref="PPP3:PPV3"/>
    <mergeCell ref="PPW3:PQC3"/>
    <mergeCell ref="PQD3:PQJ3"/>
    <mergeCell ref="PQK3:PQQ3"/>
    <mergeCell ref="PQR3:PQX3"/>
    <mergeCell ref="PNS3:PNY3"/>
    <mergeCell ref="PNZ3:POF3"/>
    <mergeCell ref="POG3:POM3"/>
    <mergeCell ref="PON3:POT3"/>
    <mergeCell ref="POU3:PPA3"/>
    <mergeCell ref="PPB3:PPH3"/>
    <mergeCell ref="PMC3:PMI3"/>
    <mergeCell ref="PMJ3:PMP3"/>
    <mergeCell ref="PMQ3:PMW3"/>
    <mergeCell ref="PMX3:PND3"/>
    <mergeCell ref="PNE3:PNK3"/>
    <mergeCell ref="PNL3:PNR3"/>
    <mergeCell ref="PUE3:PUK3"/>
    <mergeCell ref="PUL3:PUR3"/>
    <mergeCell ref="PUS3:PUY3"/>
    <mergeCell ref="PUZ3:PVF3"/>
    <mergeCell ref="PVG3:PVM3"/>
    <mergeCell ref="PVN3:PVT3"/>
    <mergeCell ref="PSO3:PSU3"/>
    <mergeCell ref="PSV3:PTB3"/>
    <mergeCell ref="PTC3:PTI3"/>
    <mergeCell ref="PTJ3:PTP3"/>
    <mergeCell ref="PTQ3:PTW3"/>
    <mergeCell ref="PTX3:PUD3"/>
    <mergeCell ref="PQY3:PRE3"/>
    <mergeCell ref="PRF3:PRL3"/>
    <mergeCell ref="PRM3:PRS3"/>
    <mergeCell ref="PRT3:PRZ3"/>
    <mergeCell ref="PSA3:PSG3"/>
    <mergeCell ref="PSH3:PSN3"/>
    <mergeCell ref="PZA3:PZG3"/>
    <mergeCell ref="PZH3:PZN3"/>
    <mergeCell ref="PZO3:PZU3"/>
    <mergeCell ref="PZV3:QAB3"/>
    <mergeCell ref="QAC3:QAI3"/>
    <mergeCell ref="QAJ3:QAP3"/>
    <mergeCell ref="PXK3:PXQ3"/>
    <mergeCell ref="PXR3:PXX3"/>
    <mergeCell ref="PXY3:PYE3"/>
    <mergeCell ref="PYF3:PYL3"/>
    <mergeCell ref="PYM3:PYS3"/>
    <mergeCell ref="PYT3:PYZ3"/>
    <mergeCell ref="PVU3:PWA3"/>
    <mergeCell ref="PWB3:PWH3"/>
    <mergeCell ref="PWI3:PWO3"/>
    <mergeCell ref="PWP3:PWV3"/>
    <mergeCell ref="PWW3:PXC3"/>
    <mergeCell ref="PXD3:PXJ3"/>
    <mergeCell ref="QDW3:QEC3"/>
    <mergeCell ref="QED3:QEJ3"/>
    <mergeCell ref="QEK3:QEQ3"/>
    <mergeCell ref="QER3:QEX3"/>
    <mergeCell ref="QEY3:QFE3"/>
    <mergeCell ref="QFF3:QFL3"/>
    <mergeCell ref="QCG3:QCM3"/>
    <mergeCell ref="QCN3:QCT3"/>
    <mergeCell ref="QCU3:QDA3"/>
    <mergeCell ref="QDB3:QDH3"/>
    <mergeCell ref="QDI3:QDO3"/>
    <mergeCell ref="QDP3:QDV3"/>
    <mergeCell ref="QAQ3:QAW3"/>
    <mergeCell ref="QAX3:QBD3"/>
    <mergeCell ref="QBE3:QBK3"/>
    <mergeCell ref="QBL3:QBR3"/>
    <mergeCell ref="QBS3:QBY3"/>
    <mergeCell ref="QBZ3:QCF3"/>
    <mergeCell ref="QIS3:QIY3"/>
    <mergeCell ref="QIZ3:QJF3"/>
    <mergeCell ref="QJG3:QJM3"/>
    <mergeCell ref="QJN3:QJT3"/>
    <mergeCell ref="QJU3:QKA3"/>
    <mergeCell ref="QKB3:QKH3"/>
    <mergeCell ref="QHC3:QHI3"/>
    <mergeCell ref="QHJ3:QHP3"/>
    <mergeCell ref="QHQ3:QHW3"/>
    <mergeCell ref="QHX3:QID3"/>
    <mergeCell ref="QIE3:QIK3"/>
    <mergeCell ref="QIL3:QIR3"/>
    <mergeCell ref="QFM3:QFS3"/>
    <mergeCell ref="QFT3:QFZ3"/>
    <mergeCell ref="QGA3:QGG3"/>
    <mergeCell ref="QGH3:QGN3"/>
    <mergeCell ref="QGO3:QGU3"/>
    <mergeCell ref="QGV3:QHB3"/>
    <mergeCell ref="QNO3:QNU3"/>
    <mergeCell ref="QNV3:QOB3"/>
    <mergeCell ref="QOC3:QOI3"/>
    <mergeCell ref="QOJ3:QOP3"/>
    <mergeCell ref="QOQ3:QOW3"/>
    <mergeCell ref="QOX3:QPD3"/>
    <mergeCell ref="QLY3:QME3"/>
    <mergeCell ref="QMF3:QML3"/>
    <mergeCell ref="QMM3:QMS3"/>
    <mergeCell ref="QMT3:QMZ3"/>
    <mergeCell ref="QNA3:QNG3"/>
    <mergeCell ref="QNH3:QNN3"/>
    <mergeCell ref="QKI3:QKO3"/>
    <mergeCell ref="QKP3:QKV3"/>
    <mergeCell ref="QKW3:QLC3"/>
    <mergeCell ref="QLD3:QLJ3"/>
    <mergeCell ref="QLK3:QLQ3"/>
    <mergeCell ref="QLR3:QLX3"/>
    <mergeCell ref="QSK3:QSQ3"/>
    <mergeCell ref="QSR3:QSX3"/>
    <mergeCell ref="QSY3:QTE3"/>
    <mergeCell ref="QTF3:QTL3"/>
    <mergeCell ref="QTM3:QTS3"/>
    <mergeCell ref="QTT3:QTZ3"/>
    <mergeCell ref="QQU3:QRA3"/>
    <mergeCell ref="QRB3:QRH3"/>
    <mergeCell ref="QRI3:QRO3"/>
    <mergeCell ref="QRP3:QRV3"/>
    <mergeCell ref="QRW3:QSC3"/>
    <mergeCell ref="QSD3:QSJ3"/>
    <mergeCell ref="QPE3:QPK3"/>
    <mergeCell ref="QPL3:QPR3"/>
    <mergeCell ref="QPS3:QPY3"/>
    <mergeCell ref="QPZ3:QQF3"/>
    <mergeCell ref="QQG3:QQM3"/>
    <mergeCell ref="QQN3:QQT3"/>
    <mergeCell ref="QXG3:QXM3"/>
    <mergeCell ref="QXN3:QXT3"/>
    <mergeCell ref="QXU3:QYA3"/>
    <mergeCell ref="QYB3:QYH3"/>
    <mergeCell ref="QYI3:QYO3"/>
    <mergeCell ref="QYP3:QYV3"/>
    <mergeCell ref="QVQ3:QVW3"/>
    <mergeCell ref="QVX3:QWD3"/>
    <mergeCell ref="QWE3:QWK3"/>
    <mergeCell ref="QWL3:QWR3"/>
    <mergeCell ref="QWS3:QWY3"/>
    <mergeCell ref="QWZ3:QXF3"/>
    <mergeCell ref="QUA3:QUG3"/>
    <mergeCell ref="QUH3:QUN3"/>
    <mergeCell ref="QUO3:QUU3"/>
    <mergeCell ref="QUV3:QVB3"/>
    <mergeCell ref="QVC3:QVI3"/>
    <mergeCell ref="QVJ3:QVP3"/>
    <mergeCell ref="RCC3:RCI3"/>
    <mergeCell ref="RCJ3:RCP3"/>
    <mergeCell ref="RCQ3:RCW3"/>
    <mergeCell ref="RCX3:RDD3"/>
    <mergeCell ref="RDE3:RDK3"/>
    <mergeCell ref="RDL3:RDR3"/>
    <mergeCell ref="RAM3:RAS3"/>
    <mergeCell ref="RAT3:RAZ3"/>
    <mergeCell ref="RBA3:RBG3"/>
    <mergeCell ref="RBH3:RBN3"/>
    <mergeCell ref="RBO3:RBU3"/>
    <mergeCell ref="RBV3:RCB3"/>
    <mergeCell ref="QYW3:QZC3"/>
    <mergeCell ref="QZD3:QZJ3"/>
    <mergeCell ref="QZK3:QZQ3"/>
    <mergeCell ref="QZR3:QZX3"/>
    <mergeCell ref="QZY3:RAE3"/>
    <mergeCell ref="RAF3:RAL3"/>
    <mergeCell ref="RGY3:RHE3"/>
    <mergeCell ref="RHF3:RHL3"/>
    <mergeCell ref="RHM3:RHS3"/>
    <mergeCell ref="RHT3:RHZ3"/>
    <mergeCell ref="RIA3:RIG3"/>
    <mergeCell ref="RIH3:RIN3"/>
    <mergeCell ref="RFI3:RFO3"/>
    <mergeCell ref="RFP3:RFV3"/>
    <mergeCell ref="RFW3:RGC3"/>
    <mergeCell ref="RGD3:RGJ3"/>
    <mergeCell ref="RGK3:RGQ3"/>
    <mergeCell ref="RGR3:RGX3"/>
    <mergeCell ref="RDS3:RDY3"/>
    <mergeCell ref="RDZ3:REF3"/>
    <mergeCell ref="REG3:REM3"/>
    <mergeCell ref="REN3:RET3"/>
    <mergeCell ref="REU3:RFA3"/>
    <mergeCell ref="RFB3:RFH3"/>
    <mergeCell ref="RLU3:RMA3"/>
    <mergeCell ref="RMB3:RMH3"/>
    <mergeCell ref="RMI3:RMO3"/>
    <mergeCell ref="RMP3:RMV3"/>
    <mergeCell ref="RMW3:RNC3"/>
    <mergeCell ref="RND3:RNJ3"/>
    <mergeCell ref="RKE3:RKK3"/>
    <mergeCell ref="RKL3:RKR3"/>
    <mergeCell ref="RKS3:RKY3"/>
    <mergeCell ref="RKZ3:RLF3"/>
    <mergeCell ref="RLG3:RLM3"/>
    <mergeCell ref="RLN3:RLT3"/>
    <mergeCell ref="RIO3:RIU3"/>
    <mergeCell ref="RIV3:RJB3"/>
    <mergeCell ref="RJC3:RJI3"/>
    <mergeCell ref="RJJ3:RJP3"/>
    <mergeCell ref="RJQ3:RJW3"/>
    <mergeCell ref="RJX3:RKD3"/>
    <mergeCell ref="RQQ3:RQW3"/>
    <mergeCell ref="RQX3:RRD3"/>
    <mergeCell ref="RRE3:RRK3"/>
    <mergeCell ref="RRL3:RRR3"/>
    <mergeCell ref="RRS3:RRY3"/>
    <mergeCell ref="RRZ3:RSF3"/>
    <mergeCell ref="RPA3:RPG3"/>
    <mergeCell ref="RPH3:RPN3"/>
    <mergeCell ref="RPO3:RPU3"/>
    <mergeCell ref="RPV3:RQB3"/>
    <mergeCell ref="RQC3:RQI3"/>
    <mergeCell ref="RQJ3:RQP3"/>
    <mergeCell ref="RNK3:RNQ3"/>
    <mergeCell ref="RNR3:RNX3"/>
    <mergeCell ref="RNY3:ROE3"/>
    <mergeCell ref="ROF3:ROL3"/>
    <mergeCell ref="ROM3:ROS3"/>
    <mergeCell ref="ROT3:ROZ3"/>
    <mergeCell ref="RVM3:RVS3"/>
    <mergeCell ref="RVT3:RVZ3"/>
    <mergeCell ref="RWA3:RWG3"/>
    <mergeCell ref="RWH3:RWN3"/>
    <mergeCell ref="RWO3:RWU3"/>
    <mergeCell ref="RWV3:RXB3"/>
    <mergeCell ref="RTW3:RUC3"/>
    <mergeCell ref="RUD3:RUJ3"/>
    <mergeCell ref="RUK3:RUQ3"/>
    <mergeCell ref="RUR3:RUX3"/>
    <mergeCell ref="RUY3:RVE3"/>
    <mergeCell ref="RVF3:RVL3"/>
    <mergeCell ref="RSG3:RSM3"/>
    <mergeCell ref="RSN3:RST3"/>
    <mergeCell ref="RSU3:RTA3"/>
    <mergeCell ref="RTB3:RTH3"/>
    <mergeCell ref="RTI3:RTO3"/>
    <mergeCell ref="RTP3:RTV3"/>
    <mergeCell ref="SAI3:SAO3"/>
    <mergeCell ref="SAP3:SAV3"/>
    <mergeCell ref="SAW3:SBC3"/>
    <mergeCell ref="SBD3:SBJ3"/>
    <mergeCell ref="SBK3:SBQ3"/>
    <mergeCell ref="SBR3:SBX3"/>
    <mergeCell ref="RYS3:RYY3"/>
    <mergeCell ref="RYZ3:RZF3"/>
    <mergeCell ref="RZG3:RZM3"/>
    <mergeCell ref="RZN3:RZT3"/>
    <mergeCell ref="RZU3:SAA3"/>
    <mergeCell ref="SAB3:SAH3"/>
    <mergeCell ref="RXC3:RXI3"/>
    <mergeCell ref="RXJ3:RXP3"/>
    <mergeCell ref="RXQ3:RXW3"/>
    <mergeCell ref="RXX3:RYD3"/>
    <mergeCell ref="RYE3:RYK3"/>
    <mergeCell ref="RYL3:RYR3"/>
    <mergeCell ref="SFE3:SFK3"/>
    <mergeCell ref="SFL3:SFR3"/>
    <mergeCell ref="SFS3:SFY3"/>
    <mergeCell ref="SFZ3:SGF3"/>
    <mergeCell ref="SGG3:SGM3"/>
    <mergeCell ref="SGN3:SGT3"/>
    <mergeCell ref="SDO3:SDU3"/>
    <mergeCell ref="SDV3:SEB3"/>
    <mergeCell ref="SEC3:SEI3"/>
    <mergeCell ref="SEJ3:SEP3"/>
    <mergeCell ref="SEQ3:SEW3"/>
    <mergeCell ref="SEX3:SFD3"/>
    <mergeCell ref="SBY3:SCE3"/>
    <mergeCell ref="SCF3:SCL3"/>
    <mergeCell ref="SCM3:SCS3"/>
    <mergeCell ref="SCT3:SCZ3"/>
    <mergeCell ref="SDA3:SDG3"/>
    <mergeCell ref="SDH3:SDN3"/>
    <mergeCell ref="SKA3:SKG3"/>
    <mergeCell ref="SKH3:SKN3"/>
    <mergeCell ref="SKO3:SKU3"/>
    <mergeCell ref="SKV3:SLB3"/>
    <mergeCell ref="SLC3:SLI3"/>
    <mergeCell ref="SLJ3:SLP3"/>
    <mergeCell ref="SIK3:SIQ3"/>
    <mergeCell ref="SIR3:SIX3"/>
    <mergeCell ref="SIY3:SJE3"/>
    <mergeCell ref="SJF3:SJL3"/>
    <mergeCell ref="SJM3:SJS3"/>
    <mergeCell ref="SJT3:SJZ3"/>
    <mergeCell ref="SGU3:SHA3"/>
    <mergeCell ref="SHB3:SHH3"/>
    <mergeCell ref="SHI3:SHO3"/>
    <mergeCell ref="SHP3:SHV3"/>
    <mergeCell ref="SHW3:SIC3"/>
    <mergeCell ref="SID3:SIJ3"/>
    <mergeCell ref="SOW3:SPC3"/>
    <mergeCell ref="SPD3:SPJ3"/>
    <mergeCell ref="SPK3:SPQ3"/>
    <mergeCell ref="SPR3:SPX3"/>
    <mergeCell ref="SPY3:SQE3"/>
    <mergeCell ref="SQF3:SQL3"/>
    <mergeCell ref="SNG3:SNM3"/>
    <mergeCell ref="SNN3:SNT3"/>
    <mergeCell ref="SNU3:SOA3"/>
    <mergeCell ref="SOB3:SOH3"/>
    <mergeCell ref="SOI3:SOO3"/>
    <mergeCell ref="SOP3:SOV3"/>
    <mergeCell ref="SLQ3:SLW3"/>
    <mergeCell ref="SLX3:SMD3"/>
    <mergeCell ref="SME3:SMK3"/>
    <mergeCell ref="SML3:SMR3"/>
    <mergeCell ref="SMS3:SMY3"/>
    <mergeCell ref="SMZ3:SNF3"/>
    <mergeCell ref="STS3:STY3"/>
    <mergeCell ref="STZ3:SUF3"/>
    <mergeCell ref="SUG3:SUM3"/>
    <mergeCell ref="SUN3:SUT3"/>
    <mergeCell ref="SUU3:SVA3"/>
    <mergeCell ref="SVB3:SVH3"/>
    <mergeCell ref="SSC3:SSI3"/>
    <mergeCell ref="SSJ3:SSP3"/>
    <mergeCell ref="SSQ3:SSW3"/>
    <mergeCell ref="SSX3:STD3"/>
    <mergeCell ref="STE3:STK3"/>
    <mergeCell ref="STL3:STR3"/>
    <mergeCell ref="SQM3:SQS3"/>
    <mergeCell ref="SQT3:SQZ3"/>
    <mergeCell ref="SRA3:SRG3"/>
    <mergeCell ref="SRH3:SRN3"/>
    <mergeCell ref="SRO3:SRU3"/>
    <mergeCell ref="SRV3:SSB3"/>
    <mergeCell ref="SYO3:SYU3"/>
    <mergeCell ref="SYV3:SZB3"/>
    <mergeCell ref="SZC3:SZI3"/>
    <mergeCell ref="SZJ3:SZP3"/>
    <mergeCell ref="SZQ3:SZW3"/>
    <mergeCell ref="SZX3:TAD3"/>
    <mergeCell ref="SWY3:SXE3"/>
    <mergeCell ref="SXF3:SXL3"/>
    <mergeCell ref="SXM3:SXS3"/>
    <mergeCell ref="SXT3:SXZ3"/>
    <mergeCell ref="SYA3:SYG3"/>
    <mergeCell ref="SYH3:SYN3"/>
    <mergeCell ref="SVI3:SVO3"/>
    <mergeCell ref="SVP3:SVV3"/>
    <mergeCell ref="SVW3:SWC3"/>
    <mergeCell ref="SWD3:SWJ3"/>
    <mergeCell ref="SWK3:SWQ3"/>
    <mergeCell ref="SWR3:SWX3"/>
    <mergeCell ref="TDK3:TDQ3"/>
    <mergeCell ref="TDR3:TDX3"/>
    <mergeCell ref="TDY3:TEE3"/>
    <mergeCell ref="TEF3:TEL3"/>
    <mergeCell ref="TEM3:TES3"/>
    <mergeCell ref="TET3:TEZ3"/>
    <mergeCell ref="TBU3:TCA3"/>
    <mergeCell ref="TCB3:TCH3"/>
    <mergeCell ref="TCI3:TCO3"/>
    <mergeCell ref="TCP3:TCV3"/>
    <mergeCell ref="TCW3:TDC3"/>
    <mergeCell ref="TDD3:TDJ3"/>
    <mergeCell ref="TAE3:TAK3"/>
    <mergeCell ref="TAL3:TAR3"/>
    <mergeCell ref="TAS3:TAY3"/>
    <mergeCell ref="TAZ3:TBF3"/>
    <mergeCell ref="TBG3:TBM3"/>
    <mergeCell ref="TBN3:TBT3"/>
    <mergeCell ref="TIG3:TIM3"/>
    <mergeCell ref="TIN3:TIT3"/>
    <mergeCell ref="TIU3:TJA3"/>
    <mergeCell ref="TJB3:TJH3"/>
    <mergeCell ref="TJI3:TJO3"/>
    <mergeCell ref="TJP3:TJV3"/>
    <mergeCell ref="TGQ3:TGW3"/>
    <mergeCell ref="TGX3:THD3"/>
    <mergeCell ref="THE3:THK3"/>
    <mergeCell ref="THL3:THR3"/>
    <mergeCell ref="THS3:THY3"/>
    <mergeCell ref="THZ3:TIF3"/>
    <mergeCell ref="TFA3:TFG3"/>
    <mergeCell ref="TFH3:TFN3"/>
    <mergeCell ref="TFO3:TFU3"/>
    <mergeCell ref="TFV3:TGB3"/>
    <mergeCell ref="TGC3:TGI3"/>
    <mergeCell ref="TGJ3:TGP3"/>
    <mergeCell ref="TNC3:TNI3"/>
    <mergeCell ref="TNJ3:TNP3"/>
    <mergeCell ref="TNQ3:TNW3"/>
    <mergeCell ref="TNX3:TOD3"/>
    <mergeCell ref="TOE3:TOK3"/>
    <mergeCell ref="TOL3:TOR3"/>
    <mergeCell ref="TLM3:TLS3"/>
    <mergeCell ref="TLT3:TLZ3"/>
    <mergeCell ref="TMA3:TMG3"/>
    <mergeCell ref="TMH3:TMN3"/>
    <mergeCell ref="TMO3:TMU3"/>
    <mergeCell ref="TMV3:TNB3"/>
    <mergeCell ref="TJW3:TKC3"/>
    <mergeCell ref="TKD3:TKJ3"/>
    <mergeCell ref="TKK3:TKQ3"/>
    <mergeCell ref="TKR3:TKX3"/>
    <mergeCell ref="TKY3:TLE3"/>
    <mergeCell ref="TLF3:TLL3"/>
    <mergeCell ref="TRY3:TSE3"/>
    <mergeCell ref="TSF3:TSL3"/>
    <mergeCell ref="TSM3:TSS3"/>
    <mergeCell ref="TST3:TSZ3"/>
    <mergeCell ref="TTA3:TTG3"/>
    <mergeCell ref="TTH3:TTN3"/>
    <mergeCell ref="TQI3:TQO3"/>
    <mergeCell ref="TQP3:TQV3"/>
    <mergeCell ref="TQW3:TRC3"/>
    <mergeCell ref="TRD3:TRJ3"/>
    <mergeCell ref="TRK3:TRQ3"/>
    <mergeCell ref="TRR3:TRX3"/>
    <mergeCell ref="TOS3:TOY3"/>
    <mergeCell ref="TOZ3:TPF3"/>
    <mergeCell ref="TPG3:TPM3"/>
    <mergeCell ref="TPN3:TPT3"/>
    <mergeCell ref="TPU3:TQA3"/>
    <mergeCell ref="TQB3:TQH3"/>
    <mergeCell ref="TWU3:TXA3"/>
    <mergeCell ref="TXB3:TXH3"/>
    <mergeCell ref="TXI3:TXO3"/>
    <mergeCell ref="TXP3:TXV3"/>
    <mergeCell ref="TXW3:TYC3"/>
    <mergeCell ref="TYD3:TYJ3"/>
    <mergeCell ref="TVE3:TVK3"/>
    <mergeCell ref="TVL3:TVR3"/>
    <mergeCell ref="TVS3:TVY3"/>
    <mergeCell ref="TVZ3:TWF3"/>
    <mergeCell ref="TWG3:TWM3"/>
    <mergeCell ref="TWN3:TWT3"/>
    <mergeCell ref="TTO3:TTU3"/>
    <mergeCell ref="TTV3:TUB3"/>
    <mergeCell ref="TUC3:TUI3"/>
    <mergeCell ref="TUJ3:TUP3"/>
    <mergeCell ref="TUQ3:TUW3"/>
    <mergeCell ref="TUX3:TVD3"/>
    <mergeCell ref="UBQ3:UBW3"/>
    <mergeCell ref="UBX3:UCD3"/>
    <mergeCell ref="UCE3:UCK3"/>
    <mergeCell ref="UCL3:UCR3"/>
    <mergeCell ref="UCS3:UCY3"/>
    <mergeCell ref="UCZ3:UDF3"/>
    <mergeCell ref="UAA3:UAG3"/>
    <mergeCell ref="UAH3:UAN3"/>
    <mergeCell ref="UAO3:UAU3"/>
    <mergeCell ref="UAV3:UBB3"/>
    <mergeCell ref="UBC3:UBI3"/>
    <mergeCell ref="UBJ3:UBP3"/>
    <mergeCell ref="TYK3:TYQ3"/>
    <mergeCell ref="TYR3:TYX3"/>
    <mergeCell ref="TYY3:TZE3"/>
    <mergeCell ref="TZF3:TZL3"/>
    <mergeCell ref="TZM3:TZS3"/>
    <mergeCell ref="TZT3:TZZ3"/>
    <mergeCell ref="UGM3:UGS3"/>
    <mergeCell ref="UGT3:UGZ3"/>
    <mergeCell ref="UHA3:UHG3"/>
    <mergeCell ref="UHH3:UHN3"/>
    <mergeCell ref="UHO3:UHU3"/>
    <mergeCell ref="UHV3:UIB3"/>
    <mergeCell ref="UEW3:UFC3"/>
    <mergeCell ref="UFD3:UFJ3"/>
    <mergeCell ref="UFK3:UFQ3"/>
    <mergeCell ref="UFR3:UFX3"/>
    <mergeCell ref="UFY3:UGE3"/>
    <mergeCell ref="UGF3:UGL3"/>
    <mergeCell ref="UDG3:UDM3"/>
    <mergeCell ref="UDN3:UDT3"/>
    <mergeCell ref="UDU3:UEA3"/>
    <mergeCell ref="UEB3:UEH3"/>
    <mergeCell ref="UEI3:UEO3"/>
    <mergeCell ref="UEP3:UEV3"/>
    <mergeCell ref="ULI3:ULO3"/>
    <mergeCell ref="ULP3:ULV3"/>
    <mergeCell ref="ULW3:UMC3"/>
    <mergeCell ref="UMD3:UMJ3"/>
    <mergeCell ref="UMK3:UMQ3"/>
    <mergeCell ref="UMR3:UMX3"/>
    <mergeCell ref="UJS3:UJY3"/>
    <mergeCell ref="UJZ3:UKF3"/>
    <mergeCell ref="UKG3:UKM3"/>
    <mergeCell ref="UKN3:UKT3"/>
    <mergeCell ref="UKU3:ULA3"/>
    <mergeCell ref="ULB3:ULH3"/>
    <mergeCell ref="UIC3:UII3"/>
    <mergeCell ref="UIJ3:UIP3"/>
    <mergeCell ref="UIQ3:UIW3"/>
    <mergeCell ref="UIX3:UJD3"/>
    <mergeCell ref="UJE3:UJK3"/>
    <mergeCell ref="UJL3:UJR3"/>
    <mergeCell ref="UQE3:UQK3"/>
    <mergeCell ref="UQL3:UQR3"/>
    <mergeCell ref="UQS3:UQY3"/>
    <mergeCell ref="UQZ3:URF3"/>
    <mergeCell ref="URG3:URM3"/>
    <mergeCell ref="URN3:URT3"/>
    <mergeCell ref="UOO3:UOU3"/>
    <mergeCell ref="UOV3:UPB3"/>
    <mergeCell ref="UPC3:UPI3"/>
    <mergeCell ref="UPJ3:UPP3"/>
    <mergeCell ref="UPQ3:UPW3"/>
    <mergeCell ref="UPX3:UQD3"/>
    <mergeCell ref="UMY3:UNE3"/>
    <mergeCell ref="UNF3:UNL3"/>
    <mergeCell ref="UNM3:UNS3"/>
    <mergeCell ref="UNT3:UNZ3"/>
    <mergeCell ref="UOA3:UOG3"/>
    <mergeCell ref="UOH3:UON3"/>
    <mergeCell ref="UVA3:UVG3"/>
    <mergeCell ref="UVH3:UVN3"/>
    <mergeCell ref="UVO3:UVU3"/>
    <mergeCell ref="UVV3:UWB3"/>
    <mergeCell ref="UWC3:UWI3"/>
    <mergeCell ref="UWJ3:UWP3"/>
    <mergeCell ref="UTK3:UTQ3"/>
    <mergeCell ref="UTR3:UTX3"/>
    <mergeCell ref="UTY3:UUE3"/>
    <mergeCell ref="UUF3:UUL3"/>
    <mergeCell ref="UUM3:UUS3"/>
    <mergeCell ref="UUT3:UUZ3"/>
    <mergeCell ref="URU3:USA3"/>
    <mergeCell ref="USB3:USH3"/>
    <mergeCell ref="USI3:USO3"/>
    <mergeCell ref="USP3:USV3"/>
    <mergeCell ref="USW3:UTC3"/>
    <mergeCell ref="UTD3:UTJ3"/>
    <mergeCell ref="UZW3:VAC3"/>
    <mergeCell ref="VAD3:VAJ3"/>
    <mergeCell ref="VAK3:VAQ3"/>
    <mergeCell ref="VAR3:VAX3"/>
    <mergeCell ref="VAY3:VBE3"/>
    <mergeCell ref="VBF3:VBL3"/>
    <mergeCell ref="UYG3:UYM3"/>
    <mergeCell ref="UYN3:UYT3"/>
    <mergeCell ref="UYU3:UZA3"/>
    <mergeCell ref="UZB3:UZH3"/>
    <mergeCell ref="UZI3:UZO3"/>
    <mergeCell ref="UZP3:UZV3"/>
    <mergeCell ref="UWQ3:UWW3"/>
    <mergeCell ref="UWX3:UXD3"/>
    <mergeCell ref="UXE3:UXK3"/>
    <mergeCell ref="UXL3:UXR3"/>
    <mergeCell ref="UXS3:UXY3"/>
    <mergeCell ref="UXZ3:UYF3"/>
    <mergeCell ref="VES3:VEY3"/>
    <mergeCell ref="VEZ3:VFF3"/>
    <mergeCell ref="VFG3:VFM3"/>
    <mergeCell ref="VFN3:VFT3"/>
    <mergeCell ref="VFU3:VGA3"/>
    <mergeCell ref="VGB3:VGH3"/>
    <mergeCell ref="VDC3:VDI3"/>
    <mergeCell ref="VDJ3:VDP3"/>
    <mergeCell ref="VDQ3:VDW3"/>
    <mergeCell ref="VDX3:VED3"/>
    <mergeCell ref="VEE3:VEK3"/>
    <mergeCell ref="VEL3:VER3"/>
    <mergeCell ref="VBM3:VBS3"/>
    <mergeCell ref="VBT3:VBZ3"/>
    <mergeCell ref="VCA3:VCG3"/>
    <mergeCell ref="VCH3:VCN3"/>
    <mergeCell ref="VCO3:VCU3"/>
    <mergeCell ref="VCV3:VDB3"/>
    <mergeCell ref="VJO3:VJU3"/>
    <mergeCell ref="VJV3:VKB3"/>
    <mergeCell ref="VKC3:VKI3"/>
    <mergeCell ref="VKJ3:VKP3"/>
    <mergeCell ref="VKQ3:VKW3"/>
    <mergeCell ref="VKX3:VLD3"/>
    <mergeCell ref="VHY3:VIE3"/>
    <mergeCell ref="VIF3:VIL3"/>
    <mergeCell ref="VIM3:VIS3"/>
    <mergeCell ref="VIT3:VIZ3"/>
    <mergeCell ref="VJA3:VJG3"/>
    <mergeCell ref="VJH3:VJN3"/>
    <mergeCell ref="VGI3:VGO3"/>
    <mergeCell ref="VGP3:VGV3"/>
    <mergeCell ref="VGW3:VHC3"/>
    <mergeCell ref="VHD3:VHJ3"/>
    <mergeCell ref="VHK3:VHQ3"/>
    <mergeCell ref="VHR3:VHX3"/>
    <mergeCell ref="VOK3:VOQ3"/>
    <mergeCell ref="VOR3:VOX3"/>
    <mergeCell ref="VOY3:VPE3"/>
    <mergeCell ref="VPF3:VPL3"/>
    <mergeCell ref="VPM3:VPS3"/>
    <mergeCell ref="VPT3:VPZ3"/>
    <mergeCell ref="VMU3:VNA3"/>
    <mergeCell ref="VNB3:VNH3"/>
    <mergeCell ref="VNI3:VNO3"/>
    <mergeCell ref="VNP3:VNV3"/>
    <mergeCell ref="VNW3:VOC3"/>
    <mergeCell ref="VOD3:VOJ3"/>
    <mergeCell ref="VLE3:VLK3"/>
    <mergeCell ref="VLL3:VLR3"/>
    <mergeCell ref="VLS3:VLY3"/>
    <mergeCell ref="VLZ3:VMF3"/>
    <mergeCell ref="VMG3:VMM3"/>
    <mergeCell ref="VMN3:VMT3"/>
    <mergeCell ref="VTG3:VTM3"/>
    <mergeCell ref="VTN3:VTT3"/>
    <mergeCell ref="VTU3:VUA3"/>
    <mergeCell ref="VUB3:VUH3"/>
    <mergeCell ref="VUI3:VUO3"/>
    <mergeCell ref="VUP3:VUV3"/>
    <mergeCell ref="VRQ3:VRW3"/>
    <mergeCell ref="VRX3:VSD3"/>
    <mergeCell ref="VSE3:VSK3"/>
    <mergeCell ref="VSL3:VSR3"/>
    <mergeCell ref="VSS3:VSY3"/>
    <mergeCell ref="VSZ3:VTF3"/>
    <mergeCell ref="VQA3:VQG3"/>
    <mergeCell ref="VQH3:VQN3"/>
    <mergeCell ref="VQO3:VQU3"/>
    <mergeCell ref="VQV3:VRB3"/>
    <mergeCell ref="VRC3:VRI3"/>
    <mergeCell ref="VRJ3:VRP3"/>
    <mergeCell ref="VYC3:VYI3"/>
    <mergeCell ref="VYJ3:VYP3"/>
    <mergeCell ref="VYQ3:VYW3"/>
    <mergeCell ref="VYX3:VZD3"/>
    <mergeCell ref="VZE3:VZK3"/>
    <mergeCell ref="VZL3:VZR3"/>
    <mergeCell ref="VWM3:VWS3"/>
    <mergeCell ref="VWT3:VWZ3"/>
    <mergeCell ref="VXA3:VXG3"/>
    <mergeCell ref="VXH3:VXN3"/>
    <mergeCell ref="VXO3:VXU3"/>
    <mergeCell ref="VXV3:VYB3"/>
    <mergeCell ref="VUW3:VVC3"/>
    <mergeCell ref="VVD3:VVJ3"/>
    <mergeCell ref="VVK3:VVQ3"/>
    <mergeCell ref="VVR3:VVX3"/>
    <mergeCell ref="VVY3:VWE3"/>
    <mergeCell ref="VWF3:VWL3"/>
    <mergeCell ref="WCY3:WDE3"/>
    <mergeCell ref="WDF3:WDL3"/>
    <mergeCell ref="WDM3:WDS3"/>
    <mergeCell ref="WDT3:WDZ3"/>
    <mergeCell ref="WEA3:WEG3"/>
    <mergeCell ref="WEH3:WEN3"/>
    <mergeCell ref="WBI3:WBO3"/>
    <mergeCell ref="WBP3:WBV3"/>
    <mergeCell ref="WBW3:WCC3"/>
    <mergeCell ref="WCD3:WCJ3"/>
    <mergeCell ref="WCK3:WCQ3"/>
    <mergeCell ref="WCR3:WCX3"/>
    <mergeCell ref="VZS3:VZY3"/>
    <mergeCell ref="VZZ3:WAF3"/>
    <mergeCell ref="WAG3:WAM3"/>
    <mergeCell ref="WAN3:WAT3"/>
    <mergeCell ref="WAU3:WBA3"/>
    <mergeCell ref="WBB3:WBH3"/>
    <mergeCell ref="WHU3:WIA3"/>
    <mergeCell ref="WIB3:WIH3"/>
    <mergeCell ref="WII3:WIO3"/>
    <mergeCell ref="WIP3:WIV3"/>
    <mergeCell ref="WIW3:WJC3"/>
    <mergeCell ref="WJD3:WJJ3"/>
    <mergeCell ref="WGE3:WGK3"/>
    <mergeCell ref="WGL3:WGR3"/>
    <mergeCell ref="WGS3:WGY3"/>
    <mergeCell ref="WGZ3:WHF3"/>
    <mergeCell ref="WHG3:WHM3"/>
    <mergeCell ref="WHN3:WHT3"/>
    <mergeCell ref="WEO3:WEU3"/>
    <mergeCell ref="WEV3:WFB3"/>
    <mergeCell ref="WFC3:WFI3"/>
    <mergeCell ref="WFJ3:WFP3"/>
    <mergeCell ref="WFQ3:WFW3"/>
    <mergeCell ref="WFX3:WGD3"/>
    <mergeCell ref="WMQ3:WMW3"/>
    <mergeCell ref="WMX3:WND3"/>
    <mergeCell ref="WNE3:WNK3"/>
    <mergeCell ref="WNL3:WNR3"/>
    <mergeCell ref="WNS3:WNY3"/>
    <mergeCell ref="WNZ3:WOF3"/>
    <mergeCell ref="WLA3:WLG3"/>
    <mergeCell ref="WLH3:WLN3"/>
    <mergeCell ref="WLO3:WLU3"/>
    <mergeCell ref="WLV3:WMB3"/>
    <mergeCell ref="WMC3:WMI3"/>
    <mergeCell ref="WMJ3:WMP3"/>
    <mergeCell ref="WJK3:WJQ3"/>
    <mergeCell ref="WJR3:WJX3"/>
    <mergeCell ref="WJY3:WKE3"/>
    <mergeCell ref="WKF3:WKL3"/>
    <mergeCell ref="WKM3:WKS3"/>
    <mergeCell ref="WKT3:WKZ3"/>
    <mergeCell ref="WRM3:WRS3"/>
    <mergeCell ref="WRT3:WRZ3"/>
    <mergeCell ref="WSA3:WSG3"/>
    <mergeCell ref="WSH3:WSN3"/>
    <mergeCell ref="WSO3:WSU3"/>
    <mergeCell ref="WSV3:WTB3"/>
    <mergeCell ref="WPW3:WQC3"/>
    <mergeCell ref="WQD3:WQJ3"/>
    <mergeCell ref="WQK3:WQQ3"/>
    <mergeCell ref="WQR3:WQX3"/>
    <mergeCell ref="WQY3:WRE3"/>
    <mergeCell ref="WRF3:WRL3"/>
    <mergeCell ref="WOG3:WOM3"/>
    <mergeCell ref="WON3:WOT3"/>
    <mergeCell ref="WOU3:WPA3"/>
    <mergeCell ref="WPB3:WPH3"/>
    <mergeCell ref="WPI3:WPO3"/>
    <mergeCell ref="WPP3:WPV3"/>
    <mergeCell ref="WWP3:WWV3"/>
    <mergeCell ref="WWW3:WXC3"/>
    <mergeCell ref="WXD3:WXJ3"/>
    <mergeCell ref="WXK3:WXQ3"/>
    <mergeCell ref="WXR3:WXX3"/>
    <mergeCell ref="WUS3:WUY3"/>
    <mergeCell ref="WUZ3:WVF3"/>
    <mergeCell ref="WVG3:WVM3"/>
    <mergeCell ref="WVN3:WVT3"/>
    <mergeCell ref="WVU3:WWA3"/>
    <mergeCell ref="WWB3:WWH3"/>
    <mergeCell ref="WTC3:WTI3"/>
    <mergeCell ref="WTJ3:WTP3"/>
    <mergeCell ref="WTQ3:WTW3"/>
    <mergeCell ref="WTX3:WUD3"/>
    <mergeCell ref="WUE3:WUK3"/>
    <mergeCell ref="WUL3:WUR3"/>
    <mergeCell ref="A60:H60"/>
    <mergeCell ref="XEK3:XEQ3"/>
    <mergeCell ref="XER3:XEX3"/>
    <mergeCell ref="XEY3:XFB3"/>
    <mergeCell ref="A22:C22"/>
    <mergeCell ref="A57:C57"/>
    <mergeCell ref="A58:C58"/>
    <mergeCell ref="XCU3:XDA3"/>
    <mergeCell ref="XDB3:XDH3"/>
    <mergeCell ref="XDI3:XDO3"/>
    <mergeCell ref="XDP3:XDV3"/>
    <mergeCell ref="XDW3:XEC3"/>
    <mergeCell ref="XED3:XEJ3"/>
    <mergeCell ref="XBE3:XBK3"/>
    <mergeCell ref="XBL3:XBR3"/>
    <mergeCell ref="XBS3:XBY3"/>
    <mergeCell ref="XBZ3:XCF3"/>
    <mergeCell ref="XCG3:XCM3"/>
    <mergeCell ref="XCN3:XCT3"/>
    <mergeCell ref="WZO3:WZU3"/>
    <mergeCell ref="WZV3:XAB3"/>
    <mergeCell ref="XAC3:XAI3"/>
    <mergeCell ref="XAJ3:XAP3"/>
    <mergeCell ref="XAQ3:XAW3"/>
    <mergeCell ref="XAX3:XBD3"/>
    <mergeCell ref="WXY3:WYE3"/>
    <mergeCell ref="WYF3:WYL3"/>
    <mergeCell ref="WYM3:WYS3"/>
    <mergeCell ref="WYT3:WYZ3"/>
    <mergeCell ref="WZA3:WZG3"/>
    <mergeCell ref="WZH3:WZN3"/>
    <mergeCell ref="WWI3:WWO3"/>
  </mergeCells>
  <printOptions horizontalCentered="1"/>
  <pageMargins left="0.51181102362204722" right="0.9055118110236221" top="0.74803149606299213" bottom="0.74803149606299213" header="0.11811023622047245" footer="0.11811023622047245"/>
  <pageSetup paperSize="9" scale="49" orientation="portrait" r:id="rId1"/>
  <rowBreaks count="1" manualBreakCount="1">
    <brk id="34" max="11"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6"/>
  <sheetViews>
    <sheetView rightToLeft="1" view="pageBreakPreview" zoomScale="85" zoomScaleSheetLayoutView="85" workbookViewId="0">
      <selection activeCell="I24" sqref="I24"/>
    </sheetView>
  </sheetViews>
  <sheetFormatPr defaultColWidth="9" defaultRowHeight="22.5"/>
  <cols>
    <col min="1" max="1" width="33.42578125" style="307" bestFit="1" customWidth="1"/>
    <col min="2" max="2" width="2.140625" style="307" customWidth="1"/>
    <col min="3" max="3" width="9" style="307" bestFit="1" customWidth="1"/>
    <col min="4" max="4" width="1.85546875" style="307" customWidth="1"/>
    <col min="5" max="5" width="24.140625" style="307" bestFit="1" customWidth="1"/>
    <col min="6" max="6" width="1.85546875" style="307" customWidth="1"/>
    <col min="7" max="7" width="24.28515625" style="307" bestFit="1" customWidth="1"/>
    <col min="8" max="8" width="2.5703125" style="307" bestFit="1" customWidth="1"/>
    <col min="9" max="9" width="19.42578125" style="307" bestFit="1" customWidth="1"/>
    <col min="10" max="10" width="2" style="307" customWidth="1"/>
    <col min="11" max="11" width="11.140625" style="307" customWidth="1"/>
    <col min="12" max="12" width="20.140625" style="307" bestFit="1" customWidth="1"/>
    <col min="13" max="13" width="16.5703125" style="307" customWidth="1"/>
    <col min="14" max="14" width="3.140625" style="307" bestFit="1" customWidth="1"/>
    <col min="15" max="15" width="17.140625" style="307" customWidth="1"/>
    <col min="16" max="16384" width="9" style="307"/>
  </cols>
  <sheetData>
    <row r="1" spans="1:16384" s="44" customFormat="1" ht="19.5" customHeight="1">
      <c r="A1" s="2277" t="s">
        <v>68</v>
      </c>
      <c r="B1" s="2277"/>
      <c r="C1" s="2277"/>
      <c r="D1" s="2277"/>
      <c r="E1" s="2277"/>
      <c r="F1" s="2277"/>
      <c r="G1" s="2277"/>
      <c r="H1" s="585"/>
      <c r="I1" s="585"/>
      <c r="J1" s="585"/>
      <c r="K1" s="585"/>
      <c r="L1" s="585"/>
      <c r="M1" s="585"/>
      <c r="N1" s="585"/>
      <c r="O1" s="585"/>
      <c r="P1" s="157"/>
      <c r="Q1" s="157"/>
      <c r="R1" s="157"/>
    </row>
    <row r="2" spans="1:16384" s="44" customFormat="1" ht="19.5" customHeight="1">
      <c r="A2" s="2277" t="s">
        <v>732</v>
      </c>
      <c r="B2" s="2277"/>
      <c r="C2" s="2277"/>
      <c r="D2" s="2277"/>
      <c r="E2" s="2277"/>
      <c r="F2" s="2277"/>
      <c r="G2" s="2277"/>
      <c r="H2" s="2277"/>
      <c r="I2" s="2277"/>
      <c r="J2" s="2277"/>
      <c r="K2" s="2277"/>
      <c r="L2" s="2277"/>
      <c r="M2" s="2277"/>
      <c r="N2" s="2277"/>
      <c r="O2" s="2277"/>
      <c r="P2" s="2277"/>
      <c r="Q2" s="2277"/>
      <c r="R2" s="2277"/>
      <c r="S2" s="2277"/>
      <c r="T2" s="2277"/>
      <c r="U2" s="2277"/>
      <c r="V2" s="2277"/>
      <c r="W2" s="2277"/>
      <c r="X2" s="2277"/>
      <c r="Y2" s="2277"/>
      <c r="Z2" s="2277"/>
      <c r="AA2" s="2277"/>
      <c r="AB2" s="2277"/>
      <c r="AC2" s="2277"/>
      <c r="AD2" s="2277"/>
      <c r="AE2" s="2277"/>
      <c r="AF2" s="2277"/>
      <c r="AG2" s="2277"/>
      <c r="AH2" s="2277"/>
      <c r="AI2" s="2277"/>
      <c r="AJ2" s="2277"/>
      <c r="AK2" s="2277"/>
      <c r="AL2" s="2277"/>
      <c r="AM2" s="2277"/>
      <c r="AN2" s="2277"/>
      <c r="AO2" s="2277"/>
      <c r="AP2" s="2277"/>
      <c r="AQ2" s="2277"/>
      <c r="AR2" s="2277"/>
      <c r="AS2" s="2277"/>
      <c r="AT2" s="2277"/>
      <c r="AU2" s="2277"/>
      <c r="AV2" s="2277"/>
      <c r="AW2" s="2277"/>
      <c r="AX2" s="2277"/>
      <c r="AY2" s="2277"/>
      <c r="AZ2" s="2277"/>
      <c r="BA2" s="2277"/>
      <c r="BB2" s="2277"/>
      <c r="BC2" s="2277"/>
      <c r="BD2" s="2277"/>
      <c r="BE2" s="2277"/>
      <c r="BF2" s="2277"/>
      <c r="BG2" s="2277"/>
      <c r="BH2" s="2277"/>
      <c r="BI2" s="2277"/>
      <c r="BJ2" s="2277"/>
      <c r="BK2" s="2277"/>
      <c r="BL2" s="2277"/>
      <c r="BM2" s="2277"/>
      <c r="BN2" s="2277"/>
      <c r="BO2" s="2277"/>
      <c r="BP2" s="2277"/>
      <c r="BQ2" s="2277"/>
      <c r="BR2" s="2277"/>
      <c r="BS2" s="2277"/>
      <c r="BT2" s="2277"/>
      <c r="BU2" s="2277"/>
      <c r="BV2" s="2277"/>
      <c r="BW2" s="2277"/>
      <c r="BX2" s="2277"/>
      <c r="BY2" s="2277"/>
      <c r="BZ2" s="2277"/>
      <c r="CA2" s="2277"/>
      <c r="CB2" s="2277"/>
      <c r="CC2" s="2277"/>
      <c r="CD2" s="2277"/>
      <c r="CE2" s="2277"/>
      <c r="CF2" s="2277"/>
      <c r="CG2" s="2277"/>
      <c r="CH2" s="2277"/>
      <c r="CI2" s="2277"/>
      <c r="CJ2" s="2277"/>
      <c r="CK2" s="2277"/>
      <c r="CL2" s="2277"/>
      <c r="CM2" s="2277"/>
      <c r="CN2" s="2277"/>
      <c r="CO2" s="2277"/>
      <c r="CP2" s="2277"/>
      <c r="CQ2" s="2277"/>
      <c r="CR2" s="2277"/>
      <c r="CS2" s="2277"/>
      <c r="CT2" s="2277"/>
      <c r="CU2" s="2277"/>
      <c r="CV2" s="2277"/>
      <c r="CW2" s="2277"/>
      <c r="CX2" s="2277"/>
      <c r="CY2" s="2277"/>
      <c r="CZ2" s="2277"/>
      <c r="DA2" s="2277"/>
      <c r="DB2" s="2277"/>
      <c r="DC2" s="2277"/>
      <c r="DD2" s="2277"/>
      <c r="DE2" s="2277"/>
      <c r="DF2" s="2277"/>
      <c r="DG2" s="2277"/>
      <c r="DH2" s="2277"/>
      <c r="DI2" s="2277"/>
      <c r="DJ2" s="2277"/>
      <c r="DK2" s="2277"/>
      <c r="DL2" s="2277"/>
      <c r="DM2" s="2277"/>
      <c r="DN2" s="2277"/>
      <c r="DO2" s="2277"/>
      <c r="DP2" s="2277"/>
      <c r="DQ2" s="2277"/>
      <c r="DR2" s="2277"/>
      <c r="DS2" s="2277"/>
      <c r="DT2" s="2277"/>
      <c r="DU2" s="2277"/>
      <c r="DV2" s="2277"/>
      <c r="DW2" s="2277"/>
      <c r="DX2" s="2277"/>
      <c r="DY2" s="2277"/>
      <c r="DZ2" s="2277"/>
      <c r="EA2" s="2277"/>
      <c r="EB2" s="2277"/>
      <c r="EC2" s="2277"/>
      <c r="ED2" s="2277"/>
      <c r="EE2" s="2277"/>
      <c r="EF2" s="2277"/>
      <c r="EG2" s="2277"/>
      <c r="EH2" s="2277"/>
      <c r="EI2" s="2277"/>
      <c r="EJ2" s="2277"/>
      <c r="EK2" s="2277"/>
      <c r="EL2" s="2277"/>
      <c r="EM2" s="2277"/>
      <c r="EN2" s="2277"/>
      <c r="EO2" s="2277"/>
      <c r="EP2" s="2277"/>
      <c r="EQ2" s="2277"/>
      <c r="ER2" s="2277"/>
      <c r="ES2" s="2277"/>
      <c r="ET2" s="2277"/>
      <c r="EU2" s="2277"/>
      <c r="EV2" s="2277"/>
      <c r="EW2" s="2277"/>
      <c r="EX2" s="2277"/>
      <c r="EY2" s="2277"/>
      <c r="EZ2" s="2277"/>
      <c r="FA2" s="2277"/>
      <c r="FB2" s="2277"/>
      <c r="FC2" s="2277"/>
      <c r="FD2" s="2277"/>
      <c r="FE2" s="2277"/>
      <c r="FF2" s="2277"/>
      <c r="FG2" s="2277"/>
      <c r="FH2" s="2277"/>
      <c r="FI2" s="2277"/>
      <c r="FJ2" s="2277"/>
      <c r="FK2" s="2277"/>
      <c r="FL2" s="2277"/>
      <c r="FM2" s="2277"/>
      <c r="FN2" s="2277"/>
      <c r="FO2" s="2277"/>
      <c r="FP2" s="2277"/>
      <c r="FQ2" s="2277"/>
      <c r="FR2" s="2277"/>
      <c r="FS2" s="2277"/>
      <c r="FT2" s="2277"/>
      <c r="FU2" s="2277"/>
      <c r="FV2" s="2277"/>
      <c r="FW2" s="2277"/>
      <c r="FX2" s="2277"/>
      <c r="FY2" s="2277"/>
      <c r="FZ2" s="2277"/>
      <c r="GA2" s="2277"/>
      <c r="GB2" s="2277"/>
      <c r="GC2" s="2277"/>
      <c r="GD2" s="2277"/>
      <c r="GE2" s="2277"/>
      <c r="GF2" s="2277"/>
      <c r="GG2" s="2277"/>
      <c r="GH2" s="2277"/>
      <c r="GI2" s="2277"/>
      <c r="GJ2" s="2277"/>
      <c r="GK2" s="2277"/>
      <c r="GL2" s="2277"/>
      <c r="GM2" s="2277"/>
      <c r="GN2" s="2277"/>
      <c r="GO2" s="2277"/>
      <c r="GP2" s="2277"/>
      <c r="GQ2" s="2277"/>
      <c r="GR2" s="2277"/>
      <c r="GS2" s="2277"/>
      <c r="GT2" s="2277"/>
      <c r="GU2" s="2277"/>
      <c r="GV2" s="2277"/>
      <c r="GW2" s="2277"/>
      <c r="GX2" s="2277"/>
      <c r="GY2" s="2277"/>
      <c r="GZ2" s="2277"/>
      <c r="HA2" s="2277"/>
      <c r="HB2" s="2277"/>
      <c r="HC2" s="2277"/>
      <c r="HD2" s="2277"/>
      <c r="HE2" s="2277"/>
      <c r="HF2" s="2277"/>
      <c r="HG2" s="2277"/>
      <c r="HH2" s="2277"/>
      <c r="HI2" s="2277"/>
      <c r="HJ2" s="2277"/>
      <c r="HK2" s="2277"/>
      <c r="HL2" s="2277"/>
      <c r="HM2" s="2277"/>
      <c r="HN2" s="2277"/>
      <c r="HO2" s="2277"/>
      <c r="HP2" s="2277"/>
      <c r="HQ2" s="2277"/>
      <c r="HR2" s="2277"/>
      <c r="HS2" s="2277"/>
      <c r="HT2" s="2277"/>
      <c r="HU2" s="2277"/>
      <c r="HV2" s="2277"/>
      <c r="HW2" s="2277"/>
      <c r="HX2" s="2277"/>
      <c r="HY2" s="2277"/>
      <c r="HZ2" s="2277"/>
      <c r="IA2" s="2277"/>
      <c r="IB2" s="2277"/>
      <c r="IC2" s="2277"/>
      <c r="ID2" s="2277"/>
      <c r="IE2" s="2277"/>
      <c r="IF2" s="2277"/>
      <c r="IG2" s="2277"/>
      <c r="IH2" s="2277"/>
      <c r="II2" s="2277"/>
      <c r="IJ2" s="2277"/>
      <c r="IK2" s="2277"/>
      <c r="IL2" s="2277"/>
      <c r="IM2" s="2277"/>
      <c r="IN2" s="2277"/>
      <c r="IO2" s="2277"/>
      <c r="IP2" s="2277"/>
      <c r="IQ2" s="2277"/>
      <c r="IR2" s="2277"/>
      <c r="IS2" s="2277"/>
      <c r="IT2" s="2277"/>
      <c r="IU2" s="2277"/>
      <c r="IV2" s="2277"/>
      <c r="IW2" s="2277"/>
      <c r="IX2" s="2277"/>
      <c r="IY2" s="2277"/>
      <c r="IZ2" s="2277"/>
      <c r="JA2" s="2277"/>
      <c r="JB2" s="2277"/>
      <c r="JC2" s="2277"/>
      <c r="JD2" s="2277"/>
      <c r="JE2" s="2277"/>
      <c r="JF2" s="2277"/>
      <c r="JG2" s="2277"/>
      <c r="JH2" s="2277"/>
      <c r="JI2" s="2277"/>
      <c r="JJ2" s="2277"/>
      <c r="JK2" s="2277"/>
      <c r="JL2" s="2277"/>
      <c r="JM2" s="2277"/>
      <c r="JN2" s="2277"/>
      <c r="JO2" s="2277"/>
      <c r="JP2" s="2277"/>
      <c r="JQ2" s="2277"/>
      <c r="JR2" s="2277"/>
      <c r="JS2" s="2277"/>
      <c r="JT2" s="2277"/>
      <c r="JU2" s="2277"/>
      <c r="JV2" s="2277"/>
      <c r="JW2" s="2277"/>
      <c r="JX2" s="2277"/>
      <c r="JY2" s="2277"/>
      <c r="JZ2" s="2277"/>
      <c r="KA2" s="2277"/>
      <c r="KB2" s="2277"/>
      <c r="KC2" s="2277"/>
      <c r="KD2" s="2277"/>
      <c r="KE2" s="2277"/>
      <c r="KF2" s="2277"/>
      <c r="KG2" s="2277"/>
      <c r="KH2" s="2277"/>
      <c r="KI2" s="2277"/>
      <c r="KJ2" s="2277"/>
      <c r="KK2" s="2277"/>
      <c r="KL2" s="2277"/>
      <c r="KM2" s="2277"/>
      <c r="KN2" s="2277"/>
      <c r="KO2" s="2277"/>
      <c r="KP2" s="2277"/>
      <c r="KQ2" s="2277"/>
      <c r="KR2" s="2277"/>
      <c r="KS2" s="2277"/>
      <c r="KT2" s="2277"/>
      <c r="KU2" s="2277"/>
      <c r="KV2" s="2277"/>
      <c r="KW2" s="2277"/>
      <c r="KX2" s="2277"/>
      <c r="KY2" s="2277"/>
      <c r="KZ2" s="2277"/>
      <c r="LA2" s="2277"/>
      <c r="LB2" s="2277"/>
      <c r="LC2" s="2277"/>
      <c r="LD2" s="2277"/>
      <c r="LE2" s="2277"/>
      <c r="LF2" s="2277"/>
      <c r="LG2" s="2277"/>
      <c r="LH2" s="2277"/>
      <c r="LI2" s="2277"/>
      <c r="LJ2" s="2277"/>
      <c r="LK2" s="2277"/>
      <c r="LL2" s="2277"/>
      <c r="LM2" s="2277"/>
      <c r="LN2" s="2277"/>
      <c r="LO2" s="2277"/>
      <c r="LP2" s="2277"/>
      <c r="LQ2" s="2277"/>
      <c r="LR2" s="2277"/>
      <c r="LS2" s="2277"/>
      <c r="LT2" s="2277"/>
      <c r="LU2" s="2277"/>
      <c r="LV2" s="2277"/>
      <c r="LW2" s="2277"/>
      <c r="LX2" s="2277"/>
      <c r="LY2" s="2277"/>
      <c r="LZ2" s="2277"/>
      <c r="MA2" s="2277"/>
      <c r="MB2" s="2277"/>
      <c r="MC2" s="2277"/>
      <c r="MD2" s="2277"/>
      <c r="ME2" s="2277"/>
      <c r="MF2" s="2277"/>
      <c r="MG2" s="2277"/>
      <c r="MH2" s="2277"/>
      <c r="MI2" s="2277"/>
      <c r="MJ2" s="2277"/>
      <c r="MK2" s="2277"/>
      <c r="ML2" s="2277"/>
      <c r="MM2" s="2277"/>
      <c r="MN2" s="2277"/>
      <c r="MO2" s="2277"/>
      <c r="MP2" s="2277"/>
      <c r="MQ2" s="2277"/>
      <c r="MR2" s="2277"/>
      <c r="MS2" s="2277"/>
      <c r="MT2" s="2277"/>
      <c r="MU2" s="2277"/>
      <c r="MV2" s="2277"/>
      <c r="MW2" s="2277"/>
      <c r="MX2" s="2277"/>
      <c r="MY2" s="2277"/>
      <c r="MZ2" s="2277"/>
      <c r="NA2" s="2277"/>
      <c r="NB2" s="2277"/>
      <c r="NC2" s="2277"/>
      <c r="ND2" s="2277"/>
      <c r="NE2" s="2277"/>
      <c r="NF2" s="2277"/>
      <c r="NG2" s="2277"/>
      <c r="NH2" s="2277"/>
      <c r="NI2" s="2277"/>
      <c r="NJ2" s="2277"/>
      <c r="NK2" s="2277"/>
      <c r="NL2" s="2277"/>
      <c r="NM2" s="2277"/>
      <c r="NN2" s="2277"/>
      <c r="NO2" s="2277"/>
      <c r="NP2" s="2277"/>
      <c r="NQ2" s="2277"/>
      <c r="NR2" s="2277"/>
      <c r="NS2" s="2277"/>
      <c r="NT2" s="2277"/>
      <c r="NU2" s="2277"/>
      <c r="NV2" s="2277"/>
      <c r="NW2" s="2277"/>
      <c r="NX2" s="2277"/>
      <c r="NY2" s="2277"/>
      <c r="NZ2" s="2277"/>
      <c r="OA2" s="2277"/>
      <c r="OB2" s="2277"/>
      <c r="OC2" s="2277"/>
      <c r="OD2" s="2277"/>
      <c r="OE2" s="2277"/>
      <c r="OF2" s="2277"/>
      <c r="OG2" s="2277"/>
      <c r="OH2" s="2277"/>
      <c r="OI2" s="2277"/>
      <c r="OJ2" s="2277"/>
      <c r="OK2" s="2277"/>
      <c r="OL2" s="2277"/>
      <c r="OM2" s="2277"/>
      <c r="ON2" s="2277"/>
      <c r="OO2" s="2277"/>
      <c r="OP2" s="2277"/>
      <c r="OQ2" s="2277"/>
      <c r="OR2" s="2277"/>
      <c r="OS2" s="2277"/>
      <c r="OT2" s="2277"/>
      <c r="OU2" s="2277"/>
      <c r="OV2" s="2277"/>
      <c r="OW2" s="2277"/>
      <c r="OX2" s="2277"/>
      <c r="OY2" s="2277"/>
      <c r="OZ2" s="2277"/>
      <c r="PA2" s="2277"/>
      <c r="PB2" s="2277"/>
      <c r="PC2" s="2277"/>
      <c r="PD2" s="2277"/>
      <c r="PE2" s="2277"/>
      <c r="PF2" s="2277"/>
      <c r="PG2" s="2277"/>
      <c r="PH2" s="2277"/>
      <c r="PI2" s="2277"/>
      <c r="PJ2" s="2277"/>
      <c r="PK2" s="2277"/>
      <c r="PL2" s="2277"/>
      <c r="PM2" s="2277"/>
      <c r="PN2" s="2277"/>
      <c r="PO2" s="2277"/>
      <c r="PP2" s="2277"/>
      <c r="PQ2" s="2277"/>
      <c r="PR2" s="2277"/>
      <c r="PS2" s="2277"/>
      <c r="PT2" s="2277"/>
      <c r="PU2" s="2277"/>
      <c r="PV2" s="2277"/>
      <c r="PW2" s="2277"/>
      <c r="PX2" s="2277"/>
      <c r="PY2" s="2277"/>
      <c r="PZ2" s="2277"/>
      <c r="QA2" s="2277"/>
      <c r="QB2" s="2277"/>
      <c r="QC2" s="2277"/>
      <c r="QD2" s="2277"/>
      <c r="QE2" s="2277"/>
      <c r="QF2" s="2277"/>
      <c r="QG2" s="2277"/>
      <c r="QH2" s="2277"/>
      <c r="QI2" s="2277"/>
      <c r="QJ2" s="2277"/>
      <c r="QK2" s="2277"/>
      <c r="QL2" s="2277"/>
      <c r="QM2" s="2277"/>
      <c r="QN2" s="2277"/>
      <c r="QO2" s="2277"/>
      <c r="QP2" s="2277"/>
      <c r="QQ2" s="2277"/>
      <c r="QR2" s="2277"/>
      <c r="QS2" s="2277"/>
      <c r="QT2" s="2277"/>
      <c r="QU2" s="2277"/>
      <c r="QV2" s="2277"/>
      <c r="QW2" s="2277"/>
      <c r="QX2" s="2277"/>
      <c r="QY2" s="2277"/>
      <c r="QZ2" s="2277"/>
      <c r="RA2" s="2277"/>
      <c r="RB2" s="2277"/>
      <c r="RC2" s="2277"/>
      <c r="RD2" s="2277"/>
      <c r="RE2" s="2277"/>
      <c r="RF2" s="2277"/>
      <c r="RG2" s="2277"/>
      <c r="RH2" s="2277"/>
      <c r="RI2" s="2277"/>
      <c r="RJ2" s="2277"/>
      <c r="RK2" s="2277"/>
      <c r="RL2" s="2277"/>
      <c r="RM2" s="2277"/>
      <c r="RN2" s="2277"/>
      <c r="RO2" s="2277"/>
      <c r="RP2" s="2277"/>
      <c r="RQ2" s="2277"/>
      <c r="RR2" s="2277"/>
      <c r="RS2" s="2277"/>
      <c r="RT2" s="2277"/>
      <c r="RU2" s="2277"/>
      <c r="RV2" s="2277"/>
      <c r="RW2" s="2277"/>
      <c r="RX2" s="2277"/>
      <c r="RY2" s="2277"/>
      <c r="RZ2" s="2277"/>
      <c r="SA2" s="2277"/>
      <c r="SB2" s="2277"/>
      <c r="SC2" s="2277"/>
      <c r="SD2" s="2277"/>
      <c r="SE2" s="2277"/>
      <c r="SF2" s="2277"/>
      <c r="SG2" s="2277"/>
      <c r="SH2" s="2277"/>
      <c r="SI2" s="2277"/>
      <c r="SJ2" s="2277"/>
      <c r="SK2" s="2277"/>
      <c r="SL2" s="2277"/>
      <c r="SM2" s="2277"/>
      <c r="SN2" s="2277"/>
      <c r="SO2" s="2277"/>
      <c r="SP2" s="2277"/>
      <c r="SQ2" s="2277"/>
      <c r="SR2" s="2277"/>
      <c r="SS2" s="2277"/>
      <c r="ST2" s="2277"/>
      <c r="SU2" s="2277"/>
      <c r="SV2" s="2277"/>
      <c r="SW2" s="2277"/>
      <c r="SX2" s="2277"/>
      <c r="SY2" s="2277"/>
      <c r="SZ2" s="2277"/>
      <c r="TA2" s="2277"/>
      <c r="TB2" s="2277"/>
      <c r="TC2" s="2277"/>
      <c r="TD2" s="2277"/>
      <c r="TE2" s="2277"/>
      <c r="TF2" s="2277"/>
      <c r="TG2" s="2277"/>
      <c r="TH2" s="2277"/>
      <c r="TI2" s="2277"/>
      <c r="TJ2" s="2277"/>
      <c r="TK2" s="2277"/>
      <c r="TL2" s="2277"/>
      <c r="TM2" s="2277"/>
      <c r="TN2" s="2277"/>
      <c r="TO2" s="2277"/>
      <c r="TP2" s="2277"/>
      <c r="TQ2" s="2277"/>
      <c r="TR2" s="2277"/>
      <c r="TS2" s="2277"/>
      <c r="TT2" s="2277"/>
      <c r="TU2" s="2277"/>
      <c r="TV2" s="2277"/>
      <c r="TW2" s="2277"/>
      <c r="TX2" s="2277"/>
      <c r="TY2" s="2277"/>
      <c r="TZ2" s="2277"/>
      <c r="UA2" s="2277"/>
      <c r="UB2" s="2277"/>
      <c r="UC2" s="2277"/>
      <c r="UD2" s="2277"/>
      <c r="UE2" s="2277"/>
      <c r="UF2" s="2277"/>
      <c r="UG2" s="2277"/>
      <c r="UH2" s="2277"/>
      <c r="UI2" s="2277"/>
      <c r="UJ2" s="2277"/>
      <c r="UK2" s="2277"/>
      <c r="UL2" s="2277"/>
      <c r="UM2" s="2277"/>
      <c r="UN2" s="2277"/>
      <c r="UO2" s="2277"/>
      <c r="UP2" s="2277"/>
      <c r="UQ2" s="2277"/>
      <c r="UR2" s="2277"/>
      <c r="US2" s="2277"/>
      <c r="UT2" s="2277"/>
      <c r="UU2" s="2277"/>
      <c r="UV2" s="2277"/>
      <c r="UW2" s="2277"/>
      <c r="UX2" s="2277"/>
      <c r="UY2" s="2277"/>
      <c r="UZ2" s="2277"/>
      <c r="VA2" s="2277"/>
      <c r="VB2" s="2277"/>
      <c r="VC2" s="2277"/>
      <c r="VD2" s="2277"/>
      <c r="VE2" s="2277"/>
      <c r="VF2" s="2277"/>
      <c r="VG2" s="2277"/>
      <c r="VH2" s="2277"/>
      <c r="VI2" s="2277"/>
      <c r="VJ2" s="2277"/>
      <c r="VK2" s="2277"/>
      <c r="VL2" s="2277"/>
      <c r="VM2" s="2277"/>
      <c r="VN2" s="2277"/>
      <c r="VO2" s="2277"/>
      <c r="VP2" s="2277"/>
      <c r="VQ2" s="2277"/>
      <c r="VR2" s="2277"/>
      <c r="VS2" s="2277"/>
      <c r="VT2" s="2277"/>
      <c r="VU2" s="2277"/>
      <c r="VV2" s="2277"/>
      <c r="VW2" s="2277"/>
      <c r="VX2" s="2277"/>
      <c r="VY2" s="2277"/>
      <c r="VZ2" s="2277"/>
      <c r="WA2" s="2277"/>
      <c r="WB2" s="2277"/>
      <c r="WC2" s="2277"/>
      <c r="WD2" s="2277"/>
      <c r="WE2" s="2277"/>
      <c r="WF2" s="2277"/>
      <c r="WG2" s="2277"/>
      <c r="WH2" s="2277"/>
      <c r="WI2" s="2277"/>
      <c r="WJ2" s="2277"/>
      <c r="WK2" s="2277"/>
      <c r="WL2" s="2277"/>
      <c r="WM2" s="2277"/>
      <c r="WN2" s="2277"/>
      <c r="WO2" s="2277"/>
      <c r="WP2" s="2277"/>
      <c r="WQ2" s="2277"/>
      <c r="WR2" s="2277"/>
      <c r="WS2" s="2277"/>
      <c r="WT2" s="2277"/>
      <c r="WU2" s="2277"/>
      <c r="WV2" s="2277"/>
      <c r="WW2" s="2277"/>
      <c r="WX2" s="2277"/>
      <c r="WY2" s="2277"/>
      <c r="WZ2" s="2277"/>
      <c r="XA2" s="2277"/>
      <c r="XB2" s="2277"/>
      <c r="XC2" s="2277"/>
      <c r="XD2" s="2277"/>
      <c r="XE2" s="2277"/>
      <c r="XF2" s="2277"/>
      <c r="XG2" s="2277"/>
      <c r="XH2" s="2277"/>
      <c r="XI2" s="2277"/>
      <c r="XJ2" s="2277"/>
      <c r="XK2" s="2277"/>
      <c r="XL2" s="2277"/>
      <c r="XM2" s="2277"/>
      <c r="XN2" s="2277"/>
      <c r="XO2" s="2277"/>
      <c r="XP2" s="2277"/>
      <c r="XQ2" s="2277"/>
      <c r="XR2" s="2277"/>
      <c r="XS2" s="2277"/>
      <c r="XT2" s="2277"/>
      <c r="XU2" s="2277"/>
      <c r="XV2" s="2277"/>
      <c r="XW2" s="2277"/>
      <c r="XX2" s="2277"/>
      <c r="XY2" s="2277"/>
      <c r="XZ2" s="2277"/>
      <c r="YA2" s="2277"/>
      <c r="YB2" s="2277"/>
      <c r="YC2" s="2277"/>
      <c r="YD2" s="2277"/>
      <c r="YE2" s="2277"/>
      <c r="YF2" s="2277"/>
      <c r="YG2" s="2277"/>
      <c r="YH2" s="2277"/>
      <c r="YI2" s="2277"/>
      <c r="YJ2" s="2277"/>
      <c r="YK2" s="2277"/>
      <c r="YL2" s="2277"/>
      <c r="YM2" s="2277"/>
      <c r="YN2" s="2277"/>
      <c r="YO2" s="2277"/>
      <c r="YP2" s="2277"/>
      <c r="YQ2" s="2277"/>
      <c r="YR2" s="2277"/>
      <c r="YS2" s="2277"/>
      <c r="YT2" s="2277"/>
      <c r="YU2" s="2277"/>
      <c r="YV2" s="2277"/>
      <c r="YW2" s="2277"/>
      <c r="YX2" s="2277"/>
      <c r="YY2" s="2277"/>
      <c r="YZ2" s="2277"/>
      <c r="ZA2" s="2277"/>
      <c r="ZB2" s="2277"/>
      <c r="ZC2" s="2277"/>
      <c r="ZD2" s="2277"/>
      <c r="ZE2" s="2277"/>
      <c r="ZF2" s="2277"/>
      <c r="ZG2" s="2277"/>
      <c r="ZH2" s="2277"/>
      <c r="ZI2" s="2277"/>
      <c r="ZJ2" s="2277"/>
      <c r="ZK2" s="2277"/>
      <c r="ZL2" s="2277"/>
      <c r="ZM2" s="2277"/>
      <c r="ZN2" s="2277"/>
      <c r="ZO2" s="2277"/>
      <c r="ZP2" s="2277"/>
      <c r="ZQ2" s="2277"/>
      <c r="ZR2" s="2277"/>
      <c r="ZS2" s="2277"/>
      <c r="ZT2" s="2277"/>
      <c r="ZU2" s="2277"/>
      <c r="ZV2" s="2277"/>
      <c r="ZW2" s="2277"/>
      <c r="ZX2" s="2277"/>
      <c r="ZY2" s="2277"/>
      <c r="ZZ2" s="2277"/>
      <c r="AAA2" s="2277"/>
      <c r="AAB2" s="2277"/>
      <c r="AAC2" s="2277"/>
      <c r="AAD2" s="2277"/>
      <c r="AAE2" s="2277"/>
      <c r="AAF2" s="2277"/>
      <c r="AAG2" s="2277"/>
      <c r="AAH2" s="2277"/>
      <c r="AAI2" s="2277"/>
      <c r="AAJ2" s="2277"/>
      <c r="AAK2" s="2277"/>
      <c r="AAL2" s="2277"/>
      <c r="AAM2" s="2277"/>
      <c r="AAN2" s="2277"/>
      <c r="AAO2" s="2277"/>
      <c r="AAP2" s="2277"/>
      <c r="AAQ2" s="2277"/>
      <c r="AAR2" s="2277"/>
      <c r="AAS2" s="2277"/>
      <c r="AAT2" s="2277"/>
      <c r="AAU2" s="2277"/>
      <c r="AAV2" s="2277"/>
      <c r="AAW2" s="2277"/>
      <c r="AAX2" s="2277"/>
      <c r="AAY2" s="2277"/>
      <c r="AAZ2" s="2277"/>
      <c r="ABA2" s="2277"/>
      <c r="ABB2" s="2277"/>
      <c r="ABC2" s="2277"/>
      <c r="ABD2" s="2277"/>
      <c r="ABE2" s="2277"/>
      <c r="ABF2" s="2277"/>
      <c r="ABG2" s="2277"/>
      <c r="ABH2" s="2277"/>
      <c r="ABI2" s="2277"/>
      <c r="ABJ2" s="2277"/>
      <c r="ABK2" s="2277"/>
      <c r="ABL2" s="2277"/>
      <c r="ABM2" s="2277"/>
      <c r="ABN2" s="2277"/>
      <c r="ABO2" s="2277"/>
      <c r="ABP2" s="2277"/>
      <c r="ABQ2" s="2277"/>
      <c r="ABR2" s="2277"/>
      <c r="ABS2" s="2277"/>
      <c r="ABT2" s="2277"/>
      <c r="ABU2" s="2277"/>
      <c r="ABV2" s="2277"/>
      <c r="ABW2" s="2277"/>
      <c r="ABX2" s="2277"/>
      <c r="ABY2" s="2277"/>
      <c r="ABZ2" s="2277"/>
      <c r="ACA2" s="2277"/>
      <c r="ACB2" s="2277"/>
      <c r="ACC2" s="2277"/>
      <c r="ACD2" s="2277"/>
      <c r="ACE2" s="2277"/>
      <c r="ACF2" s="2277"/>
      <c r="ACG2" s="2277"/>
      <c r="ACH2" s="2277"/>
      <c r="ACI2" s="2277"/>
      <c r="ACJ2" s="2277"/>
      <c r="ACK2" s="2277"/>
      <c r="ACL2" s="2277"/>
      <c r="ACM2" s="2277"/>
      <c r="ACN2" s="2277"/>
      <c r="ACO2" s="2277"/>
      <c r="ACP2" s="2277"/>
      <c r="ACQ2" s="2277"/>
      <c r="ACR2" s="2277"/>
      <c r="ACS2" s="2277"/>
      <c r="ACT2" s="2277"/>
      <c r="ACU2" s="2277"/>
      <c r="ACV2" s="2277"/>
      <c r="ACW2" s="2277"/>
      <c r="ACX2" s="2277"/>
      <c r="ACY2" s="2277"/>
      <c r="ACZ2" s="2277"/>
      <c r="ADA2" s="2277"/>
      <c r="ADB2" s="2277"/>
      <c r="ADC2" s="2277"/>
      <c r="ADD2" s="2277"/>
      <c r="ADE2" s="2277"/>
      <c r="ADF2" s="2277"/>
      <c r="ADG2" s="2277"/>
      <c r="ADH2" s="2277"/>
      <c r="ADI2" s="2277"/>
      <c r="ADJ2" s="2277"/>
      <c r="ADK2" s="2277"/>
      <c r="ADL2" s="2277"/>
      <c r="ADM2" s="2277"/>
      <c r="ADN2" s="2277"/>
      <c r="ADO2" s="2277"/>
      <c r="ADP2" s="2277"/>
      <c r="ADQ2" s="2277"/>
      <c r="ADR2" s="2277"/>
      <c r="ADS2" s="2277"/>
      <c r="ADT2" s="2277"/>
      <c r="ADU2" s="2277"/>
      <c r="ADV2" s="2277"/>
      <c r="ADW2" s="2277"/>
      <c r="ADX2" s="2277"/>
      <c r="ADY2" s="2277"/>
      <c r="ADZ2" s="2277"/>
      <c r="AEA2" s="2277"/>
      <c r="AEB2" s="2277"/>
      <c r="AEC2" s="2277"/>
      <c r="AED2" s="2277"/>
      <c r="AEE2" s="2277"/>
      <c r="AEF2" s="2277"/>
      <c r="AEG2" s="2277"/>
      <c r="AEH2" s="2277"/>
      <c r="AEI2" s="2277"/>
      <c r="AEJ2" s="2277"/>
      <c r="AEK2" s="2277"/>
      <c r="AEL2" s="2277"/>
      <c r="AEM2" s="2277"/>
      <c r="AEN2" s="2277"/>
      <c r="AEO2" s="2277"/>
      <c r="AEP2" s="2277"/>
      <c r="AEQ2" s="2277"/>
      <c r="AER2" s="2277"/>
      <c r="AES2" s="2277"/>
      <c r="AET2" s="2277"/>
      <c r="AEU2" s="2277"/>
      <c r="AEV2" s="2277"/>
      <c r="AEW2" s="2277"/>
      <c r="AEX2" s="2277"/>
      <c r="AEY2" s="2277"/>
      <c r="AEZ2" s="2277"/>
      <c r="AFA2" s="2277"/>
      <c r="AFB2" s="2277"/>
      <c r="AFC2" s="2277"/>
      <c r="AFD2" s="2277"/>
      <c r="AFE2" s="2277"/>
      <c r="AFF2" s="2277"/>
      <c r="AFG2" s="2277"/>
      <c r="AFH2" s="2277"/>
      <c r="AFI2" s="2277"/>
      <c r="AFJ2" s="2277"/>
      <c r="AFK2" s="2277"/>
      <c r="AFL2" s="2277"/>
      <c r="AFM2" s="2277"/>
      <c r="AFN2" s="2277"/>
      <c r="AFO2" s="2277"/>
      <c r="AFP2" s="2277"/>
      <c r="AFQ2" s="2277"/>
      <c r="AFR2" s="2277"/>
      <c r="AFS2" s="2277"/>
      <c r="AFT2" s="2277"/>
      <c r="AFU2" s="2277"/>
      <c r="AFV2" s="2277"/>
      <c r="AFW2" s="2277"/>
      <c r="AFX2" s="2277"/>
      <c r="AFY2" s="2277"/>
      <c r="AFZ2" s="2277"/>
      <c r="AGA2" s="2277"/>
      <c r="AGB2" s="2277"/>
      <c r="AGC2" s="2277"/>
      <c r="AGD2" s="2277"/>
      <c r="AGE2" s="2277"/>
      <c r="AGF2" s="2277"/>
      <c r="AGG2" s="2277"/>
      <c r="AGH2" s="2277"/>
      <c r="AGI2" s="2277"/>
      <c r="AGJ2" s="2277"/>
      <c r="AGK2" s="2277"/>
      <c r="AGL2" s="2277"/>
      <c r="AGM2" s="2277"/>
      <c r="AGN2" s="2277"/>
      <c r="AGO2" s="2277"/>
      <c r="AGP2" s="2277"/>
      <c r="AGQ2" s="2277"/>
      <c r="AGR2" s="2277"/>
      <c r="AGS2" s="2277"/>
      <c r="AGT2" s="2277"/>
      <c r="AGU2" s="2277"/>
      <c r="AGV2" s="2277"/>
      <c r="AGW2" s="2277"/>
      <c r="AGX2" s="2277"/>
      <c r="AGY2" s="2277"/>
      <c r="AGZ2" s="2277"/>
      <c r="AHA2" s="2277"/>
      <c r="AHB2" s="2277"/>
      <c r="AHC2" s="2277"/>
      <c r="AHD2" s="2277"/>
      <c r="AHE2" s="2277"/>
      <c r="AHF2" s="2277"/>
      <c r="AHG2" s="2277"/>
      <c r="AHH2" s="2277"/>
      <c r="AHI2" s="2277"/>
      <c r="AHJ2" s="2277"/>
      <c r="AHK2" s="2277"/>
      <c r="AHL2" s="2277"/>
      <c r="AHM2" s="2277"/>
      <c r="AHN2" s="2277"/>
      <c r="AHO2" s="2277"/>
      <c r="AHP2" s="2277"/>
      <c r="AHQ2" s="2277"/>
      <c r="AHR2" s="2277"/>
      <c r="AHS2" s="2277"/>
      <c r="AHT2" s="2277"/>
      <c r="AHU2" s="2277"/>
      <c r="AHV2" s="2277"/>
      <c r="AHW2" s="2277"/>
      <c r="AHX2" s="2277"/>
      <c r="AHY2" s="2277"/>
      <c r="AHZ2" s="2277"/>
      <c r="AIA2" s="2277"/>
      <c r="AIB2" s="2277"/>
      <c r="AIC2" s="2277"/>
      <c r="AID2" s="2277"/>
      <c r="AIE2" s="2277"/>
      <c r="AIF2" s="2277"/>
      <c r="AIG2" s="2277"/>
      <c r="AIH2" s="2277"/>
      <c r="AII2" s="2277"/>
      <c r="AIJ2" s="2277"/>
      <c r="AIK2" s="2277"/>
      <c r="AIL2" s="2277"/>
      <c r="AIM2" s="2277"/>
      <c r="AIN2" s="2277"/>
      <c r="AIO2" s="2277"/>
      <c r="AIP2" s="2277"/>
      <c r="AIQ2" s="2277"/>
      <c r="AIR2" s="2277"/>
      <c r="AIS2" s="2277"/>
      <c r="AIT2" s="2277"/>
      <c r="AIU2" s="2277"/>
      <c r="AIV2" s="2277"/>
      <c r="AIW2" s="2277"/>
      <c r="AIX2" s="2277"/>
      <c r="AIY2" s="2277"/>
      <c r="AIZ2" s="2277"/>
      <c r="AJA2" s="2277"/>
      <c r="AJB2" s="2277"/>
      <c r="AJC2" s="2277"/>
      <c r="AJD2" s="2277"/>
      <c r="AJE2" s="2277"/>
      <c r="AJF2" s="2277"/>
      <c r="AJG2" s="2277"/>
      <c r="AJH2" s="2277"/>
      <c r="AJI2" s="2277"/>
      <c r="AJJ2" s="2277"/>
      <c r="AJK2" s="2277"/>
      <c r="AJL2" s="2277"/>
      <c r="AJM2" s="2277"/>
      <c r="AJN2" s="2277"/>
      <c r="AJO2" s="2277"/>
      <c r="AJP2" s="2277"/>
      <c r="AJQ2" s="2277"/>
      <c r="AJR2" s="2277"/>
      <c r="AJS2" s="2277"/>
      <c r="AJT2" s="2277"/>
      <c r="AJU2" s="2277"/>
      <c r="AJV2" s="2277"/>
      <c r="AJW2" s="2277"/>
      <c r="AJX2" s="2277"/>
      <c r="AJY2" s="2277"/>
      <c r="AJZ2" s="2277"/>
      <c r="AKA2" s="2277"/>
      <c r="AKB2" s="2277"/>
      <c r="AKC2" s="2277"/>
      <c r="AKD2" s="2277"/>
      <c r="AKE2" s="2277"/>
      <c r="AKF2" s="2277"/>
      <c r="AKG2" s="2277"/>
      <c r="AKH2" s="2277"/>
      <c r="AKI2" s="2277"/>
      <c r="AKJ2" s="2277"/>
      <c r="AKK2" s="2277"/>
      <c r="AKL2" s="2277"/>
      <c r="AKM2" s="2277"/>
      <c r="AKN2" s="2277"/>
      <c r="AKO2" s="2277"/>
      <c r="AKP2" s="2277"/>
      <c r="AKQ2" s="2277"/>
      <c r="AKR2" s="2277"/>
      <c r="AKS2" s="2277"/>
      <c r="AKT2" s="2277"/>
      <c r="AKU2" s="2277"/>
      <c r="AKV2" s="2277"/>
      <c r="AKW2" s="2277"/>
      <c r="AKX2" s="2277"/>
      <c r="AKY2" s="2277"/>
      <c r="AKZ2" s="2277"/>
      <c r="ALA2" s="2277"/>
      <c r="ALB2" s="2277"/>
      <c r="ALC2" s="2277"/>
      <c r="ALD2" s="2277"/>
      <c r="ALE2" s="2277"/>
      <c r="ALF2" s="2277"/>
      <c r="ALG2" s="2277"/>
      <c r="ALH2" s="2277"/>
      <c r="ALI2" s="2277"/>
      <c r="ALJ2" s="2277"/>
      <c r="ALK2" s="2277"/>
      <c r="ALL2" s="2277"/>
      <c r="ALM2" s="2277"/>
      <c r="ALN2" s="2277"/>
      <c r="ALO2" s="2277"/>
      <c r="ALP2" s="2277"/>
      <c r="ALQ2" s="2277"/>
      <c r="ALR2" s="2277"/>
      <c r="ALS2" s="2277"/>
      <c r="ALT2" s="2277"/>
      <c r="ALU2" s="2277"/>
      <c r="ALV2" s="2277"/>
      <c r="ALW2" s="2277"/>
      <c r="ALX2" s="2277"/>
      <c r="ALY2" s="2277"/>
      <c r="ALZ2" s="2277"/>
      <c r="AMA2" s="2277"/>
      <c r="AMB2" s="2277"/>
      <c r="AMC2" s="2277"/>
      <c r="AMD2" s="2277"/>
      <c r="AME2" s="2277"/>
      <c r="AMF2" s="2277"/>
      <c r="AMG2" s="2277"/>
      <c r="AMH2" s="2277"/>
      <c r="AMI2" s="2277"/>
      <c r="AMJ2" s="2277"/>
      <c r="AMK2" s="2277"/>
      <c r="AML2" s="2277"/>
      <c r="AMM2" s="2277"/>
      <c r="AMN2" s="2277"/>
      <c r="AMO2" s="2277"/>
      <c r="AMP2" s="2277"/>
      <c r="AMQ2" s="2277"/>
      <c r="AMR2" s="2277"/>
      <c r="AMS2" s="2277"/>
      <c r="AMT2" s="2277"/>
      <c r="AMU2" s="2277"/>
      <c r="AMV2" s="2277"/>
      <c r="AMW2" s="2277"/>
      <c r="AMX2" s="2277"/>
      <c r="AMY2" s="2277"/>
      <c r="AMZ2" s="2277"/>
      <c r="ANA2" s="2277"/>
      <c r="ANB2" s="2277"/>
      <c r="ANC2" s="2277"/>
      <c r="AND2" s="2277"/>
      <c r="ANE2" s="2277"/>
      <c r="ANF2" s="2277"/>
      <c r="ANG2" s="2277"/>
      <c r="ANH2" s="2277"/>
      <c r="ANI2" s="2277"/>
      <c r="ANJ2" s="2277"/>
      <c r="ANK2" s="2277"/>
      <c r="ANL2" s="2277"/>
      <c r="ANM2" s="2277"/>
      <c r="ANN2" s="2277"/>
      <c r="ANO2" s="2277"/>
      <c r="ANP2" s="2277"/>
      <c r="ANQ2" s="2277"/>
      <c r="ANR2" s="2277"/>
      <c r="ANS2" s="2277"/>
      <c r="ANT2" s="2277"/>
      <c r="ANU2" s="2277"/>
      <c r="ANV2" s="2277"/>
      <c r="ANW2" s="2277"/>
      <c r="ANX2" s="2277"/>
      <c r="ANY2" s="2277"/>
      <c r="ANZ2" s="2277"/>
      <c r="AOA2" s="2277"/>
      <c r="AOB2" s="2277"/>
      <c r="AOC2" s="2277"/>
      <c r="AOD2" s="2277"/>
      <c r="AOE2" s="2277"/>
      <c r="AOF2" s="2277"/>
      <c r="AOG2" s="2277"/>
      <c r="AOH2" s="2277"/>
      <c r="AOI2" s="2277"/>
      <c r="AOJ2" s="2277"/>
      <c r="AOK2" s="2277"/>
      <c r="AOL2" s="2277"/>
      <c r="AOM2" s="2277"/>
      <c r="AON2" s="2277"/>
      <c r="AOO2" s="2277"/>
      <c r="AOP2" s="2277"/>
      <c r="AOQ2" s="2277"/>
      <c r="AOR2" s="2277"/>
      <c r="AOS2" s="2277"/>
      <c r="AOT2" s="2277"/>
      <c r="AOU2" s="2277"/>
      <c r="AOV2" s="2277"/>
      <c r="AOW2" s="2277"/>
      <c r="AOX2" s="2277"/>
      <c r="AOY2" s="2277"/>
      <c r="AOZ2" s="2277"/>
      <c r="APA2" s="2277"/>
      <c r="APB2" s="2277"/>
      <c r="APC2" s="2277"/>
      <c r="APD2" s="2277"/>
      <c r="APE2" s="2277"/>
      <c r="APF2" s="2277"/>
      <c r="APG2" s="2277"/>
      <c r="APH2" s="2277"/>
      <c r="API2" s="2277"/>
      <c r="APJ2" s="2277"/>
      <c r="APK2" s="2277"/>
      <c r="APL2" s="2277"/>
      <c r="APM2" s="2277"/>
      <c r="APN2" s="2277"/>
      <c r="APO2" s="2277"/>
      <c r="APP2" s="2277"/>
      <c r="APQ2" s="2277"/>
      <c r="APR2" s="2277"/>
      <c r="APS2" s="2277"/>
      <c r="APT2" s="2277"/>
      <c r="APU2" s="2277"/>
      <c r="APV2" s="2277"/>
      <c r="APW2" s="2277"/>
      <c r="APX2" s="2277"/>
      <c r="APY2" s="2277"/>
      <c r="APZ2" s="2277"/>
      <c r="AQA2" s="2277"/>
      <c r="AQB2" s="2277"/>
      <c r="AQC2" s="2277"/>
      <c r="AQD2" s="2277"/>
      <c r="AQE2" s="2277"/>
      <c r="AQF2" s="2277"/>
      <c r="AQG2" s="2277"/>
      <c r="AQH2" s="2277"/>
      <c r="AQI2" s="2277"/>
      <c r="AQJ2" s="2277"/>
      <c r="AQK2" s="2277"/>
      <c r="AQL2" s="2277"/>
      <c r="AQM2" s="2277"/>
      <c r="AQN2" s="2277"/>
      <c r="AQO2" s="2277"/>
      <c r="AQP2" s="2277"/>
      <c r="AQQ2" s="2277"/>
      <c r="AQR2" s="2277"/>
      <c r="AQS2" s="2277"/>
      <c r="AQT2" s="2277"/>
      <c r="AQU2" s="2277"/>
      <c r="AQV2" s="2277"/>
      <c r="AQW2" s="2277"/>
      <c r="AQX2" s="2277"/>
      <c r="AQY2" s="2277"/>
      <c r="AQZ2" s="2277"/>
      <c r="ARA2" s="2277"/>
      <c r="ARB2" s="2277"/>
      <c r="ARC2" s="2277"/>
      <c r="ARD2" s="2277"/>
      <c r="ARE2" s="2277"/>
      <c r="ARF2" s="2277"/>
      <c r="ARG2" s="2277"/>
      <c r="ARH2" s="2277"/>
      <c r="ARI2" s="2277"/>
      <c r="ARJ2" s="2277"/>
      <c r="ARK2" s="2277"/>
      <c r="ARL2" s="2277"/>
      <c r="ARM2" s="2277"/>
      <c r="ARN2" s="2277"/>
      <c r="ARO2" s="2277"/>
      <c r="ARP2" s="2277"/>
      <c r="ARQ2" s="2277"/>
      <c r="ARR2" s="2277"/>
      <c r="ARS2" s="2277"/>
      <c r="ART2" s="2277"/>
      <c r="ARU2" s="2277"/>
      <c r="ARV2" s="2277"/>
      <c r="ARW2" s="2277"/>
      <c r="ARX2" s="2277"/>
      <c r="ARY2" s="2277"/>
      <c r="ARZ2" s="2277"/>
      <c r="ASA2" s="2277"/>
      <c r="ASB2" s="2277"/>
      <c r="ASC2" s="2277"/>
      <c r="ASD2" s="2277"/>
      <c r="ASE2" s="2277"/>
      <c r="ASF2" s="2277"/>
      <c r="ASG2" s="2277"/>
      <c r="ASH2" s="2277"/>
      <c r="ASI2" s="2277"/>
      <c r="ASJ2" s="2277"/>
      <c r="ASK2" s="2277"/>
      <c r="ASL2" s="2277"/>
      <c r="ASM2" s="2277"/>
      <c r="ASN2" s="2277"/>
      <c r="ASO2" s="2277"/>
      <c r="ASP2" s="2277"/>
      <c r="ASQ2" s="2277"/>
      <c r="ASR2" s="2277"/>
      <c r="ASS2" s="2277"/>
      <c r="AST2" s="2277"/>
      <c r="ASU2" s="2277"/>
      <c r="ASV2" s="2277"/>
      <c r="ASW2" s="2277"/>
      <c r="ASX2" s="2277"/>
      <c r="ASY2" s="2277"/>
      <c r="ASZ2" s="2277"/>
      <c r="ATA2" s="2277"/>
      <c r="ATB2" s="2277"/>
      <c r="ATC2" s="2277"/>
      <c r="ATD2" s="2277"/>
      <c r="ATE2" s="2277"/>
      <c r="ATF2" s="2277"/>
      <c r="ATG2" s="2277"/>
      <c r="ATH2" s="2277"/>
      <c r="ATI2" s="2277"/>
      <c r="ATJ2" s="2277"/>
      <c r="ATK2" s="2277"/>
      <c r="ATL2" s="2277"/>
      <c r="ATM2" s="2277"/>
      <c r="ATN2" s="2277"/>
      <c r="ATO2" s="2277"/>
      <c r="ATP2" s="2277"/>
      <c r="ATQ2" s="2277"/>
      <c r="ATR2" s="2277"/>
      <c r="ATS2" s="2277"/>
      <c r="ATT2" s="2277"/>
      <c r="ATU2" s="2277"/>
      <c r="ATV2" s="2277"/>
      <c r="ATW2" s="2277"/>
      <c r="ATX2" s="2277"/>
      <c r="ATY2" s="2277"/>
      <c r="ATZ2" s="2277"/>
      <c r="AUA2" s="2277"/>
      <c r="AUB2" s="2277"/>
      <c r="AUC2" s="2277"/>
      <c r="AUD2" s="2277"/>
      <c r="AUE2" s="2277"/>
      <c r="AUF2" s="2277"/>
      <c r="AUG2" s="2277"/>
      <c r="AUH2" s="2277"/>
      <c r="AUI2" s="2277"/>
      <c r="AUJ2" s="2277"/>
      <c r="AUK2" s="2277"/>
      <c r="AUL2" s="2277"/>
      <c r="AUM2" s="2277"/>
      <c r="AUN2" s="2277"/>
      <c r="AUO2" s="2277"/>
      <c r="AUP2" s="2277"/>
      <c r="AUQ2" s="2277"/>
      <c r="AUR2" s="2277"/>
      <c r="AUS2" s="2277"/>
      <c r="AUT2" s="2277"/>
      <c r="AUU2" s="2277"/>
      <c r="AUV2" s="2277"/>
      <c r="AUW2" s="2277"/>
      <c r="AUX2" s="2277"/>
      <c r="AUY2" s="2277"/>
      <c r="AUZ2" s="2277"/>
      <c r="AVA2" s="2277"/>
      <c r="AVB2" s="2277"/>
      <c r="AVC2" s="2277"/>
      <c r="AVD2" s="2277"/>
      <c r="AVE2" s="2277"/>
      <c r="AVF2" s="2277"/>
      <c r="AVG2" s="2277"/>
      <c r="AVH2" s="2277"/>
      <c r="AVI2" s="2277"/>
      <c r="AVJ2" s="2277"/>
      <c r="AVK2" s="2277"/>
      <c r="AVL2" s="2277"/>
      <c r="AVM2" s="2277"/>
      <c r="AVN2" s="2277"/>
      <c r="AVO2" s="2277"/>
      <c r="AVP2" s="2277"/>
      <c r="AVQ2" s="2277"/>
      <c r="AVR2" s="2277"/>
      <c r="AVS2" s="2277"/>
      <c r="AVT2" s="2277"/>
      <c r="AVU2" s="2277"/>
      <c r="AVV2" s="2277"/>
      <c r="AVW2" s="2277"/>
      <c r="AVX2" s="2277"/>
      <c r="AVY2" s="2277"/>
      <c r="AVZ2" s="2277"/>
      <c r="AWA2" s="2277"/>
      <c r="AWB2" s="2277"/>
      <c r="AWC2" s="2277"/>
      <c r="AWD2" s="2277"/>
      <c r="AWE2" s="2277"/>
      <c r="AWF2" s="2277"/>
      <c r="AWG2" s="2277"/>
      <c r="AWH2" s="2277"/>
      <c r="AWI2" s="2277"/>
      <c r="AWJ2" s="2277"/>
      <c r="AWK2" s="2277"/>
      <c r="AWL2" s="2277"/>
      <c r="AWM2" s="2277"/>
      <c r="AWN2" s="2277"/>
      <c r="AWO2" s="2277"/>
      <c r="AWP2" s="2277"/>
      <c r="AWQ2" s="2277"/>
      <c r="AWR2" s="2277"/>
      <c r="AWS2" s="2277"/>
      <c r="AWT2" s="2277"/>
      <c r="AWU2" s="2277"/>
      <c r="AWV2" s="2277"/>
      <c r="AWW2" s="2277"/>
      <c r="AWX2" s="2277"/>
      <c r="AWY2" s="2277"/>
      <c r="AWZ2" s="2277"/>
      <c r="AXA2" s="2277"/>
      <c r="AXB2" s="2277"/>
      <c r="AXC2" s="2277"/>
      <c r="AXD2" s="2277"/>
      <c r="AXE2" s="2277"/>
      <c r="AXF2" s="2277"/>
      <c r="AXG2" s="2277"/>
      <c r="AXH2" s="2277"/>
      <c r="AXI2" s="2277"/>
      <c r="AXJ2" s="2277"/>
      <c r="AXK2" s="2277"/>
      <c r="AXL2" s="2277"/>
      <c r="AXM2" s="2277"/>
      <c r="AXN2" s="2277"/>
      <c r="AXO2" s="2277"/>
      <c r="AXP2" s="2277"/>
      <c r="AXQ2" s="2277"/>
      <c r="AXR2" s="2277"/>
      <c r="AXS2" s="2277"/>
      <c r="AXT2" s="2277"/>
      <c r="AXU2" s="2277"/>
      <c r="AXV2" s="2277"/>
      <c r="AXW2" s="2277"/>
      <c r="AXX2" s="2277"/>
      <c r="AXY2" s="2277"/>
      <c r="AXZ2" s="2277"/>
      <c r="AYA2" s="2277"/>
      <c r="AYB2" s="2277"/>
      <c r="AYC2" s="2277"/>
      <c r="AYD2" s="2277"/>
      <c r="AYE2" s="2277"/>
      <c r="AYF2" s="2277"/>
      <c r="AYG2" s="2277"/>
      <c r="AYH2" s="2277"/>
      <c r="AYI2" s="2277"/>
      <c r="AYJ2" s="2277"/>
      <c r="AYK2" s="2277"/>
      <c r="AYL2" s="2277"/>
      <c r="AYM2" s="2277"/>
      <c r="AYN2" s="2277"/>
      <c r="AYO2" s="2277"/>
      <c r="AYP2" s="2277"/>
      <c r="AYQ2" s="2277"/>
      <c r="AYR2" s="2277"/>
      <c r="AYS2" s="2277"/>
      <c r="AYT2" s="2277"/>
      <c r="AYU2" s="2277"/>
      <c r="AYV2" s="2277"/>
      <c r="AYW2" s="2277"/>
      <c r="AYX2" s="2277"/>
      <c r="AYY2" s="2277"/>
      <c r="AYZ2" s="2277"/>
      <c r="AZA2" s="2277"/>
      <c r="AZB2" s="2277"/>
      <c r="AZC2" s="2277"/>
      <c r="AZD2" s="2277"/>
      <c r="AZE2" s="2277"/>
      <c r="AZF2" s="2277"/>
      <c r="AZG2" s="2277"/>
      <c r="AZH2" s="2277"/>
      <c r="AZI2" s="2277"/>
      <c r="AZJ2" s="2277"/>
      <c r="AZK2" s="2277"/>
      <c r="AZL2" s="2277"/>
      <c r="AZM2" s="2277"/>
      <c r="AZN2" s="2277"/>
      <c r="AZO2" s="2277"/>
      <c r="AZP2" s="2277"/>
      <c r="AZQ2" s="2277"/>
      <c r="AZR2" s="2277"/>
      <c r="AZS2" s="2277"/>
      <c r="AZT2" s="2277"/>
      <c r="AZU2" s="2277"/>
      <c r="AZV2" s="2277"/>
      <c r="AZW2" s="2277"/>
      <c r="AZX2" s="2277"/>
      <c r="AZY2" s="2277"/>
      <c r="AZZ2" s="2277"/>
      <c r="BAA2" s="2277"/>
      <c r="BAB2" s="2277"/>
      <c r="BAC2" s="2277"/>
      <c r="BAD2" s="2277"/>
      <c r="BAE2" s="2277"/>
      <c r="BAF2" s="2277"/>
      <c r="BAG2" s="2277"/>
      <c r="BAH2" s="2277"/>
      <c r="BAI2" s="2277"/>
      <c r="BAJ2" s="2277"/>
      <c r="BAK2" s="2277"/>
      <c r="BAL2" s="2277"/>
      <c r="BAM2" s="2277"/>
      <c r="BAN2" s="2277"/>
      <c r="BAO2" s="2277"/>
      <c r="BAP2" s="2277"/>
      <c r="BAQ2" s="2277"/>
      <c r="BAR2" s="2277"/>
      <c r="BAS2" s="2277"/>
      <c r="BAT2" s="2277"/>
      <c r="BAU2" s="2277"/>
      <c r="BAV2" s="2277"/>
      <c r="BAW2" s="2277"/>
      <c r="BAX2" s="2277"/>
      <c r="BAY2" s="2277"/>
      <c r="BAZ2" s="2277"/>
      <c r="BBA2" s="2277"/>
      <c r="BBB2" s="2277"/>
      <c r="BBC2" s="2277"/>
      <c r="BBD2" s="2277"/>
      <c r="BBE2" s="2277"/>
      <c r="BBF2" s="2277"/>
      <c r="BBG2" s="2277"/>
      <c r="BBH2" s="2277"/>
      <c r="BBI2" s="2277"/>
      <c r="BBJ2" s="2277"/>
      <c r="BBK2" s="2277"/>
      <c r="BBL2" s="2277"/>
      <c r="BBM2" s="2277"/>
      <c r="BBN2" s="2277"/>
      <c r="BBO2" s="2277"/>
      <c r="BBP2" s="2277"/>
      <c r="BBQ2" s="2277"/>
      <c r="BBR2" s="2277"/>
      <c r="BBS2" s="2277"/>
      <c r="BBT2" s="2277"/>
      <c r="BBU2" s="2277"/>
      <c r="BBV2" s="2277"/>
      <c r="BBW2" s="2277"/>
      <c r="BBX2" s="2277"/>
      <c r="BBY2" s="2277"/>
      <c r="BBZ2" s="2277"/>
      <c r="BCA2" s="2277"/>
      <c r="BCB2" s="2277"/>
      <c r="BCC2" s="2277"/>
      <c r="BCD2" s="2277"/>
      <c r="BCE2" s="2277"/>
      <c r="BCF2" s="2277"/>
      <c r="BCG2" s="2277"/>
      <c r="BCH2" s="2277"/>
      <c r="BCI2" s="2277"/>
      <c r="BCJ2" s="2277"/>
      <c r="BCK2" s="2277"/>
      <c r="BCL2" s="2277"/>
      <c r="BCM2" s="2277"/>
      <c r="BCN2" s="2277"/>
      <c r="BCO2" s="2277"/>
      <c r="BCP2" s="2277"/>
      <c r="BCQ2" s="2277"/>
      <c r="BCR2" s="2277"/>
      <c r="BCS2" s="2277"/>
      <c r="BCT2" s="2277"/>
      <c r="BCU2" s="2277"/>
      <c r="BCV2" s="2277"/>
      <c r="BCW2" s="2277"/>
      <c r="BCX2" s="2277"/>
      <c r="BCY2" s="2277"/>
      <c r="BCZ2" s="2277"/>
      <c r="BDA2" s="2277"/>
      <c r="BDB2" s="2277"/>
      <c r="BDC2" s="2277"/>
      <c r="BDD2" s="2277"/>
      <c r="BDE2" s="2277"/>
      <c r="BDF2" s="2277"/>
      <c r="BDG2" s="2277"/>
      <c r="BDH2" s="2277"/>
      <c r="BDI2" s="2277"/>
      <c r="BDJ2" s="2277"/>
      <c r="BDK2" s="2277"/>
      <c r="BDL2" s="2277"/>
      <c r="BDM2" s="2277"/>
      <c r="BDN2" s="2277"/>
      <c r="BDO2" s="2277"/>
      <c r="BDP2" s="2277"/>
      <c r="BDQ2" s="2277"/>
      <c r="BDR2" s="2277"/>
      <c r="BDS2" s="2277"/>
      <c r="BDT2" s="2277"/>
      <c r="BDU2" s="2277"/>
      <c r="BDV2" s="2277"/>
      <c r="BDW2" s="2277"/>
      <c r="BDX2" s="2277"/>
      <c r="BDY2" s="2277"/>
      <c r="BDZ2" s="2277"/>
      <c r="BEA2" s="2277"/>
      <c r="BEB2" s="2277"/>
      <c r="BEC2" s="2277"/>
      <c r="BED2" s="2277"/>
      <c r="BEE2" s="2277"/>
      <c r="BEF2" s="2277"/>
      <c r="BEG2" s="2277"/>
      <c r="BEH2" s="2277"/>
      <c r="BEI2" s="2277"/>
      <c r="BEJ2" s="2277"/>
      <c r="BEK2" s="2277"/>
      <c r="BEL2" s="2277"/>
      <c r="BEM2" s="2277"/>
      <c r="BEN2" s="2277"/>
      <c r="BEO2" s="2277"/>
      <c r="BEP2" s="2277"/>
      <c r="BEQ2" s="2277"/>
      <c r="BER2" s="2277"/>
      <c r="BES2" s="2277"/>
      <c r="BET2" s="2277"/>
      <c r="BEU2" s="2277"/>
      <c r="BEV2" s="2277"/>
      <c r="BEW2" s="2277"/>
      <c r="BEX2" s="2277"/>
      <c r="BEY2" s="2277"/>
      <c r="BEZ2" s="2277"/>
      <c r="BFA2" s="2277"/>
      <c r="BFB2" s="2277"/>
      <c r="BFC2" s="2277"/>
      <c r="BFD2" s="2277"/>
      <c r="BFE2" s="2277"/>
      <c r="BFF2" s="2277"/>
      <c r="BFG2" s="2277"/>
      <c r="BFH2" s="2277"/>
      <c r="BFI2" s="2277"/>
      <c r="BFJ2" s="2277"/>
      <c r="BFK2" s="2277"/>
      <c r="BFL2" s="2277"/>
      <c r="BFM2" s="2277"/>
      <c r="BFN2" s="2277"/>
      <c r="BFO2" s="2277"/>
      <c r="BFP2" s="2277"/>
      <c r="BFQ2" s="2277"/>
      <c r="BFR2" s="2277"/>
      <c r="BFS2" s="2277"/>
      <c r="BFT2" s="2277"/>
      <c r="BFU2" s="2277"/>
      <c r="BFV2" s="2277"/>
      <c r="BFW2" s="2277"/>
      <c r="BFX2" s="2277"/>
      <c r="BFY2" s="2277"/>
      <c r="BFZ2" s="2277"/>
      <c r="BGA2" s="2277"/>
      <c r="BGB2" s="2277"/>
      <c r="BGC2" s="2277"/>
      <c r="BGD2" s="2277"/>
      <c r="BGE2" s="2277"/>
      <c r="BGF2" s="2277"/>
      <c r="BGG2" s="2277"/>
      <c r="BGH2" s="2277"/>
      <c r="BGI2" s="2277"/>
      <c r="BGJ2" s="2277"/>
      <c r="BGK2" s="2277"/>
      <c r="BGL2" s="2277"/>
      <c r="BGM2" s="2277"/>
      <c r="BGN2" s="2277"/>
      <c r="BGO2" s="2277"/>
      <c r="BGP2" s="2277"/>
      <c r="BGQ2" s="2277"/>
      <c r="BGR2" s="2277"/>
      <c r="BGS2" s="2277"/>
      <c r="BGT2" s="2277"/>
      <c r="BGU2" s="2277"/>
      <c r="BGV2" s="2277"/>
      <c r="BGW2" s="2277"/>
      <c r="BGX2" s="2277"/>
      <c r="BGY2" s="2277"/>
      <c r="BGZ2" s="2277"/>
      <c r="BHA2" s="2277"/>
      <c r="BHB2" s="2277"/>
      <c r="BHC2" s="2277"/>
      <c r="BHD2" s="2277"/>
      <c r="BHE2" s="2277"/>
      <c r="BHF2" s="2277"/>
      <c r="BHG2" s="2277"/>
      <c r="BHH2" s="2277"/>
      <c r="BHI2" s="2277"/>
      <c r="BHJ2" s="2277"/>
      <c r="BHK2" s="2277"/>
      <c r="BHL2" s="2277"/>
      <c r="BHM2" s="2277"/>
      <c r="BHN2" s="2277"/>
      <c r="BHO2" s="2277"/>
      <c r="BHP2" s="2277"/>
      <c r="BHQ2" s="2277"/>
      <c r="BHR2" s="2277"/>
      <c r="BHS2" s="2277"/>
      <c r="BHT2" s="2277"/>
      <c r="BHU2" s="2277"/>
      <c r="BHV2" s="2277"/>
      <c r="BHW2" s="2277"/>
      <c r="BHX2" s="2277"/>
      <c r="BHY2" s="2277"/>
      <c r="BHZ2" s="2277"/>
      <c r="BIA2" s="2277"/>
      <c r="BIB2" s="2277"/>
      <c r="BIC2" s="2277"/>
      <c r="BID2" s="2277"/>
      <c r="BIE2" s="2277"/>
      <c r="BIF2" s="2277"/>
      <c r="BIG2" s="2277"/>
      <c r="BIH2" s="2277"/>
      <c r="BII2" s="2277"/>
      <c r="BIJ2" s="2277"/>
      <c r="BIK2" s="2277"/>
      <c r="BIL2" s="2277"/>
      <c r="BIM2" s="2277"/>
      <c r="BIN2" s="2277"/>
      <c r="BIO2" s="2277"/>
      <c r="BIP2" s="2277"/>
      <c r="BIQ2" s="2277"/>
      <c r="BIR2" s="2277"/>
      <c r="BIS2" s="2277"/>
      <c r="BIT2" s="2277"/>
      <c r="BIU2" s="2277"/>
      <c r="BIV2" s="2277"/>
      <c r="BIW2" s="2277"/>
      <c r="BIX2" s="2277"/>
      <c r="BIY2" s="2277"/>
      <c r="BIZ2" s="2277"/>
      <c r="BJA2" s="2277"/>
      <c r="BJB2" s="2277"/>
      <c r="BJC2" s="2277"/>
      <c r="BJD2" s="2277"/>
      <c r="BJE2" s="2277"/>
      <c r="BJF2" s="2277"/>
      <c r="BJG2" s="2277"/>
      <c r="BJH2" s="2277"/>
      <c r="BJI2" s="2277"/>
      <c r="BJJ2" s="2277"/>
      <c r="BJK2" s="2277"/>
      <c r="BJL2" s="2277"/>
      <c r="BJM2" s="2277"/>
      <c r="BJN2" s="2277"/>
      <c r="BJO2" s="2277"/>
      <c r="BJP2" s="2277"/>
      <c r="BJQ2" s="2277"/>
      <c r="BJR2" s="2277"/>
      <c r="BJS2" s="2277"/>
      <c r="BJT2" s="2277"/>
      <c r="BJU2" s="2277"/>
      <c r="BJV2" s="2277"/>
      <c r="BJW2" s="2277"/>
      <c r="BJX2" s="2277"/>
      <c r="BJY2" s="2277"/>
      <c r="BJZ2" s="2277"/>
      <c r="BKA2" s="2277"/>
      <c r="BKB2" s="2277"/>
      <c r="BKC2" s="2277"/>
      <c r="BKD2" s="2277"/>
      <c r="BKE2" s="2277"/>
      <c r="BKF2" s="2277"/>
      <c r="BKG2" s="2277"/>
      <c r="BKH2" s="2277"/>
      <c r="BKI2" s="2277"/>
      <c r="BKJ2" s="2277"/>
      <c r="BKK2" s="2277"/>
      <c r="BKL2" s="2277"/>
      <c r="BKM2" s="2277"/>
      <c r="BKN2" s="2277"/>
      <c r="BKO2" s="2277"/>
      <c r="BKP2" s="2277"/>
      <c r="BKQ2" s="2277"/>
      <c r="BKR2" s="2277"/>
      <c r="BKS2" s="2277"/>
      <c r="BKT2" s="2277"/>
      <c r="BKU2" s="2277"/>
      <c r="BKV2" s="2277"/>
      <c r="BKW2" s="2277"/>
      <c r="BKX2" s="2277"/>
      <c r="BKY2" s="2277"/>
      <c r="BKZ2" s="2277"/>
      <c r="BLA2" s="2277"/>
      <c r="BLB2" s="2277"/>
      <c r="BLC2" s="2277"/>
      <c r="BLD2" s="2277"/>
      <c r="BLE2" s="2277"/>
      <c r="BLF2" s="2277"/>
      <c r="BLG2" s="2277"/>
      <c r="BLH2" s="2277"/>
      <c r="BLI2" s="2277"/>
      <c r="BLJ2" s="2277"/>
      <c r="BLK2" s="2277"/>
      <c r="BLL2" s="2277"/>
      <c r="BLM2" s="2277"/>
      <c r="BLN2" s="2277"/>
      <c r="BLO2" s="2277"/>
      <c r="BLP2" s="2277"/>
      <c r="BLQ2" s="2277"/>
      <c r="BLR2" s="2277"/>
      <c r="BLS2" s="2277"/>
      <c r="BLT2" s="2277"/>
      <c r="BLU2" s="2277"/>
      <c r="BLV2" s="2277"/>
      <c r="BLW2" s="2277"/>
      <c r="BLX2" s="2277"/>
      <c r="BLY2" s="2277"/>
      <c r="BLZ2" s="2277"/>
      <c r="BMA2" s="2277"/>
      <c r="BMB2" s="2277"/>
      <c r="BMC2" s="2277"/>
      <c r="BMD2" s="2277"/>
      <c r="BME2" s="2277"/>
      <c r="BMF2" s="2277"/>
      <c r="BMG2" s="2277"/>
      <c r="BMH2" s="2277"/>
      <c r="BMI2" s="2277"/>
      <c r="BMJ2" s="2277"/>
      <c r="BMK2" s="2277"/>
      <c r="BML2" s="2277"/>
      <c r="BMM2" s="2277"/>
      <c r="BMN2" s="2277"/>
      <c r="BMO2" s="2277"/>
      <c r="BMP2" s="2277"/>
      <c r="BMQ2" s="2277"/>
      <c r="BMR2" s="2277"/>
      <c r="BMS2" s="2277"/>
      <c r="BMT2" s="2277"/>
      <c r="BMU2" s="2277"/>
      <c r="BMV2" s="2277"/>
      <c r="BMW2" s="2277"/>
      <c r="BMX2" s="2277"/>
      <c r="BMY2" s="2277"/>
      <c r="BMZ2" s="2277"/>
      <c r="BNA2" s="2277"/>
      <c r="BNB2" s="2277"/>
      <c r="BNC2" s="2277"/>
      <c r="BND2" s="2277"/>
      <c r="BNE2" s="2277"/>
      <c r="BNF2" s="2277"/>
      <c r="BNG2" s="2277"/>
      <c r="BNH2" s="2277"/>
      <c r="BNI2" s="2277"/>
      <c r="BNJ2" s="2277"/>
      <c r="BNK2" s="2277"/>
      <c r="BNL2" s="2277"/>
      <c r="BNM2" s="2277"/>
      <c r="BNN2" s="2277"/>
      <c r="BNO2" s="2277"/>
      <c r="BNP2" s="2277"/>
      <c r="BNQ2" s="2277"/>
      <c r="BNR2" s="2277"/>
      <c r="BNS2" s="2277"/>
      <c r="BNT2" s="2277"/>
      <c r="BNU2" s="2277"/>
      <c r="BNV2" s="2277"/>
      <c r="BNW2" s="2277"/>
      <c r="BNX2" s="2277"/>
      <c r="BNY2" s="2277"/>
      <c r="BNZ2" s="2277"/>
      <c r="BOA2" s="2277"/>
      <c r="BOB2" s="2277"/>
      <c r="BOC2" s="2277"/>
      <c r="BOD2" s="2277"/>
      <c r="BOE2" s="2277"/>
      <c r="BOF2" s="2277"/>
      <c r="BOG2" s="2277"/>
      <c r="BOH2" s="2277"/>
      <c r="BOI2" s="2277"/>
      <c r="BOJ2" s="2277"/>
      <c r="BOK2" s="2277"/>
      <c r="BOL2" s="2277"/>
      <c r="BOM2" s="2277"/>
      <c r="BON2" s="2277"/>
      <c r="BOO2" s="2277"/>
      <c r="BOP2" s="2277"/>
      <c r="BOQ2" s="2277"/>
      <c r="BOR2" s="2277"/>
      <c r="BOS2" s="2277"/>
      <c r="BOT2" s="2277"/>
      <c r="BOU2" s="2277"/>
      <c r="BOV2" s="2277"/>
      <c r="BOW2" s="2277"/>
      <c r="BOX2" s="2277"/>
      <c r="BOY2" s="2277"/>
      <c r="BOZ2" s="2277"/>
      <c r="BPA2" s="2277"/>
      <c r="BPB2" s="2277"/>
      <c r="BPC2" s="2277"/>
      <c r="BPD2" s="2277"/>
      <c r="BPE2" s="2277"/>
      <c r="BPF2" s="2277"/>
      <c r="BPG2" s="2277"/>
      <c r="BPH2" s="2277"/>
      <c r="BPI2" s="2277"/>
      <c r="BPJ2" s="2277"/>
      <c r="BPK2" s="2277"/>
      <c r="BPL2" s="2277"/>
      <c r="BPM2" s="2277"/>
      <c r="BPN2" s="2277"/>
      <c r="BPO2" s="2277"/>
      <c r="BPP2" s="2277"/>
      <c r="BPQ2" s="2277"/>
      <c r="BPR2" s="2277"/>
      <c r="BPS2" s="2277"/>
      <c r="BPT2" s="2277"/>
      <c r="BPU2" s="2277"/>
      <c r="BPV2" s="2277"/>
      <c r="BPW2" s="2277"/>
      <c r="BPX2" s="2277"/>
      <c r="BPY2" s="2277"/>
      <c r="BPZ2" s="2277"/>
      <c r="BQA2" s="2277"/>
      <c r="BQB2" s="2277"/>
      <c r="BQC2" s="2277"/>
      <c r="BQD2" s="2277"/>
      <c r="BQE2" s="2277"/>
      <c r="BQF2" s="2277"/>
      <c r="BQG2" s="2277"/>
      <c r="BQH2" s="2277"/>
      <c r="BQI2" s="2277"/>
      <c r="BQJ2" s="2277"/>
      <c r="BQK2" s="2277"/>
      <c r="BQL2" s="2277"/>
      <c r="BQM2" s="2277"/>
      <c r="BQN2" s="2277"/>
      <c r="BQO2" s="2277"/>
      <c r="BQP2" s="2277"/>
      <c r="BQQ2" s="2277"/>
      <c r="BQR2" s="2277"/>
      <c r="BQS2" s="2277"/>
      <c r="BQT2" s="2277"/>
      <c r="BQU2" s="2277"/>
      <c r="BQV2" s="2277"/>
      <c r="BQW2" s="2277"/>
      <c r="BQX2" s="2277"/>
      <c r="BQY2" s="2277"/>
      <c r="BQZ2" s="2277"/>
      <c r="BRA2" s="2277"/>
      <c r="BRB2" s="2277"/>
      <c r="BRC2" s="2277"/>
      <c r="BRD2" s="2277"/>
      <c r="BRE2" s="2277"/>
      <c r="BRF2" s="2277"/>
      <c r="BRG2" s="2277"/>
      <c r="BRH2" s="2277"/>
      <c r="BRI2" s="2277"/>
      <c r="BRJ2" s="2277"/>
      <c r="BRK2" s="2277"/>
      <c r="BRL2" s="2277"/>
      <c r="BRM2" s="2277"/>
      <c r="BRN2" s="2277"/>
      <c r="BRO2" s="2277"/>
      <c r="BRP2" s="2277"/>
      <c r="BRQ2" s="2277"/>
      <c r="BRR2" s="2277"/>
      <c r="BRS2" s="2277"/>
      <c r="BRT2" s="2277"/>
      <c r="BRU2" s="2277"/>
      <c r="BRV2" s="2277"/>
      <c r="BRW2" s="2277"/>
      <c r="BRX2" s="2277"/>
      <c r="BRY2" s="2277"/>
      <c r="BRZ2" s="2277"/>
      <c r="BSA2" s="2277"/>
      <c r="BSB2" s="2277"/>
      <c r="BSC2" s="2277"/>
      <c r="BSD2" s="2277"/>
      <c r="BSE2" s="2277"/>
      <c r="BSF2" s="2277"/>
      <c r="BSG2" s="2277"/>
      <c r="BSH2" s="2277"/>
      <c r="BSI2" s="2277"/>
      <c r="BSJ2" s="2277"/>
      <c r="BSK2" s="2277"/>
      <c r="BSL2" s="2277"/>
      <c r="BSM2" s="2277"/>
      <c r="BSN2" s="2277"/>
      <c r="BSO2" s="2277"/>
      <c r="BSP2" s="2277"/>
      <c r="BSQ2" s="2277"/>
      <c r="BSR2" s="2277"/>
      <c r="BSS2" s="2277"/>
      <c r="BST2" s="2277"/>
      <c r="BSU2" s="2277"/>
      <c r="BSV2" s="2277"/>
      <c r="BSW2" s="2277"/>
      <c r="BSX2" s="2277"/>
      <c r="BSY2" s="2277"/>
      <c r="BSZ2" s="2277"/>
      <c r="BTA2" s="2277"/>
      <c r="BTB2" s="2277"/>
      <c r="BTC2" s="2277"/>
      <c r="BTD2" s="2277"/>
      <c r="BTE2" s="2277"/>
      <c r="BTF2" s="2277"/>
      <c r="BTG2" s="2277"/>
      <c r="BTH2" s="2277"/>
      <c r="BTI2" s="2277"/>
      <c r="BTJ2" s="2277"/>
      <c r="BTK2" s="2277"/>
      <c r="BTL2" s="2277"/>
      <c r="BTM2" s="2277"/>
      <c r="BTN2" s="2277"/>
      <c r="BTO2" s="2277"/>
      <c r="BTP2" s="2277"/>
      <c r="BTQ2" s="2277"/>
      <c r="BTR2" s="2277"/>
      <c r="BTS2" s="2277"/>
      <c r="BTT2" s="2277"/>
      <c r="BTU2" s="2277"/>
      <c r="BTV2" s="2277"/>
      <c r="BTW2" s="2277"/>
      <c r="BTX2" s="2277"/>
      <c r="BTY2" s="2277"/>
      <c r="BTZ2" s="2277"/>
      <c r="BUA2" s="2277"/>
      <c r="BUB2" s="2277"/>
      <c r="BUC2" s="2277"/>
      <c r="BUD2" s="2277"/>
      <c r="BUE2" s="2277"/>
      <c r="BUF2" s="2277"/>
      <c r="BUG2" s="2277"/>
      <c r="BUH2" s="2277"/>
      <c r="BUI2" s="2277"/>
      <c r="BUJ2" s="2277"/>
      <c r="BUK2" s="2277"/>
      <c r="BUL2" s="2277"/>
      <c r="BUM2" s="2277"/>
      <c r="BUN2" s="2277"/>
      <c r="BUO2" s="2277"/>
      <c r="BUP2" s="2277"/>
      <c r="BUQ2" s="2277"/>
      <c r="BUR2" s="2277"/>
      <c r="BUS2" s="2277"/>
      <c r="BUT2" s="2277"/>
      <c r="BUU2" s="2277"/>
      <c r="BUV2" s="2277"/>
      <c r="BUW2" s="2277"/>
      <c r="BUX2" s="2277"/>
      <c r="BUY2" s="2277"/>
      <c r="BUZ2" s="2277"/>
      <c r="BVA2" s="2277"/>
      <c r="BVB2" s="2277"/>
      <c r="BVC2" s="2277"/>
      <c r="BVD2" s="2277"/>
      <c r="BVE2" s="2277"/>
      <c r="BVF2" s="2277"/>
      <c r="BVG2" s="2277"/>
      <c r="BVH2" s="2277"/>
      <c r="BVI2" s="2277"/>
      <c r="BVJ2" s="2277"/>
      <c r="BVK2" s="2277"/>
      <c r="BVL2" s="2277"/>
      <c r="BVM2" s="2277"/>
      <c r="BVN2" s="2277"/>
      <c r="BVO2" s="2277"/>
      <c r="BVP2" s="2277"/>
      <c r="BVQ2" s="2277"/>
      <c r="BVR2" s="2277"/>
      <c r="BVS2" s="2277"/>
      <c r="BVT2" s="2277"/>
      <c r="BVU2" s="2277"/>
      <c r="BVV2" s="2277"/>
      <c r="BVW2" s="2277"/>
      <c r="BVX2" s="2277"/>
      <c r="BVY2" s="2277"/>
      <c r="BVZ2" s="2277"/>
      <c r="BWA2" s="2277"/>
      <c r="BWB2" s="2277"/>
      <c r="BWC2" s="2277"/>
      <c r="BWD2" s="2277"/>
      <c r="BWE2" s="2277"/>
      <c r="BWF2" s="2277"/>
      <c r="BWG2" s="2277"/>
      <c r="BWH2" s="2277"/>
      <c r="BWI2" s="2277"/>
      <c r="BWJ2" s="2277"/>
      <c r="BWK2" s="2277"/>
      <c r="BWL2" s="2277"/>
      <c r="BWM2" s="2277"/>
      <c r="BWN2" s="2277"/>
      <c r="BWO2" s="2277"/>
      <c r="BWP2" s="2277"/>
      <c r="BWQ2" s="2277"/>
      <c r="BWR2" s="2277"/>
      <c r="BWS2" s="2277"/>
      <c r="BWT2" s="2277"/>
      <c r="BWU2" s="2277"/>
      <c r="BWV2" s="2277"/>
      <c r="BWW2" s="2277"/>
      <c r="BWX2" s="2277"/>
      <c r="BWY2" s="2277"/>
      <c r="BWZ2" s="2277"/>
      <c r="BXA2" s="2277"/>
      <c r="BXB2" s="2277"/>
      <c r="BXC2" s="2277"/>
      <c r="BXD2" s="2277"/>
      <c r="BXE2" s="2277"/>
      <c r="BXF2" s="2277"/>
      <c r="BXG2" s="2277"/>
      <c r="BXH2" s="2277"/>
      <c r="BXI2" s="2277"/>
      <c r="BXJ2" s="2277"/>
      <c r="BXK2" s="2277"/>
      <c r="BXL2" s="2277"/>
      <c r="BXM2" s="2277"/>
      <c r="BXN2" s="2277"/>
      <c r="BXO2" s="2277"/>
      <c r="BXP2" s="2277"/>
      <c r="BXQ2" s="2277"/>
      <c r="BXR2" s="2277"/>
      <c r="BXS2" s="2277"/>
      <c r="BXT2" s="2277"/>
      <c r="BXU2" s="2277"/>
      <c r="BXV2" s="2277"/>
      <c r="BXW2" s="2277"/>
      <c r="BXX2" s="2277"/>
      <c r="BXY2" s="2277"/>
      <c r="BXZ2" s="2277"/>
      <c r="BYA2" s="2277"/>
      <c r="BYB2" s="2277"/>
      <c r="BYC2" s="2277"/>
      <c r="BYD2" s="2277"/>
      <c r="BYE2" s="2277"/>
      <c r="BYF2" s="2277"/>
      <c r="BYG2" s="2277"/>
      <c r="BYH2" s="2277"/>
      <c r="BYI2" s="2277"/>
      <c r="BYJ2" s="2277"/>
      <c r="BYK2" s="2277"/>
      <c r="BYL2" s="2277"/>
      <c r="BYM2" s="2277"/>
      <c r="BYN2" s="2277"/>
      <c r="BYO2" s="2277"/>
      <c r="BYP2" s="2277"/>
      <c r="BYQ2" s="2277"/>
      <c r="BYR2" s="2277"/>
      <c r="BYS2" s="2277"/>
      <c r="BYT2" s="2277"/>
      <c r="BYU2" s="2277"/>
      <c r="BYV2" s="2277"/>
      <c r="BYW2" s="2277"/>
      <c r="BYX2" s="2277"/>
      <c r="BYY2" s="2277"/>
      <c r="BYZ2" s="2277"/>
      <c r="BZA2" s="2277"/>
      <c r="BZB2" s="2277"/>
      <c r="BZC2" s="2277"/>
      <c r="BZD2" s="2277"/>
      <c r="BZE2" s="2277"/>
      <c r="BZF2" s="2277"/>
      <c r="BZG2" s="2277"/>
      <c r="BZH2" s="2277"/>
      <c r="BZI2" s="2277"/>
      <c r="BZJ2" s="2277"/>
      <c r="BZK2" s="2277"/>
      <c r="BZL2" s="2277"/>
      <c r="BZM2" s="2277"/>
      <c r="BZN2" s="2277"/>
      <c r="BZO2" s="2277"/>
      <c r="BZP2" s="2277"/>
      <c r="BZQ2" s="2277"/>
      <c r="BZR2" s="2277"/>
      <c r="BZS2" s="2277"/>
      <c r="BZT2" s="2277"/>
      <c r="BZU2" s="2277"/>
      <c r="BZV2" s="2277"/>
      <c r="BZW2" s="2277"/>
      <c r="BZX2" s="2277"/>
      <c r="BZY2" s="2277"/>
      <c r="BZZ2" s="2277"/>
      <c r="CAA2" s="2277"/>
      <c r="CAB2" s="2277"/>
      <c r="CAC2" s="2277"/>
      <c r="CAD2" s="2277"/>
      <c r="CAE2" s="2277"/>
      <c r="CAF2" s="2277"/>
      <c r="CAG2" s="2277"/>
      <c r="CAH2" s="2277"/>
      <c r="CAI2" s="2277"/>
      <c r="CAJ2" s="2277"/>
      <c r="CAK2" s="2277"/>
      <c r="CAL2" s="2277"/>
      <c r="CAM2" s="2277"/>
      <c r="CAN2" s="2277"/>
      <c r="CAO2" s="2277"/>
      <c r="CAP2" s="2277"/>
      <c r="CAQ2" s="2277"/>
      <c r="CAR2" s="2277"/>
      <c r="CAS2" s="2277"/>
      <c r="CAT2" s="2277"/>
      <c r="CAU2" s="2277"/>
      <c r="CAV2" s="2277"/>
      <c r="CAW2" s="2277"/>
      <c r="CAX2" s="2277"/>
      <c r="CAY2" s="2277"/>
      <c r="CAZ2" s="2277"/>
      <c r="CBA2" s="2277"/>
      <c r="CBB2" s="2277"/>
      <c r="CBC2" s="2277"/>
      <c r="CBD2" s="2277"/>
      <c r="CBE2" s="2277"/>
      <c r="CBF2" s="2277"/>
      <c r="CBG2" s="2277"/>
      <c r="CBH2" s="2277"/>
      <c r="CBI2" s="2277"/>
      <c r="CBJ2" s="2277"/>
      <c r="CBK2" s="2277"/>
      <c r="CBL2" s="2277"/>
      <c r="CBM2" s="2277"/>
      <c r="CBN2" s="2277"/>
      <c r="CBO2" s="2277"/>
      <c r="CBP2" s="2277"/>
      <c r="CBQ2" s="2277"/>
      <c r="CBR2" s="2277"/>
      <c r="CBS2" s="2277"/>
      <c r="CBT2" s="2277"/>
      <c r="CBU2" s="2277"/>
      <c r="CBV2" s="2277"/>
      <c r="CBW2" s="2277"/>
      <c r="CBX2" s="2277"/>
      <c r="CBY2" s="2277"/>
      <c r="CBZ2" s="2277"/>
      <c r="CCA2" s="2277"/>
      <c r="CCB2" s="2277"/>
      <c r="CCC2" s="2277"/>
      <c r="CCD2" s="2277"/>
      <c r="CCE2" s="2277"/>
      <c r="CCF2" s="2277"/>
      <c r="CCG2" s="2277"/>
      <c r="CCH2" s="2277"/>
      <c r="CCI2" s="2277"/>
      <c r="CCJ2" s="2277"/>
      <c r="CCK2" s="2277"/>
      <c r="CCL2" s="2277"/>
      <c r="CCM2" s="2277"/>
      <c r="CCN2" s="2277"/>
      <c r="CCO2" s="2277"/>
      <c r="CCP2" s="2277"/>
      <c r="CCQ2" s="2277"/>
      <c r="CCR2" s="2277"/>
      <c r="CCS2" s="2277"/>
      <c r="CCT2" s="2277"/>
      <c r="CCU2" s="2277"/>
      <c r="CCV2" s="2277"/>
      <c r="CCW2" s="2277"/>
      <c r="CCX2" s="2277"/>
      <c r="CCY2" s="2277"/>
      <c r="CCZ2" s="2277"/>
      <c r="CDA2" s="2277"/>
      <c r="CDB2" s="2277"/>
      <c r="CDC2" s="2277"/>
      <c r="CDD2" s="2277"/>
      <c r="CDE2" s="2277"/>
      <c r="CDF2" s="2277"/>
      <c r="CDG2" s="2277"/>
      <c r="CDH2" s="2277"/>
      <c r="CDI2" s="2277"/>
      <c r="CDJ2" s="2277"/>
      <c r="CDK2" s="2277"/>
      <c r="CDL2" s="2277"/>
      <c r="CDM2" s="2277"/>
      <c r="CDN2" s="2277"/>
      <c r="CDO2" s="2277"/>
      <c r="CDP2" s="2277"/>
      <c r="CDQ2" s="2277"/>
      <c r="CDR2" s="2277"/>
      <c r="CDS2" s="2277"/>
      <c r="CDT2" s="2277"/>
      <c r="CDU2" s="2277"/>
      <c r="CDV2" s="2277"/>
      <c r="CDW2" s="2277"/>
      <c r="CDX2" s="2277"/>
      <c r="CDY2" s="2277"/>
      <c r="CDZ2" s="2277"/>
      <c r="CEA2" s="2277"/>
      <c r="CEB2" s="2277"/>
      <c r="CEC2" s="2277"/>
      <c r="CED2" s="2277"/>
      <c r="CEE2" s="2277"/>
      <c r="CEF2" s="2277"/>
      <c r="CEG2" s="2277"/>
      <c r="CEH2" s="2277"/>
      <c r="CEI2" s="2277"/>
      <c r="CEJ2" s="2277"/>
      <c r="CEK2" s="2277"/>
      <c r="CEL2" s="2277"/>
      <c r="CEM2" s="2277"/>
      <c r="CEN2" s="2277"/>
      <c r="CEO2" s="2277"/>
      <c r="CEP2" s="2277"/>
      <c r="CEQ2" s="2277"/>
      <c r="CER2" s="2277"/>
      <c r="CES2" s="2277"/>
      <c r="CET2" s="2277"/>
      <c r="CEU2" s="2277"/>
      <c r="CEV2" s="2277"/>
      <c r="CEW2" s="2277"/>
      <c r="CEX2" s="2277"/>
      <c r="CEY2" s="2277"/>
      <c r="CEZ2" s="2277"/>
      <c r="CFA2" s="2277"/>
      <c r="CFB2" s="2277"/>
      <c r="CFC2" s="2277"/>
      <c r="CFD2" s="2277"/>
      <c r="CFE2" s="2277"/>
      <c r="CFF2" s="2277"/>
      <c r="CFG2" s="2277"/>
      <c r="CFH2" s="2277"/>
      <c r="CFI2" s="2277"/>
      <c r="CFJ2" s="2277"/>
      <c r="CFK2" s="2277"/>
      <c r="CFL2" s="2277"/>
      <c r="CFM2" s="2277"/>
      <c r="CFN2" s="2277"/>
      <c r="CFO2" s="2277"/>
      <c r="CFP2" s="2277"/>
      <c r="CFQ2" s="2277"/>
      <c r="CFR2" s="2277"/>
      <c r="CFS2" s="2277"/>
      <c r="CFT2" s="2277"/>
      <c r="CFU2" s="2277"/>
      <c r="CFV2" s="2277"/>
      <c r="CFW2" s="2277"/>
      <c r="CFX2" s="2277"/>
      <c r="CFY2" s="2277"/>
      <c r="CFZ2" s="2277"/>
      <c r="CGA2" s="2277"/>
      <c r="CGB2" s="2277"/>
      <c r="CGC2" s="2277"/>
      <c r="CGD2" s="2277"/>
      <c r="CGE2" s="2277"/>
      <c r="CGF2" s="2277"/>
      <c r="CGG2" s="2277"/>
      <c r="CGH2" s="2277"/>
      <c r="CGI2" s="2277"/>
      <c r="CGJ2" s="2277"/>
      <c r="CGK2" s="2277"/>
      <c r="CGL2" s="2277"/>
      <c r="CGM2" s="2277"/>
      <c r="CGN2" s="2277"/>
      <c r="CGO2" s="2277"/>
      <c r="CGP2" s="2277"/>
      <c r="CGQ2" s="2277"/>
      <c r="CGR2" s="2277"/>
      <c r="CGS2" s="2277"/>
      <c r="CGT2" s="2277"/>
      <c r="CGU2" s="2277"/>
      <c r="CGV2" s="2277"/>
      <c r="CGW2" s="2277"/>
      <c r="CGX2" s="2277"/>
      <c r="CGY2" s="2277"/>
      <c r="CGZ2" s="2277"/>
      <c r="CHA2" s="2277"/>
      <c r="CHB2" s="2277"/>
      <c r="CHC2" s="2277"/>
      <c r="CHD2" s="2277"/>
      <c r="CHE2" s="2277"/>
      <c r="CHF2" s="2277"/>
      <c r="CHG2" s="2277"/>
      <c r="CHH2" s="2277"/>
      <c r="CHI2" s="2277"/>
      <c r="CHJ2" s="2277"/>
      <c r="CHK2" s="2277"/>
      <c r="CHL2" s="2277"/>
      <c r="CHM2" s="2277"/>
      <c r="CHN2" s="2277"/>
      <c r="CHO2" s="2277"/>
      <c r="CHP2" s="2277"/>
      <c r="CHQ2" s="2277"/>
      <c r="CHR2" s="2277"/>
      <c r="CHS2" s="2277"/>
      <c r="CHT2" s="2277"/>
      <c r="CHU2" s="2277"/>
      <c r="CHV2" s="2277"/>
      <c r="CHW2" s="2277"/>
      <c r="CHX2" s="2277"/>
      <c r="CHY2" s="2277"/>
      <c r="CHZ2" s="2277"/>
      <c r="CIA2" s="2277"/>
      <c r="CIB2" s="2277"/>
      <c r="CIC2" s="2277"/>
      <c r="CID2" s="2277"/>
      <c r="CIE2" s="2277"/>
      <c r="CIF2" s="2277"/>
      <c r="CIG2" s="2277"/>
      <c r="CIH2" s="2277"/>
      <c r="CII2" s="2277"/>
      <c r="CIJ2" s="2277"/>
      <c r="CIK2" s="2277"/>
      <c r="CIL2" s="2277"/>
      <c r="CIM2" s="2277"/>
      <c r="CIN2" s="2277"/>
      <c r="CIO2" s="2277"/>
      <c r="CIP2" s="2277"/>
      <c r="CIQ2" s="2277"/>
      <c r="CIR2" s="2277"/>
      <c r="CIS2" s="2277"/>
      <c r="CIT2" s="2277"/>
      <c r="CIU2" s="2277"/>
      <c r="CIV2" s="2277"/>
      <c r="CIW2" s="2277"/>
      <c r="CIX2" s="2277"/>
      <c r="CIY2" s="2277"/>
      <c r="CIZ2" s="2277"/>
      <c r="CJA2" s="2277"/>
      <c r="CJB2" s="2277"/>
      <c r="CJC2" s="2277"/>
      <c r="CJD2" s="2277"/>
      <c r="CJE2" s="2277"/>
      <c r="CJF2" s="2277"/>
      <c r="CJG2" s="2277"/>
      <c r="CJH2" s="2277"/>
      <c r="CJI2" s="2277"/>
      <c r="CJJ2" s="2277"/>
      <c r="CJK2" s="2277"/>
      <c r="CJL2" s="2277"/>
      <c r="CJM2" s="2277"/>
      <c r="CJN2" s="2277"/>
      <c r="CJO2" s="2277"/>
      <c r="CJP2" s="2277"/>
      <c r="CJQ2" s="2277"/>
      <c r="CJR2" s="2277"/>
      <c r="CJS2" s="2277"/>
      <c r="CJT2" s="2277"/>
      <c r="CJU2" s="2277"/>
      <c r="CJV2" s="2277"/>
      <c r="CJW2" s="2277"/>
      <c r="CJX2" s="2277"/>
      <c r="CJY2" s="2277"/>
      <c r="CJZ2" s="2277"/>
      <c r="CKA2" s="2277"/>
      <c r="CKB2" s="2277"/>
      <c r="CKC2" s="2277"/>
      <c r="CKD2" s="2277"/>
      <c r="CKE2" s="2277"/>
      <c r="CKF2" s="2277"/>
      <c r="CKG2" s="2277"/>
      <c r="CKH2" s="2277"/>
      <c r="CKI2" s="2277"/>
      <c r="CKJ2" s="2277"/>
      <c r="CKK2" s="2277"/>
      <c r="CKL2" s="2277"/>
      <c r="CKM2" s="2277"/>
      <c r="CKN2" s="2277"/>
      <c r="CKO2" s="2277"/>
      <c r="CKP2" s="2277"/>
      <c r="CKQ2" s="2277"/>
      <c r="CKR2" s="2277"/>
      <c r="CKS2" s="2277"/>
      <c r="CKT2" s="2277"/>
      <c r="CKU2" s="2277"/>
      <c r="CKV2" s="2277"/>
      <c r="CKW2" s="2277"/>
      <c r="CKX2" s="2277"/>
      <c r="CKY2" s="2277"/>
      <c r="CKZ2" s="2277"/>
      <c r="CLA2" s="2277"/>
      <c r="CLB2" s="2277"/>
      <c r="CLC2" s="2277"/>
      <c r="CLD2" s="2277"/>
      <c r="CLE2" s="2277"/>
      <c r="CLF2" s="2277"/>
      <c r="CLG2" s="2277"/>
      <c r="CLH2" s="2277"/>
      <c r="CLI2" s="2277"/>
      <c r="CLJ2" s="2277"/>
      <c r="CLK2" s="2277"/>
      <c r="CLL2" s="2277"/>
      <c r="CLM2" s="2277"/>
      <c r="CLN2" s="2277"/>
      <c r="CLO2" s="2277"/>
      <c r="CLP2" s="2277"/>
      <c r="CLQ2" s="2277"/>
      <c r="CLR2" s="2277"/>
      <c r="CLS2" s="2277"/>
      <c r="CLT2" s="2277"/>
      <c r="CLU2" s="2277"/>
      <c r="CLV2" s="2277"/>
      <c r="CLW2" s="2277"/>
      <c r="CLX2" s="2277"/>
      <c r="CLY2" s="2277"/>
      <c r="CLZ2" s="2277"/>
      <c r="CMA2" s="2277"/>
      <c r="CMB2" s="2277"/>
      <c r="CMC2" s="2277"/>
      <c r="CMD2" s="2277"/>
      <c r="CME2" s="2277"/>
      <c r="CMF2" s="2277"/>
      <c r="CMG2" s="2277"/>
      <c r="CMH2" s="2277"/>
      <c r="CMI2" s="2277"/>
      <c r="CMJ2" s="2277"/>
      <c r="CMK2" s="2277"/>
      <c r="CML2" s="2277"/>
      <c r="CMM2" s="2277"/>
      <c r="CMN2" s="2277"/>
      <c r="CMO2" s="2277"/>
      <c r="CMP2" s="2277"/>
      <c r="CMQ2" s="2277"/>
      <c r="CMR2" s="2277"/>
      <c r="CMS2" s="2277"/>
      <c r="CMT2" s="2277"/>
      <c r="CMU2" s="2277"/>
      <c r="CMV2" s="2277"/>
      <c r="CMW2" s="2277"/>
      <c r="CMX2" s="2277"/>
      <c r="CMY2" s="2277"/>
      <c r="CMZ2" s="2277"/>
      <c r="CNA2" s="2277"/>
      <c r="CNB2" s="2277"/>
      <c r="CNC2" s="2277"/>
      <c r="CND2" s="2277"/>
      <c r="CNE2" s="2277"/>
      <c r="CNF2" s="2277"/>
      <c r="CNG2" s="2277"/>
      <c r="CNH2" s="2277"/>
      <c r="CNI2" s="2277"/>
      <c r="CNJ2" s="2277"/>
      <c r="CNK2" s="2277"/>
      <c r="CNL2" s="2277"/>
      <c r="CNM2" s="2277"/>
      <c r="CNN2" s="2277"/>
      <c r="CNO2" s="2277"/>
      <c r="CNP2" s="2277"/>
      <c r="CNQ2" s="2277"/>
      <c r="CNR2" s="2277"/>
      <c r="CNS2" s="2277"/>
      <c r="CNT2" s="2277"/>
      <c r="CNU2" s="2277"/>
      <c r="CNV2" s="2277"/>
      <c r="CNW2" s="2277"/>
      <c r="CNX2" s="2277"/>
      <c r="CNY2" s="2277"/>
      <c r="CNZ2" s="2277"/>
      <c r="COA2" s="2277"/>
      <c r="COB2" s="2277"/>
      <c r="COC2" s="2277"/>
      <c r="COD2" s="2277"/>
      <c r="COE2" s="2277"/>
      <c r="COF2" s="2277"/>
      <c r="COG2" s="2277"/>
      <c r="COH2" s="2277"/>
      <c r="COI2" s="2277"/>
      <c r="COJ2" s="2277"/>
      <c r="COK2" s="2277"/>
      <c r="COL2" s="2277"/>
      <c r="COM2" s="2277"/>
      <c r="CON2" s="2277"/>
      <c r="COO2" s="2277"/>
      <c r="COP2" s="2277"/>
      <c r="COQ2" s="2277"/>
      <c r="COR2" s="2277"/>
      <c r="COS2" s="2277"/>
      <c r="COT2" s="2277"/>
      <c r="COU2" s="2277"/>
      <c r="COV2" s="2277"/>
      <c r="COW2" s="2277"/>
      <c r="COX2" s="2277"/>
      <c r="COY2" s="2277"/>
      <c r="COZ2" s="2277"/>
      <c r="CPA2" s="2277"/>
      <c r="CPB2" s="2277"/>
      <c r="CPC2" s="2277"/>
      <c r="CPD2" s="2277"/>
      <c r="CPE2" s="2277"/>
      <c r="CPF2" s="2277"/>
      <c r="CPG2" s="2277"/>
      <c r="CPH2" s="2277"/>
      <c r="CPI2" s="2277"/>
      <c r="CPJ2" s="2277"/>
      <c r="CPK2" s="2277"/>
      <c r="CPL2" s="2277"/>
      <c r="CPM2" s="2277"/>
      <c r="CPN2" s="2277"/>
      <c r="CPO2" s="2277"/>
      <c r="CPP2" s="2277"/>
      <c r="CPQ2" s="2277"/>
      <c r="CPR2" s="2277"/>
      <c r="CPS2" s="2277"/>
      <c r="CPT2" s="2277"/>
      <c r="CPU2" s="2277"/>
      <c r="CPV2" s="2277"/>
      <c r="CPW2" s="2277"/>
      <c r="CPX2" s="2277"/>
      <c r="CPY2" s="2277"/>
      <c r="CPZ2" s="2277"/>
      <c r="CQA2" s="2277"/>
      <c r="CQB2" s="2277"/>
      <c r="CQC2" s="2277"/>
      <c r="CQD2" s="2277"/>
      <c r="CQE2" s="2277"/>
      <c r="CQF2" s="2277"/>
      <c r="CQG2" s="2277"/>
      <c r="CQH2" s="2277"/>
      <c r="CQI2" s="2277"/>
      <c r="CQJ2" s="2277"/>
      <c r="CQK2" s="2277"/>
      <c r="CQL2" s="2277"/>
      <c r="CQM2" s="2277"/>
      <c r="CQN2" s="2277"/>
      <c r="CQO2" s="2277"/>
      <c r="CQP2" s="2277"/>
      <c r="CQQ2" s="2277"/>
      <c r="CQR2" s="2277"/>
      <c r="CQS2" s="2277"/>
      <c r="CQT2" s="2277"/>
      <c r="CQU2" s="2277"/>
      <c r="CQV2" s="2277"/>
      <c r="CQW2" s="2277"/>
      <c r="CQX2" s="2277"/>
      <c r="CQY2" s="2277"/>
      <c r="CQZ2" s="2277"/>
      <c r="CRA2" s="2277"/>
      <c r="CRB2" s="2277"/>
      <c r="CRC2" s="2277"/>
      <c r="CRD2" s="2277"/>
      <c r="CRE2" s="2277"/>
      <c r="CRF2" s="2277"/>
      <c r="CRG2" s="2277"/>
      <c r="CRH2" s="2277"/>
      <c r="CRI2" s="2277"/>
      <c r="CRJ2" s="2277"/>
      <c r="CRK2" s="2277"/>
      <c r="CRL2" s="2277"/>
      <c r="CRM2" s="2277"/>
      <c r="CRN2" s="2277"/>
      <c r="CRO2" s="2277"/>
      <c r="CRP2" s="2277"/>
      <c r="CRQ2" s="2277"/>
      <c r="CRR2" s="2277"/>
      <c r="CRS2" s="2277"/>
      <c r="CRT2" s="2277"/>
      <c r="CRU2" s="2277"/>
      <c r="CRV2" s="2277"/>
      <c r="CRW2" s="2277"/>
      <c r="CRX2" s="2277"/>
      <c r="CRY2" s="2277"/>
      <c r="CRZ2" s="2277"/>
      <c r="CSA2" s="2277"/>
      <c r="CSB2" s="2277"/>
      <c r="CSC2" s="2277"/>
      <c r="CSD2" s="2277"/>
      <c r="CSE2" s="2277"/>
      <c r="CSF2" s="2277"/>
      <c r="CSG2" s="2277"/>
      <c r="CSH2" s="2277"/>
      <c r="CSI2" s="2277"/>
      <c r="CSJ2" s="2277"/>
      <c r="CSK2" s="2277"/>
      <c r="CSL2" s="2277"/>
      <c r="CSM2" s="2277"/>
      <c r="CSN2" s="2277"/>
      <c r="CSO2" s="2277"/>
      <c r="CSP2" s="2277"/>
      <c r="CSQ2" s="2277"/>
      <c r="CSR2" s="2277"/>
      <c r="CSS2" s="2277"/>
      <c r="CST2" s="2277"/>
      <c r="CSU2" s="2277"/>
      <c r="CSV2" s="2277"/>
      <c r="CSW2" s="2277"/>
      <c r="CSX2" s="2277"/>
      <c r="CSY2" s="2277"/>
      <c r="CSZ2" s="2277"/>
      <c r="CTA2" s="2277"/>
      <c r="CTB2" s="2277"/>
      <c r="CTC2" s="2277"/>
      <c r="CTD2" s="2277"/>
      <c r="CTE2" s="2277"/>
      <c r="CTF2" s="2277"/>
      <c r="CTG2" s="2277"/>
      <c r="CTH2" s="2277"/>
      <c r="CTI2" s="2277"/>
      <c r="CTJ2" s="2277"/>
      <c r="CTK2" s="2277"/>
      <c r="CTL2" s="2277"/>
      <c r="CTM2" s="2277"/>
      <c r="CTN2" s="2277"/>
      <c r="CTO2" s="2277"/>
      <c r="CTP2" s="2277"/>
      <c r="CTQ2" s="2277"/>
      <c r="CTR2" s="2277"/>
      <c r="CTS2" s="2277"/>
      <c r="CTT2" s="2277"/>
      <c r="CTU2" s="2277"/>
      <c r="CTV2" s="2277"/>
      <c r="CTW2" s="2277"/>
      <c r="CTX2" s="2277"/>
      <c r="CTY2" s="2277"/>
      <c r="CTZ2" s="2277"/>
      <c r="CUA2" s="2277"/>
      <c r="CUB2" s="2277"/>
      <c r="CUC2" s="2277"/>
      <c r="CUD2" s="2277"/>
      <c r="CUE2" s="2277"/>
      <c r="CUF2" s="2277"/>
      <c r="CUG2" s="2277"/>
      <c r="CUH2" s="2277"/>
      <c r="CUI2" s="2277"/>
      <c r="CUJ2" s="2277"/>
      <c r="CUK2" s="2277"/>
      <c r="CUL2" s="2277"/>
      <c r="CUM2" s="2277"/>
      <c r="CUN2" s="2277"/>
      <c r="CUO2" s="2277"/>
      <c r="CUP2" s="2277"/>
      <c r="CUQ2" s="2277"/>
      <c r="CUR2" s="2277"/>
      <c r="CUS2" s="2277"/>
      <c r="CUT2" s="2277"/>
      <c r="CUU2" s="2277"/>
      <c r="CUV2" s="2277"/>
      <c r="CUW2" s="2277"/>
      <c r="CUX2" s="2277"/>
      <c r="CUY2" s="2277"/>
      <c r="CUZ2" s="2277"/>
      <c r="CVA2" s="2277"/>
      <c r="CVB2" s="2277"/>
      <c r="CVC2" s="2277"/>
      <c r="CVD2" s="2277"/>
      <c r="CVE2" s="2277"/>
      <c r="CVF2" s="2277"/>
      <c r="CVG2" s="2277"/>
      <c r="CVH2" s="2277"/>
      <c r="CVI2" s="2277"/>
      <c r="CVJ2" s="2277"/>
      <c r="CVK2" s="2277"/>
      <c r="CVL2" s="2277"/>
      <c r="CVM2" s="2277"/>
      <c r="CVN2" s="2277"/>
      <c r="CVO2" s="2277"/>
      <c r="CVP2" s="2277"/>
      <c r="CVQ2" s="2277"/>
      <c r="CVR2" s="2277"/>
      <c r="CVS2" s="2277"/>
      <c r="CVT2" s="2277"/>
      <c r="CVU2" s="2277"/>
      <c r="CVV2" s="2277"/>
      <c r="CVW2" s="2277"/>
      <c r="CVX2" s="2277"/>
      <c r="CVY2" s="2277"/>
      <c r="CVZ2" s="2277"/>
      <c r="CWA2" s="2277"/>
      <c r="CWB2" s="2277"/>
      <c r="CWC2" s="2277"/>
      <c r="CWD2" s="2277"/>
      <c r="CWE2" s="2277"/>
      <c r="CWF2" s="2277"/>
      <c r="CWG2" s="2277"/>
      <c r="CWH2" s="2277"/>
      <c r="CWI2" s="2277"/>
      <c r="CWJ2" s="2277"/>
      <c r="CWK2" s="2277"/>
      <c r="CWL2" s="2277"/>
      <c r="CWM2" s="2277"/>
      <c r="CWN2" s="2277"/>
      <c r="CWO2" s="2277"/>
      <c r="CWP2" s="2277"/>
      <c r="CWQ2" s="2277"/>
      <c r="CWR2" s="2277"/>
      <c r="CWS2" s="2277"/>
      <c r="CWT2" s="2277"/>
      <c r="CWU2" s="2277"/>
      <c r="CWV2" s="2277"/>
      <c r="CWW2" s="2277"/>
      <c r="CWX2" s="2277"/>
      <c r="CWY2" s="2277"/>
      <c r="CWZ2" s="2277"/>
      <c r="CXA2" s="2277"/>
      <c r="CXB2" s="2277"/>
      <c r="CXC2" s="2277"/>
      <c r="CXD2" s="2277"/>
      <c r="CXE2" s="2277"/>
      <c r="CXF2" s="2277"/>
      <c r="CXG2" s="2277"/>
      <c r="CXH2" s="2277"/>
      <c r="CXI2" s="2277"/>
      <c r="CXJ2" s="2277"/>
      <c r="CXK2" s="2277"/>
      <c r="CXL2" s="2277"/>
      <c r="CXM2" s="2277"/>
      <c r="CXN2" s="2277"/>
      <c r="CXO2" s="2277"/>
      <c r="CXP2" s="2277"/>
      <c r="CXQ2" s="2277"/>
      <c r="CXR2" s="2277"/>
      <c r="CXS2" s="2277"/>
      <c r="CXT2" s="2277"/>
      <c r="CXU2" s="2277"/>
      <c r="CXV2" s="2277"/>
      <c r="CXW2" s="2277"/>
      <c r="CXX2" s="2277"/>
      <c r="CXY2" s="2277"/>
      <c r="CXZ2" s="2277"/>
      <c r="CYA2" s="2277"/>
      <c r="CYB2" s="2277"/>
      <c r="CYC2" s="2277"/>
      <c r="CYD2" s="2277"/>
      <c r="CYE2" s="2277"/>
      <c r="CYF2" s="2277"/>
      <c r="CYG2" s="2277"/>
      <c r="CYH2" s="2277"/>
      <c r="CYI2" s="2277"/>
      <c r="CYJ2" s="2277"/>
      <c r="CYK2" s="2277"/>
      <c r="CYL2" s="2277"/>
      <c r="CYM2" s="2277"/>
      <c r="CYN2" s="2277"/>
      <c r="CYO2" s="2277"/>
      <c r="CYP2" s="2277"/>
      <c r="CYQ2" s="2277"/>
      <c r="CYR2" s="2277"/>
      <c r="CYS2" s="2277"/>
      <c r="CYT2" s="2277"/>
      <c r="CYU2" s="2277"/>
      <c r="CYV2" s="2277"/>
      <c r="CYW2" s="2277"/>
      <c r="CYX2" s="2277"/>
      <c r="CYY2" s="2277"/>
      <c r="CYZ2" s="2277"/>
      <c r="CZA2" s="2277"/>
      <c r="CZB2" s="2277"/>
      <c r="CZC2" s="2277"/>
      <c r="CZD2" s="2277"/>
      <c r="CZE2" s="2277"/>
      <c r="CZF2" s="2277"/>
      <c r="CZG2" s="2277"/>
      <c r="CZH2" s="2277"/>
      <c r="CZI2" s="2277"/>
      <c r="CZJ2" s="2277"/>
      <c r="CZK2" s="2277"/>
      <c r="CZL2" s="2277"/>
      <c r="CZM2" s="2277"/>
      <c r="CZN2" s="2277"/>
      <c r="CZO2" s="2277"/>
      <c r="CZP2" s="2277"/>
      <c r="CZQ2" s="2277"/>
      <c r="CZR2" s="2277"/>
      <c r="CZS2" s="2277"/>
      <c r="CZT2" s="2277"/>
      <c r="CZU2" s="2277"/>
      <c r="CZV2" s="2277"/>
      <c r="CZW2" s="2277"/>
      <c r="CZX2" s="2277"/>
      <c r="CZY2" s="2277"/>
      <c r="CZZ2" s="2277"/>
      <c r="DAA2" s="2277"/>
      <c r="DAB2" s="2277"/>
      <c r="DAC2" s="2277"/>
      <c r="DAD2" s="2277"/>
      <c r="DAE2" s="2277"/>
      <c r="DAF2" s="2277"/>
      <c r="DAG2" s="2277"/>
      <c r="DAH2" s="2277"/>
      <c r="DAI2" s="2277"/>
      <c r="DAJ2" s="2277"/>
      <c r="DAK2" s="2277"/>
      <c r="DAL2" s="2277"/>
      <c r="DAM2" s="2277"/>
      <c r="DAN2" s="2277"/>
      <c r="DAO2" s="2277"/>
      <c r="DAP2" s="2277"/>
      <c r="DAQ2" s="2277"/>
      <c r="DAR2" s="2277"/>
      <c r="DAS2" s="2277"/>
      <c r="DAT2" s="2277"/>
      <c r="DAU2" s="2277"/>
      <c r="DAV2" s="2277"/>
      <c r="DAW2" s="2277"/>
      <c r="DAX2" s="2277"/>
      <c r="DAY2" s="2277"/>
      <c r="DAZ2" s="2277"/>
      <c r="DBA2" s="2277"/>
      <c r="DBB2" s="2277"/>
      <c r="DBC2" s="2277"/>
      <c r="DBD2" s="2277"/>
      <c r="DBE2" s="2277"/>
      <c r="DBF2" s="2277"/>
      <c r="DBG2" s="2277"/>
      <c r="DBH2" s="2277"/>
      <c r="DBI2" s="2277"/>
      <c r="DBJ2" s="2277"/>
      <c r="DBK2" s="2277"/>
      <c r="DBL2" s="2277"/>
      <c r="DBM2" s="2277"/>
      <c r="DBN2" s="2277"/>
      <c r="DBO2" s="2277"/>
      <c r="DBP2" s="2277"/>
      <c r="DBQ2" s="2277"/>
      <c r="DBR2" s="2277"/>
      <c r="DBS2" s="2277"/>
      <c r="DBT2" s="2277"/>
      <c r="DBU2" s="2277"/>
      <c r="DBV2" s="2277"/>
      <c r="DBW2" s="2277"/>
      <c r="DBX2" s="2277"/>
      <c r="DBY2" s="2277"/>
      <c r="DBZ2" s="2277"/>
      <c r="DCA2" s="2277"/>
      <c r="DCB2" s="2277"/>
      <c r="DCC2" s="2277"/>
      <c r="DCD2" s="2277"/>
      <c r="DCE2" s="2277"/>
      <c r="DCF2" s="2277"/>
      <c r="DCG2" s="2277"/>
      <c r="DCH2" s="2277"/>
      <c r="DCI2" s="2277"/>
      <c r="DCJ2" s="2277"/>
      <c r="DCK2" s="2277"/>
      <c r="DCL2" s="2277"/>
      <c r="DCM2" s="2277"/>
      <c r="DCN2" s="2277"/>
      <c r="DCO2" s="2277"/>
      <c r="DCP2" s="2277"/>
      <c r="DCQ2" s="2277"/>
      <c r="DCR2" s="2277"/>
      <c r="DCS2" s="2277"/>
      <c r="DCT2" s="2277"/>
      <c r="DCU2" s="2277"/>
      <c r="DCV2" s="2277"/>
      <c r="DCW2" s="2277"/>
      <c r="DCX2" s="2277"/>
      <c r="DCY2" s="2277"/>
      <c r="DCZ2" s="2277"/>
      <c r="DDA2" s="2277"/>
      <c r="DDB2" s="2277"/>
      <c r="DDC2" s="2277"/>
      <c r="DDD2" s="2277"/>
      <c r="DDE2" s="2277"/>
      <c r="DDF2" s="2277"/>
      <c r="DDG2" s="2277"/>
      <c r="DDH2" s="2277"/>
      <c r="DDI2" s="2277"/>
      <c r="DDJ2" s="2277"/>
      <c r="DDK2" s="2277"/>
      <c r="DDL2" s="2277"/>
      <c r="DDM2" s="2277"/>
      <c r="DDN2" s="2277"/>
      <c r="DDO2" s="2277"/>
      <c r="DDP2" s="2277"/>
      <c r="DDQ2" s="2277"/>
      <c r="DDR2" s="2277"/>
      <c r="DDS2" s="2277"/>
      <c r="DDT2" s="2277"/>
      <c r="DDU2" s="2277"/>
      <c r="DDV2" s="2277"/>
      <c r="DDW2" s="2277"/>
      <c r="DDX2" s="2277"/>
      <c r="DDY2" s="2277"/>
      <c r="DDZ2" s="2277"/>
      <c r="DEA2" s="2277"/>
      <c r="DEB2" s="2277"/>
      <c r="DEC2" s="2277"/>
      <c r="DED2" s="2277"/>
      <c r="DEE2" s="2277"/>
      <c r="DEF2" s="2277"/>
      <c r="DEG2" s="2277"/>
      <c r="DEH2" s="2277"/>
      <c r="DEI2" s="2277"/>
      <c r="DEJ2" s="2277"/>
      <c r="DEK2" s="2277"/>
      <c r="DEL2" s="2277"/>
      <c r="DEM2" s="2277"/>
      <c r="DEN2" s="2277"/>
      <c r="DEO2" s="2277"/>
      <c r="DEP2" s="2277"/>
      <c r="DEQ2" s="2277"/>
      <c r="DER2" s="2277"/>
      <c r="DES2" s="2277"/>
      <c r="DET2" s="2277"/>
      <c r="DEU2" s="2277"/>
      <c r="DEV2" s="2277"/>
      <c r="DEW2" s="2277"/>
      <c r="DEX2" s="2277"/>
      <c r="DEY2" s="2277"/>
      <c r="DEZ2" s="2277"/>
      <c r="DFA2" s="2277"/>
      <c r="DFB2" s="2277"/>
      <c r="DFC2" s="2277"/>
      <c r="DFD2" s="2277"/>
      <c r="DFE2" s="2277"/>
      <c r="DFF2" s="2277"/>
      <c r="DFG2" s="2277"/>
      <c r="DFH2" s="2277"/>
      <c r="DFI2" s="2277"/>
      <c r="DFJ2" s="2277"/>
      <c r="DFK2" s="2277"/>
      <c r="DFL2" s="2277"/>
      <c r="DFM2" s="2277"/>
      <c r="DFN2" s="2277"/>
      <c r="DFO2" s="2277"/>
      <c r="DFP2" s="2277"/>
      <c r="DFQ2" s="2277"/>
      <c r="DFR2" s="2277"/>
      <c r="DFS2" s="2277"/>
      <c r="DFT2" s="2277"/>
      <c r="DFU2" s="2277"/>
      <c r="DFV2" s="2277"/>
      <c r="DFW2" s="2277"/>
      <c r="DFX2" s="2277"/>
      <c r="DFY2" s="2277"/>
      <c r="DFZ2" s="2277"/>
      <c r="DGA2" s="2277"/>
      <c r="DGB2" s="2277"/>
      <c r="DGC2" s="2277"/>
      <c r="DGD2" s="2277"/>
      <c r="DGE2" s="2277"/>
      <c r="DGF2" s="2277"/>
      <c r="DGG2" s="2277"/>
      <c r="DGH2" s="2277"/>
      <c r="DGI2" s="2277"/>
      <c r="DGJ2" s="2277"/>
      <c r="DGK2" s="2277"/>
      <c r="DGL2" s="2277"/>
      <c r="DGM2" s="2277"/>
      <c r="DGN2" s="2277"/>
      <c r="DGO2" s="2277"/>
      <c r="DGP2" s="2277"/>
      <c r="DGQ2" s="2277"/>
      <c r="DGR2" s="2277"/>
      <c r="DGS2" s="2277"/>
      <c r="DGT2" s="2277"/>
      <c r="DGU2" s="2277"/>
      <c r="DGV2" s="2277"/>
      <c r="DGW2" s="2277"/>
      <c r="DGX2" s="2277"/>
      <c r="DGY2" s="2277"/>
      <c r="DGZ2" s="2277"/>
      <c r="DHA2" s="2277"/>
      <c r="DHB2" s="2277"/>
      <c r="DHC2" s="2277"/>
      <c r="DHD2" s="2277"/>
      <c r="DHE2" s="2277"/>
      <c r="DHF2" s="2277"/>
      <c r="DHG2" s="2277"/>
      <c r="DHH2" s="2277"/>
      <c r="DHI2" s="2277"/>
      <c r="DHJ2" s="2277"/>
      <c r="DHK2" s="2277"/>
      <c r="DHL2" s="2277"/>
      <c r="DHM2" s="2277"/>
      <c r="DHN2" s="2277"/>
      <c r="DHO2" s="2277"/>
      <c r="DHP2" s="2277"/>
      <c r="DHQ2" s="2277"/>
      <c r="DHR2" s="2277"/>
      <c r="DHS2" s="2277"/>
      <c r="DHT2" s="2277"/>
      <c r="DHU2" s="2277"/>
      <c r="DHV2" s="2277"/>
      <c r="DHW2" s="2277"/>
      <c r="DHX2" s="2277"/>
      <c r="DHY2" s="2277"/>
      <c r="DHZ2" s="2277"/>
      <c r="DIA2" s="2277"/>
      <c r="DIB2" s="2277"/>
      <c r="DIC2" s="2277"/>
      <c r="DID2" s="2277"/>
      <c r="DIE2" s="2277"/>
      <c r="DIF2" s="2277"/>
      <c r="DIG2" s="2277"/>
      <c r="DIH2" s="2277"/>
      <c r="DII2" s="2277"/>
      <c r="DIJ2" s="2277"/>
      <c r="DIK2" s="2277"/>
      <c r="DIL2" s="2277"/>
      <c r="DIM2" s="2277"/>
      <c r="DIN2" s="2277"/>
      <c r="DIO2" s="2277"/>
      <c r="DIP2" s="2277"/>
      <c r="DIQ2" s="2277"/>
      <c r="DIR2" s="2277"/>
      <c r="DIS2" s="2277"/>
      <c r="DIT2" s="2277"/>
      <c r="DIU2" s="2277"/>
      <c r="DIV2" s="2277"/>
      <c r="DIW2" s="2277"/>
      <c r="DIX2" s="2277"/>
      <c r="DIY2" s="2277"/>
      <c r="DIZ2" s="2277"/>
      <c r="DJA2" s="2277"/>
      <c r="DJB2" s="2277"/>
      <c r="DJC2" s="2277"/>
      <c r="DJD2" s="2277"/>
      <c r="DJE2" s="2277"/>
      <c r="DJF2" s="2277"/>
      <c r="DJG2" s="2277"/>
      <c r="DJH2" s="2277"/>
      <c r="DJI2" s="2277"/>
      <c r="DJJ2" s="2277"/>
      <c r="DJK2" s="2277"/>
      <c r="DJL2" s="2277"/>
      <c r="DJM2" s="2277"/>
      <c r="DJN2" s="2277"/>
      <c r="DJO2" s="2277"/>
      <c r="DJP2" s="2277"/>
      <c r="DJQ2" s="2277"/>
      <c r="DJR2" s="2277"/>
      <c r="DJS2" s="2277"/>
      <c r="DJT2" s="2277"/>
      <c r="DJU2" s="2277"/>
      <c r="DJV2" s="2277"/>
      <c r="DJW2" s="2277"/>
      <c r="DJX2" s="2277"/>
      <c r="DJY2" s="2277"/>
      <c r="DJZ2" s="2277"/>
      <c r="DKA2" s="2277"/>
      <c r="DKB2" s="2277"/>
      <c r="DKC2" s="2277"/>
      <c r="DKD2" s="2277"/>
      <c r="DKE2" s="2277"/>
      <c r="DKF2" s="2277"/>
      <c r="DKG2" s="2277"/>
      <c r="DKH2" s="2277"/>
      <c r="DKI2" s="2277"/>
      <c r="DKJ2" s="2277"/>
      <c r="DKK2" s="2277"/>
      <c r="DKL2" s="2277"/>
      <c r="DKM2" s="2277"/>
      <c r="DKN2" s="2277"/>
      <c r="DKO2" s="2277"/>
      <c r="DKP2" s="2277"/>
      <c r="DKQ2" s="2277"/>
      <c r="DKR2" s="2277"/>
      <c r="DKS2" s="2277"/>
      <c r="DKT2" s="2277"/>
      <c r="DKU2" s="2277"/>
      <c r="DKV2" s="2277"/>
      <c r="DKW2" s="2277"/>
      <c r="DKX2" s="2277"/>
      <c r="DKY2" s="2277"/>
      <c r="DKZ2" s="2277"/>
      <c r="DLA2" s="2277"/>
      <c r="DLB2" s="2277"/>
      <c r="DLC2" s="2277"/>
      <c r="DLD2" s="2277"/>
      <c r="DLE2" s="2277"/>
      <c r="DLF2" s="2277"/>
      <c r="DLG2" s="2277"/>
      <c r="DLH2" s="2277"/>
      <c r="DLI2" s="2277"/>
      <c r="DLJ2" s="2277"/>
      <c r="DLK2" s="2277"/>
      <c r="DLL2" s="2277"/>
      <c r="DLM2" s="2277"/>
      <c r="DLN2" s="2277"/>
      <c r="DLO2" s="2277"/>
      <c r="DLP2" s="2277"/>
      <c r="DLQ2" s="2277"/>
      <c r="DLR2" s="2277"/>
      <c r="DLS2" s="2277"/>
      <c r="DLT2" s="2277"/>
      <c r="DLU2" s="2277"/>
      <c r="DLV2" s="2277"/>
      <c r="DLW2" s="2277"/>
      <c r="DLX2" s="2277"/>
      <c r="DLY2" s="2277"/>
      <c r="DLZ2" s="2277"/>
      <c r="DMA2" s="2277"/>
      <c r="DMB2" s="2277"/>
      <c r="DMC2" s="2277"/>
      <c r="DMD2" s="2277"/>
      <c r="DME2" s="2277"/>
      <c r="DMF2" s="2277"/>
      <c r="DMG2" s="2277"/>
      <c r="DMH2" s="2277"/>
      <c r="DMI2" s="2277"/>
      <c r="DMJ2" s="2277"/>
      <c r="DMK2" s="2277"/>
      <c r="DML2" s="2277"/>
      <c r="DMM2" s="2277"/>
      <c r="DMN2" s="2277"/>
      <c r="DMO2" s="2277"/>
      <c r="DMP2" s="2277"/>
      <c r="DMQ2" s="2277"/>
      <c r="DMR2" s="2277"/>
      <c r="DMS2" s="2277"/>
      <c r="DMT2" s="2277"/>
      <c r="DMU2" s="2277"/>
      <c r="DMV2" s="2277"/>
      <c r="DMW2" s="2277"/>
      <c r="DMX2" s="2277"/>
      <c r="DMY2" s="2277"/>
      <c r="DMZ2" s="2277"/>
      <c r="DNA2" s="2277"/>
      <c r="DNB2" s="2277"/>
      <c r="DNC2" s="2277"/>
      <c r="DND2" s="2277"/>
      <c r="DNE2" s="2277"/>
      <c r="DNF2" s="2277"/>
      <c r="DNG2" s="2277"/>
      <c r="DNH2" s="2277"/>
      <c r="DNI2" s="2277"/>
      <c r="DNJ2" s="2277"/>
      <c r="DNK2" s="2277"/>
      <c r="DNL2" s="2277"/>
      <c r="DNM2" s="2277"/>
      <c r="DNN2" s="2277"/>
      <c r="DNO2" s="2277"/>
      <c r="DNP2" s="2277"/>
      <c r="DNQ2" s="2277"/>
      <c r="DNR2" s="2277"/>
      <c r="DNS2" s="2277"/>
      <c r="DNT2" s="2277"/>
      <c r="DNU2" s="2277"/>
      <c r="DNV2" s="2277"/>
      <c r="DNW2" s="2277"/>
      <c r="DNX2" s="2277"/>
      <c r="DNY2" s="2277"/>
      <c r="DNZ2" s="2277"/>
      <c r="DOA2" s="2277"/>
      <c r="DOB2" s="2277"/>
      <c r="DOC2" s="2277"/>
      <c r="DOD2" s="2277"/>
      <c r="DOE2" s="2277"/>
      <c r="DOF2" s="2277"/>
      <c r="DOG2" s="2277"/>
      <c r="DOH2" s="2277"/>
      <c r="DOI2" s="2277"/>
      <c r="DOJ2" s="2277"/>
      <c r="DOK2" s="2277"/>
      <c r="DOL2" s="2277"/>
      <c r="DOM2" s="2277"/>
      <c r="DON2" s="2277"/>
      <c r="DOO2" s="2277"/>
      <c r="DOP2" s="2277"/>
      <c r="DOQ2" s="2277"/>
      <c r="DOR2" s="2277"/>
      <c r="DOS2" s="2277"/>
      <c r="DOT2" s="2277"/>
      <c r="DOU2" s="2277"/>
      <c r="DOV2" s="2277"/>
      <c r="DOW2" s="2277"/>
      <c r="DOX2" s="2277"/>
      <c r="DOY2" s="2277"/>
      <c r="DOZ2" s="2277"/>
      <c r="DPA2" s="2277"/>
      <c r="DPB2" s="2277"/>
      <c r="DPC2" s="2277"/>
      <c r="DPD2" s="2277"/>
      <c r="DPE2" s="2277"/>
      <c r="DPF2" s="2277"/>
      <c r="DPG2" s="2277"/>
      <c r="DPH2" s="2277"/>
      <c r="DPI2" s="2277"/>
      <c r="DPJ2" s="2277"/>
      <c r="DPK2" s="2277"/>
      <c r="DPL2" s="2277"/>
      <c r="DPM2" s="2277"/>
      <c r="DPN2" s="2277"/>
      <c r="DPO2" s="2277"/>
      <c r="DPP2" s="2277"/>
      <c r="DPQ2" s="2277"/>
      <c r="DPR2" s="2277"/>
      <c r="DPS2" s="2277"/>
      <c r="DPT2" s="2277"/>
      <c r="DPU2" s="2277"/>
      <c r="DPV2" s="2277"/>
      <c r="DPW2" s="2277"/>
      <c r="DPX2" s="2277"/>
      <c r="DPY2" s="2277"/>
      <c r="DPZ2" s="2277"/>
      <c r="DQA2" s="2277"/>
      <c r="DQB2" s="2277"/>
      <c r="DQC2" s="2277"/>
      <c r="DQD2" s="2277"/>
      <c r="DQE2" s="2277"/>
      <c r="DQF2" s="2277"/>
      <c r="DQG2" s="2277"/>
      <c r="DQH2" s="2277"/>
      <c r="DQI2" s="2277"/>
      <c r="DQJ2" s="2277"/>
      <c r="DQK2" s="2277"/>
      <c r="DQL2" s="2277"/>
      <c r="DQM2" s="2277"/>
      <c r="DQN2" s="2277"/>
      <c r="DQO2" s="2277"/>
      <c r="DQP2" s="2277"/>
      <c r="DQQ2" s="2277"/>
      <c r="DQR2" s="2277"/>
      <c r="DQS2" s="2277"/>
      <c r="DQT2" s="2277"/>
      <c r="DQU2" s="2277"/>
      <c r="DQV2" s="2277"/>
      <c r="DQW2" s="2277"/>
      <c r="DQX2" s="2277"/>
      <c r="DQY2" s="2277"/>
      <c r="DQZ2" s="2277"/>
      <c r="DRA2" s="2277"/>
      <c r="DRB2" s="2277"/>
      <c r="DRC2" s="2277"/>
      <c r="DRD2" s="2277"/>
      <c r="DRE2" s="2277"/>
      <c r="DRF2" s="2277"/>
      <c r="DRG2" s="2277"/>
      <c r="DRH2" s="2277"/>
      <c r="DRI2" s="2277"/>
      <c r="DRJ2" s="2277"/>
      <c r="DRK2" s="2277"/>
      <c r="DRL2" s="2277"/>
      <c r="DRM2" s="2277"/>
      <c r="DRN2" s="2277"/>
      <c r="DRO2" s="2277"/>
      <c r="DRP2" s="2277"/>
      <c r="DRQ2" s="2277"/>
      <c r="DRR2" s="2277"/>
      <c r="DRS2" s="2277"/>
      <c r="DRT2" s="2277"/>
      <c r="DRU2" s="2277"/>
      <c r="DRV2" s="2277"/>
      <c r="DRW2" s="2277"/>
      <c r="DRX2" s="2277"/>
      <c r="DRY2" s="2277"/>
      <c r="DRZ2" s="2277"/>
      <c r="DSA2" s="2277"/>
      <c r="DSB2" s="2277"/>
      <c r="DSC2" s="2277"/>
      <c r="DSD2" s="2277"/>
      <c r="DSE2" s="2277"/>
      <c r="DSF2" s="2277"/>
      <c r="DSG2" s="2277"/>
      <c r="DSH2" s="2277"/>
      <c r="DSI2" s="2277"/>
      <c r="DSJ2" s="2277"/>
      <c r="DSK2" s="2277"/>
      <c r="DSL2" s="2277"/>
      <c r="DSM2" s="2277"/>
      <c r="DSN2" s="2277"/>
      <c r="DSO2" s="2277"/>
      <c r="DSP2" s="2277"/>
      <c r="DSQ2" s="2277"/>
      <c r="DSR2" s="2277"/>
      <c r="DSS2" s="2277"/>
      <c r="DST2" s="2277"/>
      <c r="DSU2" s="2277"/>
      <c r="DSV2" s="2277"/>
      <c r="DSW2" s="2277"/>
      <c r="DSX2" s="2277"/>
      <c r="DSY2" s="2277"/>
      <c r="DSZ2" s="2277"/>
      <c r="DTA2" s="2277"/>
      <c r="DTB2" s="2277"/>
      <c r="DTC2" s="2277"/>
      <c r="DTD2" s="2277"/>
      <c r="DTE2" s="2277"/>
      <c r="DTF2" s="2277"/>
      <c r="DTG2" s="2277"/>
      <c r="DTH2" s="2277"/>
      <c r="DTI2" s="2277"/>
      <c r="DTJ2" s="2277"/>
      <c r="DTK2" s="2277"/>
      <c r="DTL2" s="2277"/>
      <c r="DTM2" s="2277"/>
      <c r="DTN2" s="2277"/>
      <c r="DTO2" s="2277"/>
      <c r="DTP2" s="2277"/>
      <c r="DTQ2" s="2277"/>
      <c r="DTR2" s="2277"/>
      <c r="DTS2" s="2277"/>
      <c r="DTT2" s="2277"/>
      <c r="DTU2" s="2277"/>
      <c r="DTV2" s="2277"/>
      <c r="DTW2" s="2277"/>
      <c r="DTX2" s="2277"/>
      <c r="DTY2" s="2277"/>
      <c r="DTZ2" s="2277"/>
      <c r="DUA2" s="2277"/>
      <c r="DUB2" s="2277"/>
      <c r="DUC2" s="2277"/>
      <c r="DUD2" s="2277"/>
      <c r="DUE2" s="2277"/>
      <c r="DUF2" s="2277"/>
      <c r="DUG2" s="2277"/>
      <c r="DUH2" s="2277"/>
      <c r="DUI2" s="2277"/>
      <c r="DUJ2" s="2277"/>
      <c r="DUK2" s="2277"/>
      <c r="DUL2" s="2277"/>
      <c r="DUM2" s="2277"/>
      <c r="DUN2" s="2277"/>
      <c r="DUO2" s="2277"/>
      <c r="DUP2" s="2277"/>
      <c r="DUQ2" s="2277"/>
      <c r="DUR2" s="2277"/>
      <c r="DUS2" s="2277"/>
      <c r="DUT2" s="2277"/>
      <c r="DUU2" s="2277"/>
      <c r="DUV2" s="2277"/>
      <c r="DUW2" s="2277"/>
      <c r="DUX2" s="2277"/>
      <c r="DUY2" s="2277"/>
      <c r="DUZ2" s="2277"/>
      <c r="DVA2" s="2277"/>
      <c r="DVB2" s="2277"/>
      <c r="DVC2" s="2277"/>
      <c r="DVD2" s="2277"/>
      <c r="DVE2" s="2277"/>
      <c r="DVF2" s="2277"/>
      <c r="DVG2" s="2277"/>
      <c r="DVH2" s="2277"/>
      <c r="DVI2" s="2277"/>
      <c r="DVJ2" s="2277"/>
      <c r="DVK2" s="2277"/>
      <c r="DVL2" s="2277"/>
      <c r="DVM2" s="2277"/>
      <c r="DVN2" s="2277"/>
      <c r="DVO2" s="2277"/>
      <c r="DVP2" s="2277"/>
      <c r="DVQ2" s="2277"/>
      <c r="DVR2" s="2277"/>
      <c r="DVS2" s="2277"/>
      <c r="DVT2" s="2277"/>
      <c r="DVU2" s="2277"/>
      <c r="DVV2" s="2277"/>
      <c r="DVW2" s="2277"/>
      <c r="DVX2" s="2277"/>
      <c r="DVY2" s="2277"/>
      <c r="DVZ2" s="2277"/>
      <c r="DWA2" s="2277"/>
      <c r="DWB2" s="2277"/>
      <c r="DWC2" s="2277"/>
      <c r="DWD2" s="2277"/>
      <c r="DWE2" s="2277"/>
      <c r="DWF2" s="2277"/>
      <c r="DWG2" s="2277"/>
      <c r="DWH2" s="2277"/>
      <c r="DWI2" s="2277"/>
      <c r="DWJ2" s="2277"/>
      <c r="DWK2" s="2277"/>
      <c r="DWL2" s="2277"/>
      <c r="DWM2" s="2277"/>
      <c r="DWN2" s="2277"/>
      <c r="DWO2" s="2277"/>
      <c r="DWP2" s="2277"/>
      <c r="DWQ2" s="2277"/>
      <c r="DWR2" s="2277"/>
      <c r="DWS2" s="2277"/>
      <c r="DWT2" s="2277"/>
      <c r="DWU2" s="2277"/>
      <c r="DWV2" s="2277"/>
      <c r="DWW2" s="2277"/>
      <c r="DWX2" s="2277"/>
      <c r="DWY2" s="2277"/>
      <c r="DWZ2" s="2277"/>
      <c r="DXA2" s="2277"/>
      <c r="DXB2" s="2277"/>
      <c r="DXC2" s="2277"/>
      <c r="DXD2" s="2277"/>
      <c r="DXE2" s="2277"/>
      <c r="DXF2" s="2277"/>
      <c r="DXG2" s="2277"/>
      <c r="DXH2" s="2277"/>
      <c r="DXI2" s="2277"/>
      <c r="DXJ2" s="2277"/>
      <c r="DXK2" s="2277"/>
      <c r="DXL2" s="2277"/>
      <c r="DXM2" s="2277"/>
      <c r="DXN2" s="2277"/>
      <c r="DXO2" s="2277"/>
      <c r="DXP2" s="2277"/>
      <c r="DXQ2" s="2277"/>
      <c r="DXR2" s="2277"/>
      <c r="DXS2" s="2277"/>
      <c r="DXT2" s="2277"/>
      <c r="DXU2" s="2277"/>
      <c r="DXV2" s="2277"/>
      <c r="DXW2" s="2277"/>
      <c r="DXX2" s="2277"/>
      <c r="DXY2" s="2277"/>
      <c r="DXZ2" s="2277"/>
      <c r="DYA2" s="2277"/>
      <c r="DYB2" s="2277"/>
      <c r="DYC2" s="2277"/>
      <c r="DYD2" s="2277"/>
      <c r="DYE2" s="2277"/>
      <c r="DYF2" s="2277"/>
      <c r="DYG2" s="2277"/>
      <c r="DYH2" s="2277"/>
      <c r="DYI2" s="2277"/>
      <c r="DYJ2" s="2277"/>
      <c r="DYK2" s="2277"/>
      <c r="DYL2" s="2277"/>
      <c r="DYM2" s="2277"/>
      <c r="DYN2" s="2277"/>
      <c r="DYO2" s="2277"/>
      <c r="DYP2" s="2277"/>
      <c r="DYQ2" s="2277"/>
      <c r="DYR2" s="2277"/>
      <c r="DYS2" s="2277"/>
      <c r="DYT2" s="2277"/>
      <c r="DYU2" s="2277"/>
      <c r="DYV2" s="2277"/>
      <c r="DYW2" s="2277"/>
      <c r="DYX2" s="2277"/>
      <c r="DYY2" s="2277"/>
      <c r="DYZ2" s="2277"/>
      <c r="DZA2" s="2277"/>
      <c r="DZB2" s="2277"/>
      <c r="DZC2" s="2277"/>
      <c r="DZD2" s="2277"/>
      <c r="DZE2" s="2277"/>
      <c r="DZF2" s="2277"/>
      <c r="DZG2" s="2277"/>
      <c r="DZH2" s="2277"/>
      <c r="DZI2" s="2277"/>
      <c r="DZJ2" s="2277"/>
      <c r="DZK2" s="2277"/>
      <c r="DZL2" s="2277"/>
      <c r="DZM2" s="2277"/>
      <c r="DZN2" s="2277"/>
      <c r="DZO2" s="2277"/>
      <c r="DZP2" s="2277"/>
      <c r="DZQ2" s="2277"/>
      <c r="DZR2" s="2277"/>
      <c r="DZS2" s="2277"/>
      <c r="DZT2" s="2277"/>
      <c r="DZU2" s="2277"/>
      <c r="DZV2" s="2277"/>
      <c r="DZW2" s="2277"/>
      <c r="DZX2" s="2277"/>
      <c r="DZY2" s="2277"/>
      <c r="DZZ2" s="2277"/>
      <c r="EAA2" s="2277"/>
      <c r="EAB2" s="2277"/>
      <c r="EAC2" s="2277"/>
      <c r="EAD2" s="2277"/>
      <c r="EAE2" s="2277"/>
      <c r="EAF2" s="2277"/>
      <c r="EAG2" s="2277"/>
      <c r="EAH2" s="2277"/>
      <c r="EAI2" s="2277"/>
      <c r="EAJ2" s="2277"/>
      <c r="EAK2" s="2277"/>
      <c r="EAL2" s="2277"/>
      <c r="EAM2" s="2277"/>
      <c r="EAN2" s="2277"/>
      <c r="EAO2" s="2277"/>
      <c r="EAP2" s="2277"/>
      <c r="EAQ2" s="2277"/>
      <c r="EAR2" s="2277"/>
      <c r="EAS2" s="2277"/>
      <c r="EAT2" s="2277"/>
      <c r="EAU2" s="2277"/>
      <c r="EAV2" s="2277"/>
      <c r="EAW2" s="2277"/>
      <c r="EAX2" s="2277"/>
      <c r="EAY2" s="2277"/>
      <c r="EAZ2" s="2277"/>
      <c r="EBA2" s="2277"/>
      <c r="EBB2" s="2277"/>
      <c r="EBC2" s="2277"/>
      <c r="EBD2" s="2277"/>
      <c r="EBE2" s="2277"/>
      <c r="EBF2" s="2277"/>
      <c r="EBG2" s="2277"/>
      <c r="EBH2" s="2277"/>
      <c r="EBI2" s="2277"/>
      <c r="EBJ2" s="2277"/>
      <c r="EBK2" s="2277"/>
      <c r="EBL2" s="2277"/>
      <c r="EBM2" s="2277"/>
      <c r="EBN2" s="2277"/>
      <c r="EBO2" s="2277"/>
      <c r="EBP2" s="2277"/>
      <c r="EBQ2" s="2277"/>
      <c r="EBR2" s="2277"/>
      <c r="EBS2" s="2277"/>
      <c r="EBT2" s="2277"/>
      <c r="EBU2" s="2277"/>
      <c r="EBV2" s="2277"/>
      <c r="EBW2" s="2277"/>
      <c r="EBX2" s="2277"/>
      <c r="EBY2" s="2277"/>
      <c r="EBZ2" s="2277"/>
      <c r="ECA2" s="2277"/>
      <c r="ECB2" s="2277"/>
      <c r="ECC2" s="2277"/>
      <c r="ECD2" s="2277"/>
      <c r="ECE2" s="2277"/>
      <c r="ECF2" s="2277"/>
      <c r="ECG2" s="2277"/>
      <c r="ECH2" s="2277"/>
      <c r="ECI2" s="2277"/>
      <c r="ECJ2" s="2277"/>
      <c r="ECK2" s="2277"/>
      <c r="ECL2" s="2277"/>
      <c r="ECM2" s="2277"/>
      <c r="ECN2" s="2277"/>
      <c r="ECO2" s="2277"/>
      <c r="ECP2" s="2277"/>
      <c r="ECQ2" s="2277"/>
      <c r="ECR2" s="2277"/>
      <c r="ECS2" s="2277"/>
      <c r="ECT2" s="2277"/>
      <c r="ECU2" s="2277"/>
      <c r="ECV2" s="2277"/>
      <c r="ECW2" s="2277"/>
      <c r="ECX2" s="2277"/>
      <c r="ECY2" s="2277"/>
      <c r="ECZ2" s="2277"/>
      <c r="EDA2" s="2277"/>
      <c r="EDB2" s="2277"/>
      <c r="EDC2" s="2277"/>
      <c r="EDD2" s="2277"/>
      <c r="EDE2" s="2277"/>
      <c r="EDF2" s="2277"/>
      <c r="EDG2" s="2277"/>
      <c r="EDH2" s="2277"/>
      <c r="EDI2" s="2277"/>
      <c r="EDJ2" s="2277"/>
      <c r="EDK2" s="2277"/>
      <c r="EDL2" s="2277"/>
      <c r="EDM2" s="2277"/>
      <c r="EDN2" s="2277"/>
      <c r="EDO2" s="2277"/>
      <c r="EDP2" s="2277"/>
      <c r="EDQ2" s="2277"/>
      <c r="EDR2" s="2277"/>
      <c r="EDS2" s="2277"/>
      <c r="EDT2" s="2277"/>
      <c r="EDU2" s="2277"/>
      <c r="EDV2" s="2277"/>
      <c r="EDW2" s="2277"/>
      <c r="EDX2" s="2277"/>
      <c r="EDY2" s="2277"/>
      <c r="EDZ2" s="2277"/>
      <c r="EEA2" s="2277"/>
      <c r="EEB2" s="2277"/>
      <c r="EEC2" s="2277"/>
      <c r="EED2" s="2277"/>
      <c r="EEE2" s="2277"/>
      <c r="EEF2" s="2277"/>
      <c r="EEG2" s="2277"/>
      <c r="EEH2" s="2277"/>
      <c r="EEI2" s="2277"/>
      <c r="EEJ2" s="2277"/>
      <c r="EEK2" s="2277"/>
      <c r="EEL2" s="2277"/>
      <c r="EEM2" s="2277"/>
      <c r="EEN2" s="2277"/>
      <c r="EEO2" s="2277"/>
      <c r="EEP2" s="2277"/>
      <c r="EEQ2" s="2277"/>
      <c r="EER2" s="2277"/>
      <c r="EES2" s="2277"/>
      <c r="EET2" s="2277"/>
      <c r="EEU2" s="2277"/>
      <c r="EEV2" s="2277"/>
      <c r="EEW2" s="2277"/>
      <c r="EEX2" s="2277"/>
      <c r="EEY2" s="2277"/>
      <c r="EEZ2" s="2277"/>
      <c r="EFA2" s="2277"/>
      <c r="EFB2" s="2277"/>
      <c r="EFC2" s="2277"/>
      <c r="EFD2" s="2277"/>
      <c r="EFE2" s="2277"/>
      <c r="EFF2" s="2277"/>
      <c r="EFG2" s="2277"/>
      <c r="EFH2" s="2277"/>
      <c r="EFI2" s="2277"/>
      <c r="EFJ2" s="2277"/>
      <c r="EFK2" s="2277"/>
      <c r="EFL2" s="2277"/>
      <c r="EFM2" s="2277"/>
      <c r="EFN2" s="2277"/>
      <c r="EFO2" s="2277"/>
      <c r="EFP2" s="2277"/>
      <c r="EFQ2" s="2277"/>
      <c r="EFR2" s="2277"/>
      <c r="EFS2" s="2277"/>
      <c r="EFT2" s="2277"/>
      <c r="EFU2" s="2277"/>
      <c r="EFV2" s="2277"/>
      <c r="EFW2" s="2277"/>
      <c r="EFX2" s="2277"/>
      <c r="EFY2" s="2277"/>
      <c r="EFZ2" s="2277"/>
      <c r="EGA2" s="2277"/>
      <c r="EGB2" s="2277"/>
      <c r="EGC2" s="2277"/>
      <c r="EGD2" s="2277"/>
      <c r="EGE2" s="2277"/>
      <c r="EGF2" s="2277"/>
      <c r="EGG2" s="2277"/>
      <c r="EGH2" s="2277"/>
      <c r="EGI2" s="2277"/>
      <c r="EGJ2" s="2277"/>
      <c r="EGK2" s="2277"/>
      <c r="EGL2" s="2277"/>
      <c r="EGM2" s="2277"/>
      <c r="EGN2" s="2277"/>
      <c r="EGO2" s="2277"/>
      <c r="EGP2" s="2277"/>
      <c r="EGQ2" s="2277"/>
      <c r="EGR2" s="2277"/>
      <c r="EGS2" s="2277"/>
      <c r="EGT2" s="2277"/>
      <c r="EGU2" s="2277"/>
      <c r="EGV2" s="2277"/>
      <c r="EGW2" s="2277"/>
      <c r="EGX2" s="2277"/>
      <c r="EGY2" s="2277"/>
      <c r="EGZ2" s="2277"/>
      <c r="EHA2" s="2277"/>
      <c r="EHB2" s="2277"/>
      <c r="EHC2" s="2277"/>
      <c r="EHD2" s="2277"/>
      <c r="EHE2" s="2277"/>
      <c r="EHF2" s="2277"/>
      <c r="EHG2" s="2277"/>
      <c r="EHH2" s="2277"/>
      <c r="EHI2" s="2277"/>
      <c r="EHJ2" s="2277"/>
      <c r="EHK2" s="2277"/>
      <c r="EHL2" s="2277"/>
      <c r="EHM2" s="2277"/>
      <c r="EHN2" s="2277"/>
      <c r="EHO2" s="2277"/>
      <c r="EHP2" s="2277"/>
      <c r="EHQ2" s="2277"/>
      <c r="EHR2" s="2277"/>
      <c r="EHS2" s="2277"/>
      <c r="EHT2" s="2277"/>
      <c r="EHU2" s="2277"/>
      <c r="EHV2" s="2277"/>
      <c r="EHW2" s="2277"/>
      <c r="EHX2" s="2277"/>
      <c r="EHY2" s="2277"/>
      <c r="EHZ2" s="2277"/>
      <c r="EIA2" s="2277"/>
      <c r="EIB2" s="2277"/>
      <c r="EIC2" s="2277"/>
      <c r="EID2" s="2277"/>
      <c r="EIE2" s="2277"/>
      <c r="EIF2" s="2277"/>
      <c r="EIG2" s="2277"/>
      <c r="EIH2" s="2277"/>
      <c r="EII2" s="2277"/>
      <c r="EIJ2" s="2277"/>
      <c r="EIK2" s="2277"/>
      <c r="EIL2" s="2277"/>
      <c r="EIM2" s="2277"/>
      <c r="EIN2" s="2277"/>
      <c r="EIO2" s="2277"/>
      <c r="EIP2" s="2277"/>
      <c r="EIQ2" s="2277"/>
      <c r="EIR2" s="2277"/>
      <c r="EIS2" s="2277"/>
      <c r="EIT2" s="2277"/>
      <c r="EIU2" s="2277"/>
      <c r="EIV2" s="2277"/>
      <c r="EIW2" s="2277"/>
      <c r="EIX2" s="2277"/>
      <c r="EIY2" s="2277"/>
      <c r="EIZ2" s="2277"/>
      <c r="EJA2" s="2277"/>
      <c r="EJB2" s="2277"/>
      <c r="EJC2" s="2277"/>
      <c r="EJD2" s="2277"/>
      <c r="EJE2" s="2277"/>
      <c r="EJF2" s="2277"/>
      <c r="EJG2" s="2277"/>
      <c r="EJH2" s="2277"/>
      <c r="EJI2" s="2277"/>
      <c r="EJJ2" s="2277"/>
      <c r="EJK2" s="2277"/>
      <c r="EJL2" s="2277"/>
      <c r="EJM2" s="2277"/>
      <c r="EJN2" s="2277"/>
      <c r="EJO2" s="2277"/>
      <c r="EJP2" s="2277"/>
      <c r="EJQ2" s="2277"/>
      <c r="EJR2" s="2277"/>
      <c r="EJS2" s="2277"/>
      <c r="EJT2" s="2277"/>
      <c r="EJU2" s="2277"/>
      <c r="EJV2" s="2277"/>
      <c r="EJW2" s="2277"/>
      <c r="EJX2" s="2277"/>
      <c r="EJY2" s="2277"/>
      <c r="EJZ2" s="2277"/>
      <c r="EKA2" s="2277"/>
      <c r="EKB2" s="2277"/>
      <c r="EKC2" s="2277"/>
      <c r="EKD2" s="2277"/>
      <c r="EKE2" s="2277"/>
      <c r="EKF2" s="2277"/>
      <c r="EKG2" s="2277"/>
      <c r="EKH2" s="2277"/>
      <c r="EKI2" s="2277"/>
      <c r="EKJ2" s="2277"/>
      <c r="EKK2" s="2277"/>
      <c r="EKL2" s="2277"/>
      <c r="EKM2" s="2277"/>
      <c r="EKN2" s="2277"/>
      <c r="EKO2" s="2277"/>
      <c r="EKP2" s="2277"/>
      <c r="EKQ2" s="2277"/>
      <c r="EKR2" s="2277"/>
      <c r="EKS2" s="2277"/>
      <c r="EKT2" s="2277"/>
      <c r="EKU2" s="2277"/>
      <c r="EKV2" s="2277"/>
      <c r="EKW2" s="2277"/>
      <c r="EKX2" s="2277"/>
      <c r="EKY2" s="2277"/>
      <c r="EKZ2" s="2277"/>
      <c r="ELA2" s="2277"/>
      <c r="ELB2" s="2277"/>
      <c r="ELC2" s="2277"/>
      <c r="ELD2" s="2277"/>
      <c r="ELE2" s="2277"/>
      <c r="ELF2" s="2277"/>
      <c r="ELG2" s="2277"/>
      <c r="ELH2" s="2277"/>
      <c r="ELI2" s="2277"/>
      <c r="ELJ2" s="2277"/>
      <c r="ELK2" s="2277"/>
      <c r="ELL2" s="2277"/>
      <c r="ELM2" s="2277"/>
      <c r="ELN2" s="2277"/>
      <c r="ELO2" s="2277"/>
      <c r="ELP2" s="2277"/>
      <c r="ELQ2" s="2277"/>
      <c r="ELR2" s="2277"/>
      <c r="ELS2" s="2277"/>
      <c r="ELT2" s="2277"/>
      <c r="ELU2" s="2277"/>
      <c r="ELV2" s="2277"/>
      <c r="ELW2" s="2277"/>
      <c r="ELX2" s="2277"/>
      <c r="ELY2" s="2277"/>
      <c r="ELZ2" s="2277"/>
      <c r="EMA2" s="2277"/>
      <c r="EMB2" s="2277"/>
      <c r="EMC2" s="2277"/>
      <c r="EMD2" s="2277"/>
      <c r="EME2" s="2277"/>
      <c r="EMF2" s="2277"/>
      <c r="EMG2" s="2277"/>
      <c r="EMH2" s="2277"/>
      <c r="EMI2" s="2277"/>
      <c r="EMJ2" s="2277"/>
      <c r="EMK2" s="2277"/>
      <c r="EML2" s="2277"/>
      <c r="EMM2" s="2277"/>
      <c r="EMN2" s="2277"/>
      <c r="EMO2" s="2277"/>
      <c r="EMP2" s="2277"/>
      <c r="EMQ2" s="2277"/>
      <c r="EMR2" s="2277"/>
      <c r="EMS2" s="2277"/>
      <c r="EMT2" s="2277"/>
      <c r="EMU2" s="2277"/>
      <c r="EMV2" s="2277"/>
      <c r="EMW2" s="2277"/>
      <c r="EMX2" s="2277"/>
      <c r="EMY2" s="2277"/>
      <c r="EMZ2" s="2277"/>
      <c r="ENA2" s="2277"/>
      <c r="ENB2" s="2277"/>
      <c r="ENC2" s="2277"/>
      <c r="END2" s="2277"/>
      <c r="ENE2" s="2277"/>
      <c r="ENF2" s="2277"/>
      <c r="ENG2" s="2277"/>
      <c r="ENH2" s="2277"/>
      <c r="ENI2" s="2277"/>
      <c r="ENJ2" s="2277"/>
      <c r="ENK2" s="2277"/>
      <c r="ENL2" s="2277"/>
      <c r="ENM2" s="2277"/>
      <c r="ENN2" s="2277"/>
      <c r="ENO2" s="2277"/>
      <c r="ENP2" s="2277"/>
      <c r="ENQ2" s="2277"/>
      <c r="ENR2" s="2277"/>
      <c r="ENS2" s="2277"/>
      <c r="ENT2" s="2277"/>
      <c r="ENU2" s="2277"/>
      <c r="ENV2" s="2277"/>
      <c r="ENW2" s="2277"/>
      <c r="ENX2" s="2277"/>
      <c r="ENY2" s="2277"/>
      <c r="ENZ2" s="2277"/>
      <c r="EOA2" s="2277"/>
      <c r="EOB2" s="2277"/>
      <c r="EOC2" s="2277"/>
      <c r="EOD2" s="2277"/>
      <c r="EOE2" s="2277"/>
      <c r="EOF2" s="2277"/>
      <c r="EOG2" s="2277"/>
      <c r="EOH2" s="2277"/>
      <c r="EOI2" s="2277"/>
      <c r="EOJ2" s="2277"/>
      <c r="EOK2" s="2277"/>
      <c r="EOL2" s="2277"/>
      <c r="EOM2" s="2277"/>
      <c r="EON2" s="2277"/>
      <c r="EOO2" s="2277"/>
      <c r="EOP2" s="2277"/>
      <c r="EOQ2" s="2277"/>
      <c r="EOR2" s="2277"/>
      <c r="EOS2" s="2277"/>
      <c r="EOT2" s="2277"/>
      <c r="EOU2" s="2277"/>
      <c r="EOV2" s="2277"/>
      <c r="EOW2" s="2277"/>
      <c r="EOX2" s="2277"/>
      <c r="EOY2" s="2277"/>
      <c r="EOZ2" s="2277"/>
      <c r="EPA2" s="2277"/>
      <c r="EPB2" s="2277"/>
      <c r="EPC2" s="2277"/>
      <c r="EPD2" s="2277"/>
      <c r="EPE2" s="2277"/>
      <c r="EPF2" s="2277"/>
      <c r="EPG2" s="2277"/>
      <c r="EPH2" s="2277"/>
      <c r="EPI2" s="2277"/>
      <c r="EPJ2" s="2277"/>
      <c r="EPK2" s="2277"/>
      <c r="EPL2" s="2277"/>
      <c r="EPM2" s="2277"/>
      <c r="EPN2" s="2277"/>
      <c r="EPO2" s="2277"/>
      <c r="EPP2" s="2277"/>
      <c r="EPQ2" s="2277"/>
      <c r="EPR2" s="2277"/>
      <c r="EPS2" s="2277"/>
      <c r="EPT2" s="2277"/>
      <c r="EPU2" s="2277"/>
      <c r="EPV2" s="2277"/>
      <c r="EPW2" s="2277"/>
      <c r="EPX2" s="2277"/>
      <c r="EPY2" s="2277"/>
      <c r="EPZ2" s="2277"/>
      <c r="EQA2" s="2277"/>
      <c r="EQB2" s="2277"/>
      <c r="EQC2" s="2277"/>
      <c r="EQD2" s="2277"/>
      <c r="EQE2" s="2277"/>
      <c r="EQF2" s="2277"/>
      <c r="EQG2" s="2277"/>
      <c r="EQH2" s="2277"/>
      <c r="EQI2" s="2277"/>
      <c r="EQJ2" s="2277"/>
      <c r="EQK2" s="2277"/>
      <c r="EQL2" s="2277"/>
      <c r="EQM2" s="2277"/>
      <c r="EQN2" s="2277"/>
      <c r="EQO2" s="2277"/>
      <c r="EQP2" s="2277"/>
      <c r="EQQ2" s="2277"/>
      <c r="EQR2" s="2277"/>
      <c r="EQS2" s="2277"/>
      <c r="EQT2" s="2277"/>
      <c r="EQU2" s="2277"/>
      <c r="EQV2" s="2277"/>
      <c r="EQW2" s="2277"/>
      <c r="EQX2" s="2277"/>
      <c r="EQY2" s="2277"/>
      <c r="EQZ2" s="2277"/>
      <c r="ERA2" s="2277"/>
      <c r="ERB2" s="2277"/>
      <c r="ERC2" s="2277"/>
      <c r="ERD2" s="2277"/>
      <c r="ERE2" s="2277"/>
      <c r="ERF2" s="2277"/>
      <c r="ERG2" s="2277"/>
      <c r="ERH2" s="2277"/>
      <c r="ERI2" s="2277"/>
      <c r="ERJ2" s="2277"/>
      <c r="ERK2" s="2277"/>
      <c r="ERL2" s="2277"/>
      <c r="ERM2" s="2277"/>
      <c r="ERN2" s="2277"/>
      <c r="ERO2" s="2277"/>
      <c r="ERP2" s="2277"/>
      <c r="ERQ2" s="2277"/>
      <c r="ERR2" s="2277"/>
      <c r="ERS2" s="2277"/>
      <c r="ERT2" s="2277"/>
      <c r="ERU2" s="2277"/>
      <c r="ERV2" s="2277"/>
      <c r="ERW2" s="2277"/>
      <c r="ERX2" s="2277"/>
      <c r="ERY2" s="2277"/>
      <c r="ERZ2" s="2277"/>
      <c r="ESA2" s="2277"/>
      <c r="ESB2" s="2277"/>
      <c r="ESC2" s="2277"/>
      <c r="ESD2" s="2277"/>
      <c r="ESE2" s="2277"/>
      <c r="ESF2" s="2277"/>
      <c r="ESG2" s="2277"/>
      <c r="ESH2" s="2277"/>
      <c r="ESI2" s="2277"/>
      <c r="ESJ2" s="2277"/>
      <c r="ESK2" s="2277"/>
      <c r="ESL2" s="2277"/>
      <c r="ESM2" s="2277"/>
      <c r="ESN2" s="2277"/>
      <c r="ESO2" s="2277"/>
      <c r="ESP2" s="2277"/>
      <c r="ESQ2" s="2277"/>
      <c r="ESR2" s="2277"/>
      <c r="ESS2" s="2277"/>
      <c r="EST2" s="2277"/>
      <c r="ESU2" s="2277"/>
      <c r="ESV2" s="2277"/>
      <c r="ESW2" s="2277"/>
      <c r="ESX2" s="2277"/>
      <c r="ESY2" s="2277"/>
      <c r="ESZ2" s="2277"/>
      <c r="ETA2" s="2277"/>
      <c r="ETB2" s="2277"/>
      <c r="ETC2" s="2277"/>
      <c r="ETD2" s="2277"/>
      <c r="ETE2" s="2277"/>
      <c r="ETF2" s="2277"/>
      <c r="ETG2" s="2277"/>
      <c r="ETH2" s="2277"/>
      <c r="ETI2" s="2277"/>
      <c r="ETJ2" s="2277"/>
      <c r="ETK2" s="2277"/>
      <c r="ETL2" s="2277"/>
      <c r="ETM2" s="2277"/>
      <c r="ETN2" s="2277"/>
      <c r="ETO2" s="2277"/>
      <c r="ETP2" s="2277"/>
      <c r="ETQ2" s="2277"/>
      <c r="ETR2" s="2277"/>
      <c r="ETS2" s="2277"/>
      <c r="ETT2" s="2277"/>
      <c r="ETU2" s="2277"/>
      <c r="ETV2" s="2277"/>
      <c r="ETW2" s="2277"/>
      <c r="ETX2" s="2277"/>
      <c r="ETY2" s="2277"/>
      <c r="ETZ2" s="2277"/>
      <c r="EUA2" s="2277"/>
      <c r="EUB2" s="2277"/>
      <c r="EUC2" s="2277"/>
      <c r="EUD2" s="2277"/>
      <c r="EUE2" s="2277"/>
      <c r="EUF2" s="2277"/>
      <c r="EUG2" s="2277"/>
      <c r="EUH2" s="2277"/>
      <c r="EUI2" s="2277"/>
      <c r="EUJ2" s="2277"/>
      <c r="EUK2" s="2277"/>
      <c r="EUL2" s="2277"/>
      <c r="EUM2" s="2277"/>
      <c r="EUN2" s="2277"/>
      <c r="EUO2" s="2277"/>
      <c r="EUP2" s="2277"/>
      <c r="EUQ2" s="2277"/>
      <c r="EUR2" s="2277"/>
      <c r="EUS2" s="2277"/>
      <c r="EUT2" s="2277"/>
      <c r="EUU2" s="2277"/>
      <c r="EUV2" s="2277"/>
      <c r="EUW2" s="2277"/>
      <c r="EUX2" s="2277"/>
      <c r="EUY2" s="2277"/>
      <c r="EUZ2" s="2277"/>
      <c r="EVA2" s="2277"/>
      <c r="EVB2" s="2277"/>
      <c r="EVC2" s="2277"/>
      <c r="EVD2" s="2277"/>
      <c r="EVE2" s="2277"/>
      <c r="EVF2" s="2277"/>
      <c r="EVG2" s="2277"/>
      <c r="EVH2" s="2277"/>
      <c r="EVI2" s="2277"/>
      <c r="EVJ2" s="2277"/>
      <c r="EVK2" s="2277"/>
      <c r="EVL2" s="2277"/>
      <c r="EVM2" s="2277"/>
      <c r="EVN2" s="2277"/>
      <c r="EVO2" s="2277"/>
      <c r="EVP2" s="2277"/>
      <c r="EVQ2" s="2277"/>
      <c r="EVR2" s="2277"/>
      <c r="EVS2" s="2277"/>
      <c r="EVT2" s="2277"/>
      <c r="EVU2" s="2277"/>
      <c r="EVV2" s="2277"/>
      <c r="EVW2" s="2277"/>
      <c r="EVX2" s="2277"/>
      <c r="EVY2" s="2277"/>
      <c r="EVZ2" s="2277"/>
      <c r="EWA2" s="2277"/>
      <c r="EWB2" s="2277"/>
      <c r="EWC2" s="2277"/>
      <c r="EWD2" s="2277"/>
      <c r="EWE2" s="2277"/>
      <c r="EWF2" s="2277"/>
      <c r="EWG2" s="2277"/>
      <c r="EWH2" s="2277"/>
      <c r="EWI2" s="2277"/>
      <c r="EWJ2" s="2277"/>
      <c r="EWK2" s="2277"/>
      <c r="EWL2" s="2277"/>
      <c r="EWM2" s="2277"/>
      <c r="EWN2" s="2277"/>
      <c r="EWO2" s="2277"/>
      <c r="EWP2" s="2277"/>
      <c r="EWQ2" s="2277"/>
      <c r="EWR2" s="2277"/>
      <c r="EWS2" s="2277"/>
      <c r="EWT2" s="2277"/>
      <c r="EWU2" s="2277"/>
      <c r="EWV2" s="2277"/>
      <c r="EWW2" s="2277"/>
      <c r="EWX2" s="2277"/>
      <c r="EWY2" s="2277"/>
      <c r="EWZ2" s="2277"/>
      <c r="EXA2" s="2277"/>
      <c r="EXB2" s="2277"/>
      <c r="EXC2" s="2277"/>
      <c r="EXD2" s="2277"/>
      <c r="EXE2" s="2277"/>
      <c r="EXF2" s="2277"/>
      <c r="EXG2" s="2277"/>
      <c r="EXH2" s="2277"/>
      <c r="EXI2" s="2277"/>
      <c r="EXJ2" s="2277"/>
      <c r="EXK2" s="2277"/>
      <c r="EXL2" s="2277"/>
      <c r="EXM2" s="2277"/>
      <c r="EXN2" s="2277"/>
      <c r="EXO2" s="2277"/>
      <c r="EXP2" s="2277"/>
      <c r="EXQ2" s="2277"/>
      <c r="EXR2" s="2277"/>
      <c r="EXS2" s="2277"/>
      <c r="EXT2" s="2277"/>
      <c r="EXU2" s="2277"/>
      <c r="EXV2" s="2277"/>
      <c r="EXW2" s="2277"/>
      <c r="EXX2" s="2277"/>
      <c r="EXY2" s="2277"/>
      <c r="EXZ2" s="2277"/>
      <c r="EYA2" s="2277"/>
      <c r="EYB2" s="2277"/>
      <c r="EYC2" s="2277"/>
      <c r="EYD2" s="2277"/>
      <c r="EYE2" s="2277"/>
      <c r="EYF2" s="2277"/>
      <c r="EYG2" s="2277"/>
      <c r="EYH2" s="2277"/>
      <c r="EYI2" s="2277"/>
      <c r="EYJ2" s="2277"/>
      <c r="EYK2" s="2277"/>
      <c r="EYL2" s="2277"/>
      <c r="EYM2" s="2277"/>
      <c r="EYN2" s="2277"/>
      <c r="EYO2" s="2277"/>
      <c r="EYP2" s="2277"/>
      <c r="EYQ2" s="2277"/>
      <c r="EYR2" s="2277"/>
      <c r="EYS2" s="2277"/>
      <c r="EYT2" s="2277"/>
      <c r="EYU2" s="2277"/>
      <c r="EYV2" s="2277"/>
      <c r="EYW2" s="2277"/>
      <c r="EYX2" s="2277"/>
      <c r="EYY2" s="2277"/>
      <c r="EYZ2" s="2277"/>
      <c r="EZA2" s="2277"/>
      <c r="EZB2" s="2277"/>
      <c r="EZC2" s="2277"/>
      <c r="EZD2" s="2277"/>
      <c r="EZE2" s="2277"/>
      <c r="EZF2" s="2277"/>
      <c r="EZG2" s="2277"/>
      <c r="EZH2" s="2277"/>
      <c r="EZI2" s="2277"/>
      <c r="EZJ2" s="2277"/>
      <c r="EZK2" s="2277"/>
      <c r="EZL2" s="2277"/>
      <c r="EZM2" s="2277"/>
      <c r="EZN2" s="2277"/>
      <c r="EZO2" s="2277"/>
      <c r="EZP2" s="2277"/>
      <c r="EZQ2" s="2277"/>
      <c r="EZR2" s="2277"/>
      <c r="EZS2" s="2277"/>
      <c r="EZT2" s="2277"/>
      <c r="EZU2" s="2277"/>
      <c r="EZV2" s="2277"/>
      <c r="EZW2" s="2277"/>
      <c r="EZX2" s="2277"/>
      <c r="EZY2" s="2277"/>
      <c r="EZZ2" s="2277"/>
      <c r="FAA2" s="2277"/>
      <c r="FAB2" s="2277"/>
      <c r="FAC2" s="2277"/>
      <c r="FAD2" s="2277"/>
      <c r="FAE2" s="2277"/>
      <c r="FAF2" s="2277"/>
      <c r="FAG2" s="2277"/>
      <c r="FAH2" s="2277"/>
      <c r="FAI2" s="2277"/>
      <c r="FAJ2" s="2277"/>
      <c r="FAK2" s="2277"/>
      <c r="FAL2" s="2277"/>
      <c r="FAM2" s="2277"/>
      <c r="FAN2" s="2277"/>
      <c r="FAO2" s="2277"/>
      <c r="FAP2" s="2277"/>
      <c r="FAQ2" s="2277"/>
      <c r="FAR2" s="2277"/>
      <c r="FAS2" s="2277"/>
      <c r="FAT2" s="2277"/>
      <c r="FAU2" s="2277"/>
      <c r="FAV2" s="2277"/>
      <c r="FAW2" s="2277"/>
      <c r="FAX2" s="2277"/>
      <c r="FAY2" s="2277"/>
      <c r="FAZ2" s="2277"/>
      <c r="FBA2" s="2277"/>
      <c r="FBB2" s="2277"/>
      <c r="FBC2" s="2277"/>
      <c r="FBD2" s="2277"/>
      <c r="FBE2" s="2277"/>
      <c r="FBF2" s="2277"/>
      <c r="FBG2" s="2277"/>
      <c r="FBH2" s="2277"/>
      <c r="FBI2" s="2277"/>
      <c r="FBJ2" s="2277"/>
      <c r="FBK2" s="2277"/>
      <c r="FBL2" s="2277"/>
      <c r="FBM2" s="2277"/>
      <c r="FBN2" s="2277"/>
      <c r="FBO2" s="2277"/>
      <c r="FBP2" s="2277"/>
      <c r="FBQ2" s="2277"/>
      <c r="FBR2" s="2277"/>
      <c r="FBS2" s="2277"/>
      <c r="FBT2" s="2277"/>
      <c r="FBU2" s="2277"/>
      <c r="FBV2" s="2277"/>
      <c r="FBW2" s="2277"/>
      <c r="FBX2" s="2277"/>
      <c r="FBY2" s="2277"/>
      <c r="FBZ2" s="2277"/>
      <c r="FCA2" s="2277"/>
      <c r="FCB2" s="2277"/>
      <c r="FCC2" s="2277"/>
      <c r="FCD2" s="2277"/>
      <c r="FCE2" s="2277"/>
      <c r="FCF2" s="2277"/>
      <c r="FCG2" s="2277"/>
      <c r="FCH2" s="2277"/>
      <c r="FCI2" s="2277"/>
      <c r="FCJ2" s="2277"/>
      <c r="FCK2" s="2277"/>
      <c r="FCL2" s="2277"/>
      <c r="FCM2" s="2277"/>
      <c r="FCN2" s="2277"/>
      <c r="FCO2" s="2277"/>
      <c r="FCP2" s="2277"/>
      <c r="FCQ2" s="2277"/>
      <c r="FCR2" s="2277"/>
      <c r="FCS2" s="2277"/>
      <c r="FCT2" s="2277"/>
      <c r="FCU2" s="2277"/>
      <c r="FCV2" s="2277"/>
      <c r="FCW2" s="2277"/>
      <c r="FCX2" s="2277"/>
      <c r="FCY2" s="2277"/>
      <c r="FCZ2" s="2277"/>
      <c r="FDA2" s="2277"/>
      <c r="FDB2" s="2277"/>
      <c r="FDC2" s="2277"/>
      <c r="FDD2" s="2277"/>
      <c r="FDE2" s="2277"/>
      <c r="FDF2" s="2277"/>
      <c r="FDG2" s="2277"/>
      <c r="FDH2" s="2277"/>
      <c r="FDI2" s="2277"/>
      <c r="FDJ2" s="2277"/>
      <c r="FDK2" s="2277"/>
      <c r="FDL2" s="2277"/>
      <c r="FDM2" s="2277"/>
      <c r="FDN2" s="2277"/>
      <c r="FDO2" s="2277"/>
      <c r="FDP2" s="2277"/>
      <c r="FDQ2" s="2277"/>
      <c r="FDR2" s="2277"/>
      <c r="FDS2" s="2277"/>
      <c r="FDT2" s="2277"/>
      <c r="FDU2" s="2277"/>
      <c r="FDV2" s="2277"/>
      <c r="FDW2" s="2277"/>
      <c r="FDX2" s="2277"/>
      <c r="FDY2" s="2277"/>
      <c r="FDZ2" s="2277"/>
      <c r="FEA2" s="2277"/>
      <c r="FEB2" s="2277"/>
      <c r="FEC2" s="2277"/>
      <c r="FED2" s="2277"/>
      <c r="FEE2" s="2277"/>
      <c r="FEF2" s="2277"/>
      <c r="FEG2" s="2277"/>
      <c r="FEH2" s="2277"/>
      <c r="FEI2" s="2277"/>
      <c r="FEJ2" s="2277"/>
      <c r="FEK2" s="2277"/>
      <c r="FEL2" s="2277"/>
      <c r="FEM2" s="2277"/>
      <c r="FEN2" s="2277"/>
      <c r="FEO2" s="2277"/>
      <c r="FEP2" s="2277"/>
      <c r="FEQ2" s="2277"/>
      <c r="FER2" s="2277"/>
      <c r="FES2" s="2277"/>
      <c r="FET2" s="2277"/>
      <c r="FEU2" s="2277"/>
      <c r="FEV2" s="2277"/>
      <c r="FEW2" s="2277"/>
      <c r="FEX2" s="2277"/>
      <c r="FEY2" s="2277"/>
      <c r="FEZ2" s="2277"/>
      <c r="FFA2" s="2277"/>
      <c r="FFB2" s="2277"/>
      <c r="FFC2" s="2277"/>
      <c r="FFD2" s="2277"/>
      <c r="FFE2" s="2277"/>
      <c r="FFF2" s="2277"/>
      <c r="FFG2" s="2277"/>
      <c r="FFH2" s="2277"/>
      <c r="FFI2" s="2277"/>
      <c r="FFJ2" s="2277"/>
      <c r="FFK2" s="2277"/>
      <c r="FFL2" s="2277"/>
      <c r="FFM2" s="2277"/>
      <c r="FFN2" s="2277"/>
      <c r="FFO2" s="2277"/>
      <c r="FFP2" s="2277"/>
      <c r="FFQ2" s="2277"/>
      <c r="FFR2" s="2277"/>
      <c r="FFS2" s="2277"/>
      <c r="FFT2" s="2277"/>
      <c r="FFU2" s="2277"/>
      <c r="FFV2" s="2277"/>
      <c r="FFW2" s="2277"/>
      <c r="FFX2" s="2277"/>
      <c r="FFY2" s="2277"/>
      <c r="FFZ2" s="2277"/>
      <c r="FGA2" s="2277"/>
      <c r="FGB2" s="2277"/>
      <c r="FGC2" s="2277"/>
      <c r="FGD2" s="2277"/>
      <c r="FGE2" s="2277"/>
      <c r="FGF2" s="2277"/>
      <c r="FGG2" s="2277"/>
      <c r="FGH2" s="2277"/>
      <c r="FGI2" s="2277"/>
      <c r="FGJ2" s="2277"/>
      <c r="FGK2" s="2277"/>
      <c r="FGL2" s="2277"/>
      <c r="FGM2" s="2277"/>
      <c r="FGN2" s="2277"/>
      <c r="FGO2" s="2277"/>
      <c r="FGP2" s="2277"/>
      <c r="FGQ2" s="2277"/>
      <c r="FGR2" s="2277"/>
      <c r="FGS2" s="2277"/>
      <c r="FGT2" s="2277"/>
      <c r="FGU2" s="2277"/>
      <c r="FGV2" s="2277"/>
      <c r="FGW2" s="2277"/>
      <c r="FGX2" s="2277"/>
      <c r="FGY2" s="2277"/>
      <c r="FGZ2" s="2277"/>
      <c r="FHA2" s="2277"/>
      <c r="FHB2" s="2277"/>
      <c r="FHC2" s="2277"/>
      <c r="FHD2" s="2277"/>
      <c r="FHE2" s="2277"/>
      <c r="FHF2" s="2277"/>
      <c r="FHG2" s="2277"/>
      <c r="FHH2" s="2277"/>
      <c r="FHI2" s="2277"/>
      <c r="FHJ2" s="2277"/>
      <c r="FHK2" s="2277"/>
      <c r="FHL2" s="2277"/>
      <c r="FHM2" s="2277"/>
      <c r="FHN2" s="2277"/>
      <c r="FHO2" s="2277"/>
      <c r="FHP2" s="2277"/>
      <c r="FHQ2" s="2277"/>
      <c r="FHR2" s="2277"/>
      <c r="FHS2" s="2277"/>
      <c r="FHT2" s="2277"/>
      <c r="FHU2" s="2277"/>
      <c r="FHV2" s="2277"/>
      <c r="FHW2" s="2277"/>
      <c r="FHX2" s="2277"/>
      <c r="FHY2" s="2277"/>
      <c r="FHZ2" s="2277"/>
      <c r="FIA2" s="2277"/>
      <c r="FIB2" s="2277"/>
      <c r="FIC2" s="2277"/>
      <c r="FID2" s="2277"/>
      <c r="FIE2" s="2277"/>
      <c r="FIF2" s="2277"/>
      <c r="FIG2" s="2277"/>
      <c r="FIH2" s="2277"/>
      <c r="FII2" s="2277"/>
      <c r="FIJ2" s="2277"/>
      <c r="FIK2" s="2277"/>
      <c r="FIL2" s="2277"/>
      <c r="FIM2" s="2277"/>
      <c r="FIN2" s="2277"/>
      <c r="FIO2" s="2277"/>
      <c r="FIP2" s="2277"/>
      <c r="FIQ2" s="2277"/>
      <c r="FIR2" s="2277"/>
      <c r="FIS2" s="2277"/>
      <c r="FIT2" s="2277"/>
      <c r="FIU2" s="2277"/>
      <c r="FIV2" s="2277"/>
      <c r="FIW2" s="2277"/>
      <c r="FIX2" s="2277"/>
      <c r="FIY2" s="2277"/>
      <c r="FIZ2" s="2277"/>
      <c r="FJA2" s="2277"/>
      <c r="FJB2" s="2277"/>
      <c r="FJC2" s="2277"/>
      <c r="FJD2" s="2277"/>
      <c r="FJE2" s="2277"/>
      <c r="FJF2" s="2277"/>
      <c r="FJG2" s="2277"/>
      <c r="FJH2" s="2277"/>
      <c r="FJI2" s="2277"/>
      <c r="FJJ2" s="2277"/>
      <c r="FJK2" s="2277"/>
      <c r="FJL2" s="2277"/>
      <c r="FJM2" s="2277"/>
      <c r="FJN2" s="2277"/>
      <c r="FJO2" s="2277"/>
      <c r="FJP2" s="2277"/>
      <c r="FJQ2" s="2277"/>
      <c r="FJR2" s="2277"/>
      <c r="FJS2" s="2277"/>
      <c r="FJT2" s="2277"/>
      <c r="FJU2" s="2277"/>
      <c r="FJV2" s="2277"/>
      <c r="FJW2" s="2277"/>
      <c r="FJX2" s="2277"/>
      <c r="FJY2" s="2277"/>
      <c r="FJZ2" s="2277"/>
      <c r="FKA2" s="2277"/>
      <c r="FKB2" s="2277"/>
      <c r="FKC2" s="2277"/>
      <c r="FKD2" s="2277"/>
      <c r="FKE2" s="2277"/>
      <c r="FKF2" s="2277"/>
      <c r="FKG2" s="2277"/>
      <c r="FKH2" s="2277"/>
      <c r="FKI2" s="2277"/>
      <c r="FKJ2" s="2277"/>
      <c r="FKK2" s="2277"/>
      <c r="FKL2" s="2277"/>
      <c r="FKM2" s="2277"/>
      <c r="FKN2" s="2277"/>
      <c r="FKO2" s="2277"/>
      <c r="FKP2" s="2277"/>
      <c r="FKQ2" s="2277"/>
      <c r="FKR2" s="2277"/>
      <c r="FKS2" s="2277"/>
      <c r="FKT2" s="2277"/>
      <c r="FKU2" s="2277"/>
      <c r="FKV2" s="2277"/>
      <c r="FKW2" s="2277"/>
      <c r="FKX2" s="2277"/>
      <c r="FKY2" s="2277"/>
      <c r="FKZ2" s="2277"/>
      <c r="FLA2" s="2277"/>
      <c r="FLB2" s="2277"/>
      <c r="FLC2" s="2277"/>
      <c r="FLD2" s="2277"/>
      <c r="FLE2" s="2277"/>
      <c r="FLF2" s="2277"/>
      <c r="FLG2" s="2277"/>
      <c r="FLH2" s="2277"/>
      <c r="FLI2" s="2277"/>
      <c r="FLJ2" s="2277"/>
      <c r="FLK2" s="2277"/>
      <c r="FLL2" s="2277"/>
      <c r="FLM2" s="2277"/>
      <c r="FLN2" s="2277"/>
      <c r="FLO2" s="2277"/>
      <c r="FLP2" s="2277"/>
      <c r="FLQ2" s="2277"/>
      <c r="FLR2" s="2277"/>
      <c r="FLS2" s="2277"/>
      <c r="FLT2" s="2277"/>
      <c r="FLU2" s="2277"/>
      <c r="FLV2" s="2277"/>
      <c r="FLW2" s="2277"/>
      <c r="FLX2" s="2277"/>
      <c r="FLY2" s="2277"/>
      <c r="FLZ2" s="2277"/>
      <c r="FMA2" s="2277"/>
      <c r="FMB2" s="2277"/>
      <c r="FMC2" s="2277"/>
      <c r="FMD2" s="2277"/>
      <c r="FME2" s="2277"/>
      <c r="FMF2" s="2277"/>
      <c r="FMG2" s="2277"/>
      <c r="FMH2" s="2277"/>
      <c r="FMI2" s="2277"/>
      <c r="FMJ2" s="2277"/>
      <c r="FMK2" s="2277"/>
      <c r="FML2" s="2277"/>
      <c r="FMM2" s="2277"/>
      <c r="FMN2" s="2277"/>
      <c r="FMO2" s="2277"/>
      <c r="FMP2" s="2277"/>
      <c r="FMQ2" s="2277"/>
      <c r="FMR2" s="2277"/>
      <c r="FMS2" s="2277"/>
      <c r="FMT2" s="2277"/>
      <c r="FMU2" s="2277"/>
      <c r="FMV2" s="2277"/>
      <c r="FMW2" s="2277"/>
      <c r="FMX2" s="2277"/>
      <c r="FMY2" s="2277"/>
      <c r="FMZ2" s="2277"/>
      <c r="FNA2" s="2277"/>
      <c r="FNB2" s="2277"/>
      <c r="FNC2" s="2277"/>
      <c r="FND2" s="2277"/>
      <c r="FNE2" s="2277"/>
      <c r="FNF2" s="2277"/>
      <c r="FNG2" s="2277"/>
      <c r="FNH2" s="2277"/>
      <c r="FNI2" s="2277"/>
      <c r="FNJ2" s="2277"/>
      <c r="FNK2" s="2277"/>
      <c r="FNL2" s="2277"/>
      <c r="FNM2" s="2277"/>
      <c r="FNN2" s="2277"/>
      <c r="FNO2" s="2277"/>
      <c r="FNP2" s="2277"/>
      <c r="FNQ2" s="2277"/>
      <c r="FNR2" s="2277"/>
      <c r="FNS2" s="2277"/>
      <c r="FNT2" s="2277"/>
      <c r="FNU2" s="2277"/>
      <c r="FNV2" s="2277"/>
      <c r="FNW2" s="2277"/>
      <c r="FNX2" s="2277"/>
      <c r="FNY2" s="2277"/>
      <c r="FNZ2" s="2277"/>
      <c r="FOA2" s="2277"/>
      <c r="FOB2" s="2277"/>
      <c r="FOC2" s="2277"/>
      <c r="FOD2" s="2277"/>
      <c r="FOE2" s="2277"/>
      <c r="FOF2" s="2277"/>
      <c r="FOG2" s="2277"/>
      <c r="FOH2" s="2277"/>
      <c r="FOI2" s="2277"/>
      <c r="FOJ2" s="2277"/>
      <c r="FOK2" s="2277"/>
      <c r="FOL2" s="2277"/>
      <c r="FOM2" s="2277"/>
      <c r="FON2" s="2277"/>
      <c r="FOO2" s="2277"/>
      <c r="FOP2" s="2277"/>
      <c r="FOQ2" s="2277"/>
      <c r="FOR2" s="2277"/>
      <c r="FOS2" s="2277"/>
      <c r="FOT2" s="2277"/>
      <c r="FOU2" s="2277"/>
      <c r="FOV2" s="2277"/>
      <c r="FOW2" s="2277"/>
      <c r="FOX2" s="2277"/>
      <c r="FOY2" s="2277"/>
      <c r="FOZ2" s="2277"/>
      <c r="FPA2" s="2277"/>
      <c r="FPB2" s="2277"/>
      <c r="FPC2" s="2277"/>
      <c r="FPD2" s="2277"/>
      <c r="FPE2" s="2277"/>
      <c r="FPF2" s="2277"/>
      <c r="FPG2" s="2277"/>
      <c r="FPH2" s="2277"/>
      <c r="FPI2" s="2277"/>
      <c r="FPJ2" s="2277"/>
      <c r="FPK2" s="2277"/>
      <c r="FPL2" s="2277"/>
      <c r="FPM2" s="2277"/>
      <c r="FPN2" s="2277"/>
      <c r="FPO2" s="2277"/>
      <c r="FPP2" s="2277"/>
      <c r="FPQ2" s="2277"/>
      <c r="FPR2" s="2277"/>
      <c r="FPS2" s="2277"/>
      <c r="FPT2" s="2277"/>
      <c r="FPU2" s="2277"/>
      <c r="FPV2" s="2277"/>
      <c r="FPW2" s="2277"/>
      <c r="FPX2" s="2277"/>
      <c r="FPY2" s="2277"/>
      <c r="FPZ2" s="2277"/>
      <c r="FQA2" s="2277"/>
      <c r="FQB2" s="2277"/>
      <c r="FQC2" s="2277"/>
      <c r="FQD2" s="2277"/>
      <c r="FQE2" s="2277"/>
      <c r="FQF2" s="2277"/>
      <c r="FQG2" s="2277"/>
      <c r="FQH2" s="2277"/>
      <c r="FQI2" s="2277"/>
      <c r="FQJ2" s="2277"/>
      <c r="FQK2" s="2277"/>
      <c r="FQL2" s="2277"/>
      <c r="FQM2" s="2277"/>
      <c r="FQN2" s="2277"/>
      <c r="FQO2" s="2277"/>
      <c r="FQP2" s="2277"/>
      <c r="FQQ2" s="2277"/>
      <c r="FQR2" s="2277"/>
      <c r="FQS2" s="2277"/>
      <c r="FQT2" s="2277"/>
      <c r="FQU2" s="2277"/>
      <c r="FQV2" s="2277"/>
      <c r="FQW2" s="2277"/>
      <c r="FQX2" s="2277"/>
      <c r="FQY2" s="2277"/>
      <c r="FQZ2" s="2277"/>
      <c r="FRA2" s="2277"/>
      <c r="FRB2" s="2277"/>
      <c r="FRC2" s="2277"/>
      <c r="FRD2" s="2277"/>
      <c r="FRE2" s="2277"/>
      <c r="FRF2" s="2277"/>
      <c r="FRG2" s="2277"/>
      <c r="FRH2" s="2277"/>
      <c r="FRI2" s="2277"/>
      <c r="FRJ2" s="2277"/>
      <c r="FRK2" s="2277"/>
      <c r="FRL2" s="2277"/>
      <c r="FRM2" s="2277"/>
      <c r="FRN2" s="2277"/>
      <c r="FRO2" s="2277"/>
      <c r="FRP2" s="2277"/>
      <c r="FRQ2" s="2277"/>
      <c r="FRR2" s="2277"/>
      <c r="FRS2" s="2277"/>
      <c r="FRT2" s="2277"/>
      <c r="FRU2" s="2277"/>
      <c r="FRV2" s="2277"/>
      <c r="FRW2" s="2277"/>
      <c r="FRX2" s="2277"/>
      <c r="FRY2" s="2277"/>
      <c r="FRZ2" s="2277"/>
      <c r="FSA2" s="2277"/>
      <c r="FSB2" s="2277"/>
      <c r="FSC2" s="2277"/>
      <c r="FSD2" s="2277"/>
      <c r="FSE2" s="2277"/>
      <c r="FSF2" s="2277"/>
      <c r="FSG2" s="2277"/>
      <c r="FSH2" s="2277"/>
      <c r="FSI2" s="2277"/>
      <c r="FSJ2" s="2277"/>
      <c r="FSK2" s="2277"/>
      <c r="FSL2" s="2277"/>
      <c r="FSM2" s="2277"/>
      <c r="FSN2" s="2277"/>
      <c r="FSO2" s="2277"/>
      <c r="FSP2" s="2277"/>
      <c r="FSQ2" s="2277"/>
      <c r="FSR2" s="2277"/>
      <c r="FSS2" s="2277"/>
      <c r="FST2" s="2277"/>
      <c r="FSU2" s="2277"/>
      <c r="FSV2" s="2277"/>
      <c r="FSW2" s="2277"/>
      <c r="FSX2" s="2277"/>
      <c r="FSY2" s="2277"/>
      <c r="FSZ2" s="2277"/>
      <c r="FTA2" s="2277"/>
      <c r="FTB2" s="2277"/>
      <c r="FTC2" s="2277"/>
      <c r="FTD2" s="2277"/>
      <c r="FTE2" s="2277"/>
      <c r="FTF2" s="2277"/>
      <c r="FTG2" s="2277"/>
      <c r="FTH2" s="2277"/>
      <c r="FTI2" s="2277"/>
      <c r="FTJ2" s="2277"/>
      <c r="FTK2" s="2277"/>
      <c r="FTL2" s="2277"/>
      <c r="FTM2" s="2277"/>
      <c r="FTN2" s="2277"/>
      <c r="FTO2" s="2277"/>
      <c r="FTP2" s="2277"/>
      <c r="FTQ2" s="2277"/>
      <c r="FTR2" s="2277"/>
      <c r="FTS2" s="2277"/>
      <c r="FTT2" s="2277"/>
      <c r="FTU2" s="2277"/>
      <c r="FTV2" s="2277"/>
      <c r="FTW2" s="2277"/>
      <c r="FTX2" s="2277"/>
      <c r="FTY2" s="2277"/>
      <c r="FTZ2" s="2277"/>
      <c r="FUA2" s="2277"/>
      <c r="FUB2" s="2277"/>
      <c r="FUC2" s="2277"/>
      <c r="FUD2" s="2277"/>
      <c r="FUE2" s="2277"/>
      <c r="FUF2" s="2277"/>
      <c r="FUG2" s="2277"/>
      <c r="FUH2" s="2277"/>
      <c r="FUI2" s="2277"/>
      <c r="FUJ2" s="2277"/>
      <c r="FUK2" s="2277"/>
      <c r="FUL2" s="2277"/>
      <c r="FUM2" s="2277"/>
      <c r="FUN2" s="2277"/>
      <c r="FUO2" s="2277"/>
      <c r="FUP2" s="2277"/>
      <c r="FUQ2" s="2277"/>
      <c r="FUR2" s="2277"/>
      <c r="FUS2" s="2277"/>
      <c r="FUT2" s="2277"/>
      <c r="FUU2" s="2277"/>
      <c r="FUV2" s="2277"/>
      <c r="FUW2" s="2277"/>
      <c r="FUX2" s="2277"/>
      <c r="FUY2" s="2277"/>
      <c r="FUZ2" s="2277"/>
      <c r="FVA2" s="2277"/>
      <c r="FVB2" s="2277"/>
      <c r="FVC2" s="2277"/>
      <c r="FVD2" s="2277"/>
      <c r="FVE2" s="2277"/>
      <c r="FVF2" s="2277"/>
      <c r="FVG2" s="2277"/>
      <c r="FVH2" s="2277"/>
      <c r="FVI2" s="2277"/>
      <c r="FVJ2" s="2277"/>
      <c r="FVK2" s="2277"/>
      <c r="FVL2" s="2277"/>
      <c r="FVM2" s="2277"/>
      <c r="FVN2" s="2277"/>
      <c r="FVO2" s="2277"/>
      <c r="FVP2" s="2277"/>
      <c r="FVQ2" s="2277"/>
      <c r="FVR2" s="2277"/>
      <c r="FVS2" s="2277"/>
      <c r="FVT2" s="2277"/>
      <c r="FVU2" s="2277"/>
      <c r="FVV2" s="2277"/>
      <c r="FVW2" s="2277"/>
      <c r="FVX2" s="2277"/>
      <c r="FVY2" s="2277"/>
      <c r="FVZ2" s="2277"/>
      <c r="FWA2" s="2277"/>
      <c r="FWB2" s="2277"/>
      <c r="FWC2" s="2277"/>
      <c r="FWD2" s="2277"/>
      <c r="FWE2" s="2277"/>
      <c r="FWF2" s="2277"/>
      <c r="FWG2" s="2277"/>
      <c r="FWH2" s="2277"/>
      <c r="FWI2" s="2277"/>
      <c r="FWJ2" s="2277"/>
      <c r="FWK2" s="2277"/>
      <c r="FWL2" s="2277"/>
      <c r="FWM2" s="2277"/>
      <c r="FWN2" s="2277"/>
      <c r="FWO2" s="2277"/>
      <c r="FWP2" s="2277"/>
      <c r="FWQ2" s="2277"/>
      <c r="FWR2" s="2277"/>
      <c r="FWS2" s="2277"/>
      <c r="FWT2" s="2277"/>
      <c r="FWU2" s="2277"/>
      <c r="FWV2" s="2277"/>
      <c r="FWW2" s="2277"/>
      <c r="FWX2" s="2277"/>
      <c r="FWY2" s="2277"/>
      <c r="FWZ2" s="2277"/>
      <c r="FXA2" s="2277"/>
      <c r="FXB2" s="2277"/>
      <c r="FXC2" s="2277"/>
      <c r="FXD2" s="2277"/>
      <c r="FXE2" s="2277"/>
      <c r="FXF2" s="2277"/>
      <c r="FXG2" s="2277"/>
      <c r="FXH2" s="2277"/>
      <c r="FXI2" s="2277"/>
      <c r="FXJ2" s="2277"/>
      <c r="FXK2" s="2277"/>
      <c r="FXL2" s="2277"/>
      <c r="FXM2" s="2277"/>
      <c r="FXN2" s="2277"/>
      <c r="FXO2" s="2277"/>
      <c r="FXP2" s="2277"/>
      <c r="FXQ2" s="2277"/>
      <c r="FXR2" s="2277"/>
      <c r="FXS2" s="2277"/>
      <c r="FXT2" s="2277"/>
      <c r="FXU2" s="2277"/>
      <c r="FXV2" s="2277"/>
      <c r="FXW2" s="2277"/>
      <c r="FXX2" s="2277"/>
      <c r="FXY2" s="2277"/>
      <c r="FXZ2" s="2277"/>
      <c r="FYA2" s="2277"/>
      <c r="FYB2" s="2277"/>
      <c r="FYC2" s="2277"/>
      <c r="FYD2" s="2277"/>
      <c r="FYE2" s="2277"/>
      <c r="FYF2" s="2277"/>
      <c r="FYG2" s="2277"/>
      <c r="FYH2" s="2277"/>
      <c r="FYI2" s="2277"/>
      <c r="FYJ2" s="2277"/>
      <c r="FYK2" s="2277"/>
      <c r="FYL2" s="2277"/>
      <c r="FYM2" s="2277"/>
      <c r="FYN2" s="2277"/>
      <c r="FYO2" s="2277"/>
      <c r="FYP2" s="2277"/>
      <c r="FYQ2" s="2277"/>
      <c r="FYR2" s="2277"/>
      <c r="FYS2" s="2277"/>
      <c r="FYT2" s="2277"/>
      <c r="FYU2" s="2277"/>
      <c r="FYV2" s="2277"/>
      <c r="FYW2" s="2277"/>
      <c r="FYX2" s="2277"/>
      <c r="FYY2" s="2277"/>
      <c r="FYZ2" s="2277"/>
      <c r="FZA2" s="2277"/>
      <c r="FZB2" s="2277"/>
      <c r="FZC2" s="2277"/>
      <c r="FZD2" s="2277"/>
      <c r="FZE2" s="2277"/>
      <c r="FZF2" s="2277"/>
      <c r="FZG2" s="2277"/>
      <c r="FZH2" s="2277"/>
      <c r="FZI2" s="2277"/>
      <c r="FZJ2" s="2277"/>
      <c r="FZK2" s="2277"/>
      <c r="FZL2" s="2277"/>
      <c r="FZM2" s="2277"/>
      <c r="FZN2" s="2277"/>
      <c r="FZO2" s="2277"/>
      <c r="FZP2" s="2277"/>
      <c r="FZQ2" s="2277"/>
      <c r="FZR2" s="2277"/>
      <c r="FZS2" s="2277"/>
      <c r="FZT2" s="2277"/>
      <c r="FZU2" s="2277"/>
      <c r="FZV2" s="2277"/>
      <c r="FZW2" s="2277"/>
      <c r="FZX2" s="2277"/>
      <c r="FZY2" s="2277"/>
      <c r="FZZ2" s="2277"/>
      <c r="GAA2" s="2277"/>
      <c r="GAB2" s="2277"/>
      <c r="GAC2" s="2277"/>
      <c r="GAD2" s="2277"/>
      <c r="GAE2" s="2277"/>
      <c r="GAF2" s="2277"/>
      <c r="GAG2" s="2277"/>
      <c r="GAH2" s="2277"/>
      <c r="GAI2" s="2277"/>
      <c r="GAJ2" s="2277"/>
      <c r="GAK2" s="2277"/>
      <c r="GAL2" s="2277"/>
      <c r="GAM2" s="2277"/>
      <c r="GAN2" s="2277"/>
      <c r="GAO2" s="2277"/>
      <c r="GAP2" s="2277"/>
      <c r="GAQ2" s="2277"/>
      <c r="GAR2" s="2277"/>
      <c r="GAS2" s="2277"/>
      <c r="GAT2" s="2277"/>
      <c r="GAU2" s="2277"/>
      <c r="GAV2" s="2277"/>
      <c r="GAW2" s="2277"/>
      <c r="GAX2" s="2277"/>
      <c r="GAY2" s="2277"/>
      <c r="GAZ2" s="2277"/>
      <c r="GBA2" s="2277"/>
      <c r="GBB2" s="2277"/>
      <c r="GBC2" s="2277"/>
      <c r="GBD2" s="2277"/>
      <c r="GBE2" s="2277"/>
      <c r="GBF2" s="2277"/>
      <c r="GBG2" s="2277"/>
      <c r="GBH2" s="2277"/>
      <c r="GBI2" s="2277"/>
      <c r="GBJ2" s="2277"/>
      <c r="GBK2" s="2277"/>
      <c r="GBL2" s="2277"/>
      <c r="GBM2" s="2277"/>
      <c r="GBN2" s="2277"/>
      <c r="GBO2" s="2277"/>
      <c r="GBP2" s="2277"/>
      <c r="GBQ2" s="2277"/>
      <c r="GBR2" s="2277"/>
      <c r="GBS2" s="2277"/>
      <c r="GBT2" s="2277"/>
      <c r="GBU2" s="2277"/>
      <c r="GBV2" s="2277"/>
      <c r="GBW2" s="2277"/>
      <c r="GBX2" s="2277"/>
      <c r="GBY2" s="2277"/>
      <c r="GBZ2" s="2277"/>
      <c r="GCA2" s="2277"/>
      <c r="GCB2" s="2277"/>
      <c r="GCC2" s="2277"/>
      <c r="GCD2" s="2277"/>
      <c r="GCE2" s="2277"/>
      <c r="GCF2" s="2277"/>
      <c r="GCG2" s="2277"/>
      <c r="GCH2" s="2277"/>
      <c r="GCI2" s="2277"/>
      <c r="GCJ2" s="2277"/>
      <c r="GCK2" s="2277"/>
      <c r="GCL2" s="2277"/>
      <c r="GCM2" s="2277"/>
      <c r="GCN2" s="2277"/>
      <c r="GCO2" s="2277"/>
      <c r="GCP2" s="2277"/>
      <c r="GCQ2" s="2277"/>
      <c r="GCR2" s="2277"/>
      <c r="GCS2" s="2277"/>
      <c r="GCT2" s="2277"/>
      <c r="GCU2" s="2277"/>
      <c r="GCV2" s="2277"/>
      <c r="GCW2" s="2277"/>
      <c r="GCX2" s="2277"/>
      <c r="GCY2" s="2277"/>
      <c r="GCZ2" s="2277"/>
      <c r="GDA2" s="2277"/>
      <c r="GDB2" s="2277"/>
      <c r="GDC2" s="2277"/>
      <c r="GDD2" s="2277"/>
      <c r="GDE2" s="2277"/>
      <c r="GDF2" s="2277"/>
      <c r="GDG2" s="2277"/>
      <c r="GDH2" s="2277"/>
      <c r="GDI2" s="2277"/>
      <c r="GDJ2" s="2277"/>
      <c r="GDK2" s="2277"/>
      <c r="GDL2" s="2277"/>
      <c r="GDM2" s="2277"/>
      <c r="GDN2" s="2277"/>
      <c r="GDO2" s="2277"/>
      <c r="GDP2" s="2277"/>
      <c r="GDQ2" s="2277"/>
      <c r="GDR2" s="2277"/>
      <c r="GDS2" s="2277"/>
      <c r="GDT2" s="2277"/>
      <c r="GDU2" s="2277"/>
      <c r="GDV2" s="2277"/>
      <c r="GDW2" s="2277"/>
      <c r="GDX2" s="2277"/>
      <c r="GDY2" s="2277"/>
      <c r="GDZ2" s="2277"/>
      <c r="GEA2" s="2277"/>
      <c r="GEB2" s="2277"/>
      <c r="GEC2" s="2277"/>
      <c r="GED2" s="2277"/>
      <c r="GEE2" s="2277"/>
      <c r="GEF2" s="2277"/>
      <c r="GEG2" s="2277"/>
      <c r="GEH2" s="2277"/>
      <c r="GEI2" s="2277"/>
      <c r="GEJ2" s="2277"/>
      <c r="GEK2" s="2277"/>
      <c r="GEL2" s="2277"/>
      <c r="GEM2" s="2277"/>
      <c r="GEN2" s="2277"/>
      <c r="GEO2" s="2277"/>
      <c r="GEP2" s="2277"/>
      <c r="GEQ2" s="2277"/>
      <c r="GER2" s="2277"/>
      <c r="GES2" s="2277"/>
      <c r="GET2" s="2277"/>
      <c r="GEU2" s="2277"/>
      <c r="GEV2" s="2277"/>
      <c r="GEW2" s="2277"/>
      <c r="GEX2" s="2277"/>
      <c r="GEY2" s="2277"/>
      <c r="GEZ2" s="2277"/>
      <c r="GFA2" s="2277"/>
      <c r="GFB2" s="2277"/>
      <c r="GFC2" s="2277"/>
      <c r="GFD2" s="2277"/>
      <c r="GFE2" s="2277"/>
      <c r="GFF2" s="2277"/>
      <c r="GFG2" s="2277"/>
      <c r="GFH2" s="2277"/>
      <c r="GFI2" s="2277"/>
      <c r="GFJ2" s="2277"/>
      <c r="GFK2" s="2277"/>
      <c r="GFL2" s="2277"/>
      <c r="GFM2" s="2277"/>
      <c r="GFN2" s="2277"/>
      <c r="GFO2" s="2277"/>
      <c r="GFP2" s="2277"/>
      <c r="GFQ2" s="2277"/>
      <c r="GFR2" s="2277"/>
      <c r="GFS2" s="2277"/>
      <c r="GFT2" s="2277"/>
      <c r="GFU2" s="2277"/>
      <c r="GFV2" s="2277"/>
      <c r="GFW2" s="2277"/>
      <c r="GFX2" s="2277"/>
      <c r="GFY2" s="2277"/>
      <c r="GFZ2" s="2277"/>
      <c r="GGA2" s="2277"/>
      <c r="GGB2" s="2277"/>
      <c r="GGC2" s="2277"/>
      <c r="GGD2" s="2277"/>
      <c r="GGE2" s="2277"/>
      <c r="GGF2" s="2277"/>
      <c r="GGG2" s="2277"/>
      <c r="GGH2" s="2277"/>
      <c r="GGI2" s="2277"/>
      <c r="GGJ2" s="2277"/>
      <c r="GGK2" s="2277"/>
      <c r="GGL2" s="2277"/>
      <c r="GGM2" s="2277"/>
      <c r="GGN2" s="2277"/>
      <c r="GGO2" s="2277"/>
      <c r="GGP2" s="2277"/>
      <c r="GGQ2" s="2277"/>
      <c r="GGR2" s="2277"/>
      <c r="GGS2" s="2277"/>
      <c r="GGT2" s="2277"/>
      <c r="GGU2" s="2277"/>
      <c r="GGV2" s="2277"/>
      <c r="GGW2" s="2277"/>
      <c r="GGX2" s="2277"/>
      <c r="GGY2" s="2277"/>
      <c r="GGZ2" s="2277"/>
      <c r="GHA2" s="2277"/>
      <c r="GHB2" s="2277"/>
      <c r="GHC2" s="2277"/>
      <c r="GHD2" s="2277"/>
      <c r="GHE2" s="2277"/>
      <c r="GHF2" s="2277"/>
      <c r="GHG2" s="2277"/>
      <c r="GHH2" s="2277"/>
      <c r="GHI2" s="2277"/>
      <c r="GHJ2" s="2277"/>
      <c r="GHK2" s="2277"/>
      <c r="GHL2" s="2277"/>
      <c r="GHM2" s="2277"/>
      <c r="GHN2" s="2277"/>
      <c r="GHO2" s="2277"/>
      <c r="GHP2" s="2277"/>
      <c r="GHQ2" s="2277"/>
      <c r="GHR2" s="2277"/>
      <c r="GHS2" s="2277"/>
      <c r="GHT2" s="2277"/>
      <c r="GHU2" s="2277"/>
      <c r="GHV2" s="2277"/>
      <c r="GHW2" s="2277"/>
      <c r="GHX2" s="2277"/>
      <c r="GHY2" s="2277"/>
      <c r="GHZ2" s="2277"/>
      <c r="GIA2" s="2277"/>
      <c r="GIB2" s="2277"/>
      <c r="GIC2" s="2277"/>
      <c r="GID2" s="2277"/>
      <c r="GIE2" s="2277"/>
      <c r="GIF2" s="2277"/>
      <c r="GIG2" s="2277"/>
      <c r="GIH2" s="2277"/>
      <c r="GII2" s="2277"/>
      <c r="GIJ2" s="2277"/>
      <c r="GIK2" s="2277"/>
      <c r="GIL2" s="2277"/>
      <c r="GIM2" s="2277"/>
      <c r="GIN2" s="2277"/>
      <c r="GIO2" s="2277"/>
      <c r="GIP2" s="2277"/>
      <c r="GIQ2" s="2277"/>
      <c r="GIR2" s="2277"/>
      <c r="GIS2" s="2277"/>
      <c r="GIT2" s="2277"/>
      <c r="GIU2" s="2277"/>
      <c r="GIV2" s="2277"/>
      <c r="GIW2" s="2277"/>
      <c r="GIX2" s="2277"/>
      <c r="GIY2" s="2277"/>
      <c r="GIZ2" s="2277"/>
      <c r="GJA2" s="2277"/>
      <c r="GJB2" s="2277"/>
      <c r="GJC2" s="2277"/>
      <c r="GJD2" s="2277"/>
      <c r="GJE2" s="2277"/>
      <c r="GJF2" s="2277"/>
      <c r="GJG2" s="2277"/>
      <c r="GJH2" s="2277"/>
      <c r="GJI2" s="2277"/>
      <c r="GJJ2" s="2277"/>
      <c r="GJK2" s="2277"/>
      <c r="GJL2" s="2277"/>
      <c r="GJM2" s="2277"/>
      <c r="GJN2" s="2277"/>
      <c r="GJO2" s="2277"/>
      <c r="GJP2" s="2277"/>
      <c r="GJQ2" s="2277"/>
      <c r="GJR2" s="2277"/>
      <c r="GJS2" s="2277"/>
      <c r="GJT2" s="2277"/>
      <c r="GJU2" s="2277"/>
      <c r="GJV2" s="2277"/>
      <c r="GJW2" s="2277"/>
      <c r="GJX2" s="2277"/>
      <c r="GJY2" s="2277"/>
      <c r="GJZ2" s="2277"/>
      <c r="GKA2" s="2277"/>
      <c r="GKB2" s="2277"/>
      <c r="GKC2" s="2277"/>
      <c r="GKD2" s="2277"/>
      <c r="GKE2" s="2277"/>
      <c r="GKF2" s="2277"/>
      <c r="GKG2" s="2277"/>
      <c r="GKH2" s="2277"/>
      <c r="GKI2" s="2277"/>
      <c r="GKJ2" s="2277"/>
      <c r="GKK2" s="2277"/>
      <c r="GKL2" s="2277"/>
      <c r="GKM2" s="2277"/>
      <c r="GKN2" s="2277"/>
      <c r="GKO2" s="2277"/>
      <c r="GKP2" s="2277"/>
      <c r="GKQ2" s="2277"/>
      <c r="GKR2" s="2277"/>
      <c r="GKS2" s="2277"/>
      <c r="GKT2" s="2277"/>
      <c r="GKU2" s="2277"/>
      <c r="GKV2" s="2277"/>
      <c r="GKW2" s="2277"/>
      <c r="GKX2" s="2277"/>
      <c r="GKY2" s="2277"/>
      <c r="GKZ2" s="2277"/>
      <c r="GLA2" s="2277"/>
      <c r="GLB2" s="2277"/>
      <c r="GLC2" s="2277"/>
      <c r="GLD2" s="2277"/>
      <c r="GLE2" s="2277"/>
      <c r="GLF2" s="2277"/>
      <c r="GLG2" s="2277"/>
      <c r="GLH2" s="2277"/>
      <c r="GLI2" s="2277"/>
      <c r="GLJ2" s="2277"/>
      <c r="GLK2" s="2277"/>
      <c r="GLL2" s="2277"/>
      <c r="GLM2" s="2277"/>
      <c r="GLN2" s="2277"/>
      <c r="GLO2" s="2277"/>
      <c r="GLP2" s="2277"/>
      <c r="GLQ2" s="2277"/>
      <c r="GLR2" s="2277"/>
      <c r="GLS2" s="2277"/>
      <c r="GLT2" s="2277"/>
      <c r="GLU2" s="2277"/>
      <c r="GLV2" s="2277"/>
      <c r="GLW2" s="2277"/>
      <c r="GLX2" s="2277"/>
      <c r="GLY2" s="2277"/>
      <c r="GLZ2" s="2277"/>
      <c r="GMA2" s="2277"/>
      <c r="GMB2" s="2277"/>
      <c r="GMC2" s="2277"/>
      <c r="GMD2" s="2277"/>
      <c r="GME2" s="2277"/>
      <c r="GMF2" s="2277"/>
      <c r="GMG2" s="2277"/>
      <c r="GMH2" s="2277"/>
      <c r="GMI2" s="2277"/>
      <c r="GMJ2" s="2277"/>
      <c r="GMK2" s="2277"/>
      <c r="GML2" s="2277"/>
      <c r="GMM2" s="2277"/>
      <c r="GMN2" s="2277"/>
      <c r="GMO2" s="2277"/>
      <c r="GMP2" s="2277"/>
      <c r="GMQ2" s="2277"/>
      <c r="GMR2" s="2277"/>
      <c r="GMS2" s="2277"/>
      <c r="GMT2" s="2277"/>
      <c r="GMU2" s="2277"/>
      <c r="GMV2" s="2277"/>
      <c r="GMW2" s="2277"/>
      <c r="GMX2" s="2277"/>
      <c r="GMY2" s="2277"/>
      <c r="GMZ2" s="2277"/>
      <c r="GNA2" s="2277"/>
      <c r="GNB2" s="2277"/>
      <c r="GNC2" s="2277"/>
      <c r="GND2" s="2277"/>
      <c r="GNE2" s="2277"/>
      <c r="GNF2" s="2277"/>
      <c r="GNG2" s="2277"/>
      <c r="GNH2" s="2277"/>
      <c r="GNI2" s="2277"/>
      <c r="GNJ2" s="2277"/>
      <c r="GNK2" s="2277"/>
      <c r="GNL2" s="2277"/>
      <c r="GNM2" s="2277"/>
      <c r="GNN2" s="2277"/>
      <c r="GNO2" s="2277"/>
      <c r="GNP2" s="2277"/>
      <c r="GNQ2" s="2277"/>
      <c r="GNR2" s="2277"/>
      <c r="GNS2" s="2277"/>
      <c r="GNT2" s="2277"/>
      <c r="GNU2" s="2277"/>
      <c r="GNV2" s="2277"/>
      <c r="GNW2" s="2277"/>
      <c r="GNX2" s="2277"/>
      <c r="GNY2" s="2277"/>
      <c r="GNZ2" s="2277"/>
      <c r="GOA2" s="2277"/>
      <c r="GOB2" s="2277"/>
      <c r="GOC2" s="2277"/>
      <c r="GOD2" s="2277"/>
      <c r="GOE2" s="2277"/>
      <c r="GOF2" s="2277"/>
      <c r="GOG2" s="2277"/>
      <c r="GOH2" s="2277"/>
      <c r="GOI2" s="2277"/>
      <c r="GOJ2" s="2277"/>
      <c r="GOK2" s="2277"/>
      <c r="GOL2" s="2277"/>
      <c r="GOM2" s="2277"/>
      <c r="GON2" s="2277"/>
      <c r="GOO2" s="2277"/>
      <c r="GOP2" s="2277"/>
      <c r="GOQ2" s="2277"/>
      <c r="GOR2" s="2277"/>
      <c r="GOS2" s="2277"/>
      <c r="GOT2" s="2277"/>
      <c r="GOU2" s="2277"/>
      <c r="GOV2" s="2277"/>
      <c r="GOW2" s="2277"/>
      <c r="GOX2" s="2277"/>
      <c r="GOY2" s="2277"/>
      <c r="GOZ2" s="2277"/>
      <c r="GPA2" s="2277"/>
      <c r="GPB2" s="2277"/>
      <c r="GPC2" s="2277"/>
      <c r="GPD2" s="2277"/>
      <c r="GPE2" s="2277"/>
      <c r="GPF2" s="2277"/>
      <c r="GPG2" s="2277"/>
      <c r="GPH2" s="2277"/>
      <c r="GPI2" s="2277"/>
      <c r="GPJ2" s="2277"/>
      <c r="GPK2" s="2277"/>
      <c r="GPL2" s="2277"/>
      <c r="GPM2" s="2277"/>
      <c r="GPN2" s="2277"/>
      <c r="GPO2" s="2277"/>
      <c r="GPP2" s="2277"/>
      <c r="GPQ2" s="2277"/>
      <c r="GPR2" s="2277"/>
      <c r="GPS2" s="2277"/>
      <c r="GPT2" s="2277"/>
      <c r="GPU2" s="2277"/>
      <c r="GPV2" s="2277"/>
      <c r="GPW2" s="2277"/>
      <c r="GPX2" s="2277"/>
      <c r="GPY2" s="2277"/>
      <c r="GPZ2" s="2277"/>
      <c r="GQA2" s="2277"/>
      <c r="GQB2" s="2277"/>
      <c r="GQC2" s="2277"/>
      <c r="GQD2" s="2277"/>
      <c r="GQE2" s="2277"/>
      <c r="GQF2" s="2277"/>
      <c r="GQG2" s="2277"/>
      <c r="GQH2" s="2277"/>
      <c r="GQI2" s="2277"/>
      <c r="GQJ2" s="2277"/>
      <c r="GQK2" s="2277"/>
      <c r="GQL2" s="2277"/>
      <c r="GQM2" s="2277"/>
      <c r="GQN2" s="2277"/>
      <c r="GQO2" s="2277"/>
      <c r="GQP2" s="2277"/>
      <c r="GQQ2" s="2277"/>
      <c r="GQR2" s="2277"/>
      <c r="GQS2" s="2277"/>
      <c r="GQT2" s="2277"/>
      <c r="GQU2" s="2277"/>
      <c r="GQV2" s="2277"/>
      <c r="GQW2" s="2277"/>
      <c r="GQX2" s="2277"/>
      <c r="GQY2" s="2277"/>
      <c r="GQZ2" s="2277"/>
      <c r="GRA2" s="2277"/>
      <c r="GRB2" s="2277"/>
      <c r="GRC2" s="2277"/>
      <c r="GRD2" s="2277"/>
      <c r="GRE2" s="2277"/>
      <c r="GRF2" s="2277"/>
      <c r="GRG2" s="2277"/>
      <c r="GRH2" s="2277"/>
      <c r="GRI2" s="2277"/>
      <c r="GRJ2" s="2277"/>
      <c r="GRK2" s="2277"/>
      <c r="GRL2" s="2277"/>
      <c r="GRM2" s="2277"/>
      <c r="GRN2" s="2277"/>
      <c r="GRO2" s="2277"/>
      <c r="GRP2" s="2277"/>
      <c r="GRQ2" s="2277"/>
      <c r="GRR2" s="2277"/>
      <c r="GRS2" s="2277"/>
      <c r="GRT2" s="2277"/>
      <c r="GRU2" s="2277"/>
      <c r="GRV2" s="2277"/>
      <c r="GRW2" s="2277"/>
      <c r="GRX2" s="2277"/>
      <c r="GRY2" s="2277"/>
      <c r="GRZ2" s="2277"/>
      <c r="GSA2" s="2277"/>
      <c r="GSB2" s="2277"/>
      <c r="GSC2" s="2277"/>
      <c r="GSD2" s="2277"/>
      <c r="GSE2" s="2277"/>
      <c r="GSF2" s="2277"/>
      <c r="GSG2" s="2277"/>
      <c r="GSH2" s="2277"/>
      <c r="GSI2" s="2277"/>
      <c r="GSJ2" s="2277"/>
      <c r="GSK2" s="2277"/>
      <c r="GSL2" s="2277"/>
      <c r="GSM2" s="2277"/>
      <c r="GSN2" s="2277"/>
      <c r="GSO2" s="2277"/>
      <c r="GSP2" s="2277"/>
      <c r="GSQ2" s="2277"/>
      <c r="GSR2" s="2277"/>
      <c r="GSS2" s="2277"/>
      <c r="GST2" s="2277"/>
      <c r="GSU2" s="2277"/>
      <c r="GSV2" s="2277"/>
      <c r="GSW2" s="2277"/>
      <c r="GSX2" s="2277"/>
      <c r="GSY2" s="2277"/>
      <c r="GSZ2" s="2277"/>
      <c r="GTA2" s="2277"/>
      <c r="GTB2" s="2277"/>
      <c r="GTC2" s="2277"/>
      <c r="GTD2" s="2277"/>
      <c r="GTE2" s="2277"/>
      <c r="GTF2" s="2277"/>
      <c r="GTG2" s="2277"/>
      <c r="GTH2" s="2277"/>
      <c r="GTI2" s="2277"/>
      <c r="GTJ2" s="2277"/>
      <c r="GTK2" s="2277"/>
      <c r="GTL2" s="2277"/>
      <c r="GTM2" s="2277"/>
      <c r="GTN2" s="2277"/>
      <c r="GTO2" s="2277"/>
      <c r="GTP2" s="2277"/>
      <c r="GTQ2" s="2277"/>
      <c r="GTR2" s="2277"/>
      <c r="GTS2" s="2277"/>
      <c r="GTT2" s="2277"/>
      <c r="GTU2" s="2277"/>
      <c r="GTV2" s="2277"/>
      <c r="GTW2" s="2277"/>
      <c r="GTX2" s="2277"/>
      <c r="GTY2" s="2277"/>
      <c r="GTZ2" s="2277"/>
      <c r="GUA2" s="2277"/>
      <c r="GUB2" s="2277"/>
      <c r="GUC2" s="2277"/>
      <c r="GUD2" s="2277"/>
      <c r="GUE2" s="2277"/>
      <c r="GUF2" s="2277"/>
      <c r="GUG2" s="2277"/>
      <c r="GUH2" s="2277"/>
      <c r="GUI2" s="2277"/>
      <c r="GUJ2" s="2277"/>
      <c r="GUK2" s="2277"/>
      <c r="GUL2" s="2277"/>
      <c r="GUM2" s="2277"/>
      <c r="GUN2" s="2277"/>
      <c r="GUO2" s="2277"/>
      <c r="GUP2" s="2277"/>
      <c r="GUQ2" s="2277"/>
      <c r="GUR2" s="2277"/>
      <c r="GUS2" s="2277"/>
      <c r="GUT2" s="2277"/>
      <c r="GUU2" s="2277"/>
      <c r="GUV2" s="2277"/>
      <c r="GUW2" s="2277"/>
      <c r="GUX2" s="2277"/>
      <c r="GUY2" s="2277"/>
      <c r="GUZ2" s="2277"/>
      <c r="GVA2" s="2277"/>
      <c r="GVB2" s="2277"/>
      <c r="GVC2" s="2277"/>
      <c r="GVD2" s="2277"/>
      <c r="GVE2" s="2277"/>
      <c r="GVF2" s="2277"/>
      <c r="GVG2" s="2277"/>
      <c r="GVH2" s="2277"/>
      <c r="GVI2" s="2277"/>
      <c r="GVJ2" s="2277"/>
      <c r="GVK2" s="2277"/>
      <c r="GVL2" s="2277"/>
      <c r="GVM2" s="2277"/>
      <c r="GVN2" s="2277"/>
      <c r="GVO2" s="2277"/>
      <c r="GVP2" s="2277"/>
      <c r="GVQ2" s="2277"/>
      <c r="GVR2" s="2277"/>
      <c r="GVS2" s="2277"/>
      <c r="GVT2" s="2277"/>
      <c r="GVU2" s="2277"/>
      <c r="GVV2" s="2277"/>
      <c r="GVW2" s="2277"/>
      <c r="GVX2" s="2277"/>
      <c r="GVY2" s="2277"/>
      <c r="GVZ2" s="2277"/>
      <c r="GWA2" s="2277"/>
      <c r="GWB2" s="2277"/>
      <c r="GWC2" s="2277"/>
      <c r="GWD2" s="2277"/>
      <c r="GWE2" s="2277"/>
      <c r="GWF2" s="2277"/>
      <c r="GWG2" s="2277"/>
      <c r="GWH2" s="2277"/>
      <c r="GWI2" s="2277"/>
      <c r="GWJ2" s="2277"/>
      <c r="GWK2" s="2277"/>
      <c r="GWL2" s="2277"/>
      <c r="GWM2" s="2277"/>
      <c r="GWN2" s="2277"/>
      <c r="GWO2" s="2277"/>
      <c r="GWP2" s="2277"/>
      <c r="GWQ2" s="2277"/>
      <c r="GWR2" s="2277"/>
      <c r="GWS2" s="2277"/>
      <c r="GWT2" s="2277"/>
      <c r="GWU2" s="2277"/>
      <c r="GWV2" s="2277"/>
      <c r="GWW2" s="2277"/>
      <c r="GWX2" s="2277"/>
      <c r="GWY2" s="2277"/>
      <c r="GWZ2" s="2277"/>
      <c r="GXA2" s="2277"/>
      <c r="GXB2" s="2277"/>
      <c r="GXC2" s="2277"/>
      <c r="GXD2" s="2277"/>
      <c r="GXE2" s="2277"/>
      <c r="GXF2" s="2277"/>
      <c r="GXG2" s="2277"/>
      <c r="GXH2" s="2277"/>
      <c r="GXI2" s="2277"/>
      <c r="GXJ2" s="2277"/>
      <c r="GXK2" s="2277"/>
      <c r="GXL2" s="2277"/>
      <c r="GXM2" s="2277"/>
      <c r="GXN2" s="2277"/>
      <c r="GXO2" s="2277"/>
      <c r="GXP2" s="2277"/>
      <c r="GXQ2" s="2277"/>
      <c r="GXR2" s="2277"/>
      <c r="GXS2" s="2277"/>
      <c r="GXT2" s="2277"/>
      <c r="GXU2" s="2277"/>
      <c r="GXV2" s="2277"/>
      <c r="GXW2" s="2277"/>
      <c r="GXX2" s="2277"/>
      <c r="GXY2" s="2277"/>
      <c r="GXZ2" s="2277"/>
      <c r="GYA2" s="2277"/>
      <c r="GYB2" s="2277"/>
      <c r="GYC2" s="2277"/>
      <c r="GYD2" s="2277"/>
      <c r="GYE2" s="2277"/>
      <c r="GYF2" s="2277"/>
      <c r="GYG2" s="2277"/>
      <c r="GYH2" s="2277"/>
      <c r="GYI2" s="2277"/>
      <c r="GYJ2" s="2277"/>
      <c r="GYK2" s="2277"/>
      <c r="GYL2" s="2277"/>
      <c r="GYM2" s="2277"/>
      <c r="GYN2" s="2277"/>
      <c r="GYO2" s="2277"/>
      <c r="GYP2" s="2277"/>
      <c r="GYQ2" s="2277"/>
      <c r="GYR2" s="2277"/>
      <c r="GYS2" s="2277"/>
      <c r="GYT2" s="2277"/>
      <c r="GYU2" s="2277"/>
      <c r="GYV2" s="2277"/>
      <c r="GYW2" s="2277"/>
      <c r="GYX2" s="2277"/>
      <c r="GYY2" s="2277"/>
      <c r="GYZ2" s="2277"/>
      <c r="GZA2" s="2277"/>
      <c r="GZB2" s="2277"/>
      <c r="GZC2" s="2277"/>
      <c r="GZD2" s="2277"/>
      <c r="GZE2" s="2277"/>
      <c r="GZF2" s="2277"/>
      <c r="GZG2" s="2277"/>
      <c r="GZH2" s="2277"/>
      <c r="GZI2" s="2277"/>
      <c r="GZJ2" s="2277"/>
      <c r="GZK2" s="2277"/>
      <c r="GZL2" s="2277"/>
      <c r="GZM2" s="2277"/>
      <c r="GZN2" s="2277"/>
      <c r="GZO2" s="2277"/>
      <c r="GZP2" s="2277"/>
      <c r="GZQ2" s="2277"/>
      <c r="GZR2" s="2277"/>
      <c r="GZS2" s="2277"/>
      <c r="GZT2" s="2277"/>
      <c r="GZU2" s="2277"/>
      <c r="GZV2" s="2277"/>
      <c r="GZW2" s="2277"/>
      <c r="GZX2" s="2277"/>
      <c r="GZY2" s="2277"/>
      <c r="GZZ2" s="2277"/>
      <c r="HAA2" s="2277"/>
      <c r="HAB2" s="2277"/>
      <c r="HAC2" s="2277"/>
      <c r="HAD2" s="2277"/>
      <c r="HAE2" s="2277"/>
      <c r="HAF2" s="2277"/>
      <c r="HAG2" s="2277"/>
      <c r="HAH2" s="2277"/>
      <c r="HAI2" s="2277"/>
      <c r="HAJ2" s="2277"/>
      <c r="HAK2" s="2277"/>
      <c r="HAL2" s="2277"/>
      <c r="HAM2" s="2277"/>
      <c r="HAN2" s="2277"/>
      <c r="HAO2" s="2277"/>
      <c r="HAP2" s="2277"/>
      <c r="HAQ2" s="2277"/>
      <c r="HAR2" s="2277"/>
      <c r="HAS2" s="2277"/>
      <c r="HAT2" s="2277"/>
      <c r="HAU2" s="2277"/>
      <c r="HAV2" s="2277"/>
      <c r="HAW2" s="2277"/>
      <c r="HAX2" s="2277"/>
      <c r="HAY2" s="2277"/>
      <c r="HAZ2" s="2277"/>
      <c r="HBA2" s="2277"/>
      <c r="HBB2" s="2277"/>
      <c r="HBC2" s="2277"/>
      <c r="HBD2" s="2277"/>
      <c r="HBE2" s="2277"/>
      <c r="HBF2" s="2277"/>
      <c r="HBG2" s="2277"/>
      <c r="HBH2" s="2277"/>
      <c r="HBI2" s="2277"/>
      <c r="HBJ2" s="2277"/>
      <c r="HBK2" s="2277"/>
      <c r="HBL2" s="2277"/>
      <c r="HBM2" s="2277"/>
      <c r="HBN2" s="2277"/>
      <c r="HBO2" s="2277"/>
      <c r="HBP2" s="2277"/>
      <c r="HBQ2" s="2277"/>
      <c r="HBR2" s="2277"/>
      <c r="HBS2" s="2277"/>
      <c r="HBT2" s="2277"/>
      <c r="HBU2" s="2277"/>
      <c r="HBV2" s="2277"/>
      <c r="HBW2" s="2277"/>
      <c r="HBX2" s="2277"/>
      <c r="HBY2" s="2277"/>
      <c r="HBZ2" s="2277"/>
      <c r="HCA2" s="2277"/>
      <c r="HCB2" s="2277"/>
      <c r="HCC2" s="2277"/>
      <c r="HCD2" s="2277"/>
      <c r="HCE2" s="2277"/>
      <c r="HCF2" s="2277"/>
      <c r="HCG2" s="2277"/>
      <c r="HCH2" s="2277"/>
      <c r="HCI2" s="2277"/>
      <c r="HCJ2" s="2277"/>
      <c r="HCK2" s="2277"/>
      <c r="HCL2" s="2277"/>
      <c r="HCM2" s="2277"/>
      <c r="HCN2" s="2277"/>
      <c r="HCO2" s="2277"/>
      <c r="HCP2" s="2277"/>
      <c r="HCQ2" s="2277"/>
      <c r="HCR2" s="2277"/>
      <c r="HCS2" s="2277"/>
      <c r="HCT2" s="2277"/>
      <c r="HCU2" s="2277"/>
      <c r="HCV2" s="2277"/>
      <c r="HCW2" s="2277"/>
      <c r="HCX2" s="2277"/>
      <c r="HCY2" s="2277"/>
      <c r="HCZ2" s="2277"/>
      <c r="HDA2" s="2277"/>
      <c r="HDB2" s="2277"/>
      <c r="HDC2" s="2277"/>
      <c r="HDD2" s="2277"/>
      <c r="HDE2" s="2277"/>
      <c r="HDF2" s="2277"/>
      <c r="HDG2" s="2277"/>
      <c r="HDH2" s="2277"/>
      <c r="HDI2" s="2277"/>
      <c r="HDJ2" s="2277"/>
      <c r="HDK2" s="2277"/>
      <c r="HDL2" s="2277"/>
      <c r="HDM2" s="2277"/>
      <c r="HDN2" s="2277"/>
      <c r="HDO2" s="2277"/>
      <c r="HDP2" s="2277"/>
      <c r="HDQ2" s="2277"/>
      <c r="HDR2" s="2277"/>
      <c r="HDS2" s="2277"/>
      <c r="HDT2" s="2277"/>
      <c r="HDU2" s="2277"/>
      <c r="HDV2" s="2277"/>
      <c r="HDW2" s="2277"/>
      <c r="HDX2" s="2277"/>
      <c r="HDY2" s="2277"/>
      <c r="HDZ2" s="2277"/>
      <c r="HEA2" s="2277"/>
      <c r="HEB2" s="2277"/>
      <c r="HEC2" s="2277"/>
      <c r="HED2" s="2277"/>
      <c r="HEE2" s="2277"/>
      <c r="HEF2" s="2277"/>
      <c r="HEG2" s="2277"/>
      <c r="HEH2" s="2277"/>
      <c r="HEI2" s="2277"/>
      <c r="HEJ2" s="2277"/>
      <c r="HEK2" s="2277"/>
      <c r="HEL2" s="2277"/>
      <c r="HEM2" s="2277"/>
      <c r="HEN2" s="2277"/>
      <c r="HEO2" s="2277"/>
      <c r="HEP2" s="2277"/>
      <c r="HEQ2" s="2277"/>
      <c r="HER2" s="2277"/>
      <c r="HES2" s="2277"/>
      <c r="HET2" s="2277"/>
      <c r="HEU2" s="2277"/>
      <c r="HEV2" s="2277"/>
      <c r="HEW2" s="2277"/>
      <c r="HEX2" s="2277"/>
      <c r="HEY2" s="2277"/>
      <c r="HEZ2" s="2277"/>
      <c r="HFA2" s="2277"/>
      <c r="HFB2" s="2277"/>
      <c r="HFC2" s="2277"/>
      <c r="HFD2" s="2277"/>
      <c r="HFE2" s="2277"/>
      <c r="HFF2" s="2277"/>
      <c r="HFG2" s="2277"/>
      <c r="HFH2" s="2277"/>
      <c r="HFI2" s="2277"/>
      <c r="HFJ2" s="2277"/>
      <c r="HFK2" s="2277"/>
      <c r="HFL2" s="2277"/>
      <c r="HFM2" s="2277"/>
      <c r="HFN2" s="2277"/>
      <c r="HFO2" s="2277"/>
      <c r="HFP2" s="2277"/>
      <c r="HFQ2" s="2277"/>
      <c r="HFR2" s="2277"/>
      <c r="HFS2" s="2277"/>
      <c r="HFT2" s="2277"/>
      <c r="HFU2" s="2277"/>
      <c r="HFV2" s="2277"/>
      <c r="HFW2" s="2277"/>
      <c r="HFX2" s="2277"/>
      <c r="HFY2" s="2277"/>
      <c r="HFZ2" s="2277"/>
      <c r="HGA2" s="2277"/>
      <c r="HGB2" s="2277"/>
      <c r="HGC2" s="2277"/>
      <c r="HGD2" s="2277"/>
      <c r="HGE2" s="2277"/>
      <c r="HGF2" s="2277"/>
      <c r="HGG2" s="2277"/>
      <c r="HGH2" s="2277"/>
      <c r="HGI2" s="2277"/>
      <c r="HGJ2" s="2277"/>
      <c r="HGK2" s="2277"/>
      <c r="HGL2" s="2277"/>
      <c r="HGM2" s="2277"/>
      <c r="HGN2" s="2277"/>
      <c r="HGO2" s="2277"/>
      <c r="HGP2" s="2277"/>
      <c r="HGQ2" s="2277"/>
      <c r="HGR2" s="2277"/>
      <c r="HGS2" s="2277"/>
      <c r="HGT2" s="2277"/>
      <c r="HGU2" s="2277"/>
      <c r="HGV2" s="2277"/>
      <c r="HGW2" s="2277"/>
      <c r="HGX2" s="2277"/>
      <c r="HGY2" s="2277"/>
      <c r="HGZ2" s="2277"/>
      <c r="HHA2" s="2277"/>
      <c r="HHB2" s="2277"/>
      <c r="HHC2" s="2277"/>
      <c r="HHD2" s="2277"/>
      <c r="HHE2" s="2277"/>
      <c r="HHF2" s="2277"/>
      <c r="HHG2" s="2277"/>
      <c r="HHH2" s="2277"/>
      <c r="HHI2" s="2277"/>
      <c r="HHJ2" s="2277"/>
      <c r="HHK2" s="2277"/>
      <c r="HHL2" s="2277"/>
      <c r="HHM2" s="2277"/>
      <c r="HHN2" s="2277"/>
      <c r="HHO2" s="2277"/>
      <c r="HHP2" s="2277"/>
      <c r="HHQ2" s="2277"/>
      <c r="HHR2" s="2277"/>
      <c r="HHS2" s="2277"/>
      <c r="HHT2" s="2277"/>
      <c r="HHU2" s="2277"/>
      <c r="HHV2" s="2277"/>
      <c r="HHW2" s="2277"/>
      <c r="HHX2" s="2277"/>
      <c r="HHY2" s="2277"/>
      <c r="HHZ2" s="2277"/>
      <c r="HIA2" s="2277"/>
      <c r="HIB2" s="2277"/>
      <c r="HIC2" s="2277"/>
      <c r="HID2" s="2277"/>
      <c r="HIE2" s="2277"/>
      <c r="HIF2" s="2277"/>
      <c r="HIG2" s="2277"/>
      <c r="HIH2" s="2277"/>
      <c r="HII2" s="2277"/>
      <c r="HIJ2" s="2277"/>
      <c r="HIK2" s="2277"/>
      <c r="HIL2" s="2277"/>
      <c r="HIM2" s="2277"/>
      <c r="HIN2" s="2277"/>
      <c r="HIO2" s="2277"/>
      <c r="HIP2" s="2277"/>
      <c r="HIQ2" s="2277"/>
      <c r="HIR2" s="2277"/>
      <c r="HIS2" s="2277"/>
      <c r="HIT2" s="2277"/>
      <c r="HIU2" s="2277"/>
      <c r="HIV2" s="2277"/>
      <c r="HIW2" s="2277"/>
      <c r="HIX2" s="2277"/>
      <c r="HIY2" s="2277"/>
      <c r="HIZ2" s="2277"/>
      <c r="HJA2" s="2277"/>
      <c r="HJB2" s="2277"/>
      <c r="HJC2" s="2277"/>
      <c r="HJD2" s="2277"/>
      <c r="HJE2" s="2277"/>
      <c r="HJF2" s="2277"/>
      <c r="HJG2" s="2277"/>
      <c r="HJH2" s="2277"/>
      <c r="HJI2" s="2277"/>
      <c r="HJJ2" s="2277"/>
      <c r="HJK2" s="2277"/>
      <c r="HJL2" s="2277"/>
      <c r="HJM2" s="2277"/>
      <c r="HJN2" s="2277"/>
      <c r="HJO2" s="2277"/>
      <c r="HJP2" s="2277"/>
      <c r="HJQ2" s="2277"/>
      <c r="HJR2" s="2277"/>
      <c r="HJS2" s="2277"/>
      <c r="HJT2" s="2277"/>
      <c r="HJU2" s="2277"/>
      <c r="HJV2" s="2277"/>
      <c r="HJW2" s="2277"/>
      <c r="HJX2" s="2277"/>
      <c r="HJY2" s="2277"/>
      <c r="HJZ2" s="2277"/>
      <c r="HKA2" s="2277"/>
      <c r="HKB2" s="2277"/>
      <c r="HKC2" s="2277"/>
      <c r="HKD2" s="2277"/>
      <c r="HKE2" s="2277"/>
      <c r="HKF2" s="2277"/>
      <c r="HKG2" s="2277"/>
      <c r="HKH2" s="2277"/>
      <c r="HKI2" s="2277"/>
      <c r="HKJ2" s="2277"/>
      <c r="HKK2" s="2277"/>
      <c r="HKL2" s="2277"/>
      <c r="HKM2" s="2277"/>
      <c r="HKN2" s="2277"/>
      <c r="HKO2" s="2277"/>
      <c r="HKP2" s="2277"/>
      <c r="HKQ2" s="2277"/>
      <c r="HKR2" s="2277"/>
      <c r="HKS2" s="2277"/>
      <c r="HKT2" s="2277"/>
      <c r="HKU2" s="2277"/>
      <c r="HKV2" s="2277"/>
      <c r="HKW2" s="2277"/>
      <c r="HKX2" s="2277"/>
      <c r="HKY2" s="2277"/>
      <c r="HKZ2" s="2277"/>
      <c r="HLA2" s="2277"/>
      <c r="HLB2" s="2277"/>
      <c r="HLC2" s="2277"/>
      <c r="HLD2" s="2277"/>
      <c r="HLE2" s="2277"/>
      <c r="HLF2" s="2277"/>
      <c r="HLG2" s="2277"/>
      <c r="HLH2" s="2277"/>
      <c r="HLI2" s="2277"/>
      <c r="HLJ2" s="2277"/>
      <c r="HLK2" s="2277"/>
      <c r="HLL2" s="2277"/>
      <c r="HLM2" s="2277"/>
      <c r="HLN2" s="2277"/>
      <c r="HLO2" s="2277"/>
      <c r="HLP2" s="2277"/>
      <c r="HLQ2" s="2277"/>
      <c r="HLR2" s="2277"/>
      <c r="HLS2" s="2277"/>
      <c r="HLT2" s="2277"/>
      <c r="HLU2" s="2277"/>
      <c r="HLV2" s="2277"/>
      <c r="HLW2" s="2277"/>
      <c r="HLX2" s="2277"/>
      <c r="HLY2" s="2277"/>
      <c r="HLZ2" s="2277"/>
      <c r="HMA2" s="2277"/>
      <c r="HMB2" s="2277"/>
      <c r="HMC2" s="2277"/>
      <c r="HMD2" s="2277"/>
      <c r="HME2" s="2277"/>
      <c r="HMF2" s="2277"/>
      <c r="HMG2" s="2277"/>
      <c r="HMH2" s="2277"/>
      <c r="HMI2" s="2277"/>
      <c r="HMJ2" s="2277"/>
      <c r="HMK2" s="2277"/>
      <c r="HML2" s="2277"/>
      <c r="HMM2" s="2277"/>
      <c r="HMN2" s="2277"/>
      <c r="HMO2" s="2277"/>
      <c r="HMP2" s="2277"/>
      <c r="HMQ2" s="2277"/>
      <c r="HMR2" s="2277"/>
      <c r="HMS2" s="2277"/>
      <c r="HMT2" s="2277"/>
      <c r="HMU2" s="2277"/>
      <c r="HMV2" s="2277"/>
      <c r="HMW2" s="2277"/>
      <c r="HMX2" s="2277"/>
      <c r="HMY2" s="2277"/>
      <c r="HMZ2" s="2277"/>
      <c r="HNA2" s="2277"/>
      <c r="HNB2" s="2277"/>
      <c r="HNC2" s="2277"/>
      <c r="HND2" s="2277"/>
      <c r="HNE2" s="2277"/>
      <c r="HNF2" s="2277"/>
      <c r="HNG2" s="2277"/>
      <c r="HNH2" s="2277"/>
      <c r="HNI2" s="2277"/>
      <c r="HNJ2" s="2277"/>
      <c r="HNK2" s="2277"/>
      <c r="HNL2" s="2277"/>
      <c r="HNM2" s="2277"/>
      <c r="HNN2" s="2277"/>
      <c r="HNO2" s="2277"/>
      <c r="HNP2" s="2277"/>
      <c r="HNQ2" s="2277"/>
      <c r="HNR2" s="2277"/>
      <c r="HNS2" s="2277"/>
      <c r="HNT2" s="2277"/>
      <c r="HNU2" s="2277"/>
      <c r="HNV2" s="2277"/>
      <c r="HNW2" s="2277"/>
      <c r="HNX2" s="2277"/>
      <c r="HNY2" s="2277"/>
      <c r="HNZ2" s="2277"/>
      <c r="HOA2" s="2277"/>
      <c r="HOB2" s="2277"/>
      <c r="HOC2" s="2277"/>
      <c r="HOD2" s="2277"/>
      <c r="HOE2" s="2277"/>
      <c r="HOF2" s="2277"/>
      <c r="HOG2" s="2277"/>
      <c r="HOH2" s="2277"/>
      <c r="HOI2" s="2277"/>
      <c r="HOJ2" s="2277"/>
      <c r="HOK2" s="2277"/>
      <c r="HOL2" s="2277"/>
      <c r="HOM2" s="2277"/>
      <c r="HON2" s="2277"/>
      <c r="HOO2" s="2277"/>
      <c r="HOP2" s="2277"/>
      <c r="HOQ2" s="2277"/>
      <c r="HOR2" s="2277"/>
      <c r="HOS2" s="2277"/>
      <c r="HOT2" s="2277"/>
      <c r="HOU2" s="2277"/>
      <c r="HOV2" s="2277"/>
      <c r="HOW2" s="2277"/>
      <c r="HOX2" s="2277"/>
      <c r="HOY2" s="2277"/>
      <c r="HOZ2" s="2277"/>
      <c r="HPA2" s="2277"/>
      <c r="HPB2" s="2277"/>
      <c r="HPC2" s="2277"/>
      <c r="HPD2" s="2277"/>
      <c r="HPE2" s="2277"/>
      <c r="HPF2" s="2277"/>
      <c r="HPG2" s="2277"/>
      <c r="HPH2" s="2277"/>
      <c r="HPI2" s="2277"/>
      <c r="HPJ2" s="2277"/>
      <c r="HPK2" s="2277"/>
      <c r="HPL2" s="2277"/>
      <c r="HPM2" s="2277"/>
      <c r="HPN2" s="2277"/>
      <c r="HPO2" s="2277"/>
      <c r="HPP2" s="2277"/>
      <c r="HPQ2" s="2277"/>
      <c r="HPR2" s="2277"/>
      <c r="HPS2" s="2277"/>
      <c r="HPT2" s="2277"/>
      <c r="HPU2" s="2277"/>
      <c r="HPV2" s="2277"/>
      <c r="HPW2" s="2277"/>
      <c r="HPX2" s="2277"/>
      <c r="HPY2" s="2277"/>
      <c r="HPZ2" s="2277"/>
      <c r="HQA2" s="2277"/>
      <c r="HQB2" s="2277"/>
      <c r="HQC2" s="2277"/>
      <c r="HQD2" s="2277"/>
      <c r="HQE2" s="2277"/>
      <c r="HQF2" s="2277"/>
      <c r="HQG2" s="2277"/>
      <c r="HQH2" s="2277"/>
      <c r="HQI2" s="2277"/>
      <c r="HQJ2" s="2277"/>
      <c r="HQK2" s="2277"/>
      <c r="HQL2" s="2277"/>
      <c r="HQM2" s="2277"/>
      <c r="HQN2" s="2277"/>
      <c r="HQO2" s="2277"/>
      <c r="HQP2" s="2277"/>
      <c r="HQQ2" s="2277"/>
      <c r="HQR2" s="2277"/>
      <c r="HQS2" s="2277"/>
      <c r="HQT2" s="2277"/>
      <c r="HQU2" s="2277"/>
      <c r="HQV2" s="2277"/>
      <c r="HQW2" s="2277"/>
      <c r="HQX2" s="2277"/>
      <c r="HQY2" s="2277"/>
      <c r="HQZ2" s="2277"/>
      <c r="HRA2" s="2277"/>
      <c r="HRB2" s="2277"/>
      <c r="HRC2" s="2277"/>
      <c r="HRD2" s="2277"/>
      <c r="HRE2" s="2277"/>
      <c r="HRF2" s="2277"/>
      <c r="HRG2" s="2277"/>
      <c r="HRH2" s="2277"/>
      <c r="HRI2" s="2277"/>
      <c r="HRJ2" s="2277"/>
      <c r="HRK2" s="2277"/>
      <c r="HRL2" s="2277"/>
      <c r="HRM2" s="2277"/>
      <c r="HRN2" s="2277"/>
      <c r="HRO2" s="2277"/>
      <c r="HRP2" s="2277"/>
      <c r="HRQ2" s="2277"/>
      <c r="HRR2" s="2277"/>
      <c r="HRS2" s="2277"/>
      <c r="HRT2" s="2277"/>
      <c r="HRU2" s="2277"/>
      <c r="HRV2" s="2277"/>
      <c r="HRW2" s="2277"/>
      <c r="HRX2" s="2277"/>
      <c r="HRY2" s="2277"/>
      <c r="HRZ2" s="2277"/>
      <c r="HSA2" s="2277"/>
      <c r="HSB2" s="2277"/>
      <c r="HSC2" s="2277"/>
      <c r="HSD2" s="2277"/>
      <c r="HSE2" s="2277"/>
      <c r="HSF2" s="2277"/>
      <c r="HSG2" s="2277"/>
      <c r="HSH2" s="2277"/>
      <c r="HSI2" s="2277"/>
      <c r="HSJ2" s="2277"/>
      <c r="HSK2" s="2277"/>
      <c r="HSL2" s="2277"/>
      <c r="HSM2" s="2277"/>
      <c r="HSN2" s="2277"/>
      <c r="HSO2" s="2277"/>
      <c r="HSP2" s="2277"/>
      <c r="HSQ2" s="2277"/>
      <c r="HSR2" s="2277"/>
      <c r="HSS2" s="2277"/>
      <c r="HST2" s="2277"/>
      <c r="HSU2" s="2277"/>
      <c r="HSV2" s="2277"/>
      <c r="HSW2" s="2277"/>
      <c r="HSX2" s="2277"/>
      <c r="HSY2" s="2277"/>
      <c r="HSZ2" s="2277"/>
      <c r="HTA2" s="2277"/>
      <c r="HTB2" s="2277"/>
      <c r="HTC2" s="2277"/>
      <c r="HTD2" s="2277"/>
      <c r="HTE2" s="2277"/>
      <c r="HTF2" s="2277"/>
      <c r="HTG2" s="2277"/>
      <c r="HTH2" s="2277"/>
      <c r="HTI2" s="2277"/>
      <c r="HTJ2" s="2277"/>
      <c r="HTK2" s="2277"/>
      <c r="HTL2" s="2277"/>
      <c r="HTM2" s="2277"/>
      <c r="HTN2" s="2277"/>
      <c r="HTO2" s="2277"/>
      <c r="HTP2" s="2277"/>
      <c r="HTQ2" s="2277"/>
      <c r="HTR2" s="2277"/>
      <c r="HTS2" s="2277"/>
      <c r="HTT2" s="2277"/>
      <c r="HTU2" s="2277"/>
      <c r="HTV2" s="2277"/>
      <c r="HTW2" s="2277"/>
      <c r="HTX2" s="2277"/>
      <c r="HTY2" s="2277"/>
      <c r="HTZ2" s="2277"/>
      <c r="HUA2" s="2277"/>
      <c r="HUB2" s="2277"/>
      <c r="HUC2" s="2277"/>
      <c r="HUD2" s="2277"/>
      <c r="HUE2" s="2277"/>
      <c r="HUF2" s="2277"/>
      <c r="HUG2" s="2277"/>
      <c r="HUH2" s="2277"/>
      <c r="HUI2" s="2277"/>
      <c r="HUJ2" s="2277"/>
      <c r="HUK2" s="2277"/>
      <c r="HUL2" s="2277"/>
      <c r="HUM2" s="2277"/>
      <c r="HUN2" s="2277"/>
      <c r="HUO2" s="2277"/>
      <c r="HUP2" s="2277"/>
      <c r="HUQ2" s="2277"/>
      <c r="HUR2" s="2277"/>
      <c r="HUS2" s="2277"/>
      <c r="HUT2" s="2277"/>
      <c r="HUU2" s="2277"/>
      <c r="HUV2" s="2277"/>
      <c r="HUW2" s="2277"/>
      <c r="HUX2" s="2277"/>
      <c r="HUY2" s="2277"/>
      <c r="HUZ2" s="2277"/>
      <c r="HVA2" s="2277"/>
      <c r="HVB2" s="2277"/>
      <c r="HVC2" s="2277"/>
      <c r="HVD2" s="2277"/>
      <c r="HVE2" s="2277"/>
      <c r="HVF2" s="2277"/>
      <c r="HVG2" s="2277"/>
      <c r="HVH2" s="2277"/>
      <c r="HVI2" s="2277"/>
      <c r="HVJ2" s="2277"/>
      <c r="HVK2" s="2277"/>
      <c r="HVL2" s="2277"/>
      <c r="HVM2" s="2277"/>
      <c r="HVN2" s="2277"/>
      <c r="HVO2" s="2277"/>
      <c r="HVP2" s="2277"/>
      <c r="HVQ2" s="2277"/>
      <c r="HVR2" s="2277"/>
      <c r="HVS2" s="2277"/>
      <c r="HVT2" s="2277"/>
      <c r="HVU2" s="2277"/>
      <c r="HVV2" s="2277"/>
      <c r="HVW2" s="2277"/>
      <c r="HVX2" s="2277"/>
      <c r="HVY2" s="2277"/>
      <c r="HVZ2" s="2277"/>
      <c r="HWA2" s="2277"/>
      <c r="HWB2" s="2277"/>
      <c r="HWC2" s="2277"/>
      <c r="HWD2" s="2277"/>
      <c r="HWE2" s="2277"/>
      <c r="HWF2" s="2277"/>
      <c r="HWG2" s="2277"/>
      <c r="HWH2" s="2277"/>
      <c r="HWI2" s="2277"/>
      <c r="HWJ2" s="2277"/>
      <c r="HWK2" s="2277"/>
      <c r="HWL2" s="2277"/>
      <c r="HWM2" s="2277"/>
      <c r="HWN2" s="2277"/>
      <c r="HWO2" s="2277"/>
      <c r="HWP2" s="2277"/>
      <c r="HWQ2" s="2277"/>
      <c r="HWR2" s="2277"/>
      <c r="HWS2" s="2277"/>
      <c r="HWT2" s="2277"/>
      <c r="HWU2" s="2277"/>
      <c r="HWV2" s="2277"/>
      <c r="HWW2" s="2277"/>
      <c r="HWX2" s="2277"/>
      <c r="HWY2" s="2277"/>
      <c r="HWZ2" s="2277"/>
      <c r="HXA2" s="2277"/>
      <c r="HXB2" s="2277"/>
      <c r="HXC2" s="2277"/>
      <c r="HXD2" s="2277"/>
      <c r="HXE2" s="2277"/>
      <c r="HXF2" s="2277"/>
      <c r="HXG2" s="2277"/>
      <c r="HXH2" s="2277"/>
      <c r="HXI2" s="2277"/>
      <c r="HXJ2" s="2277"/>
      <c r="HXK2" s="2277"/>
      <c r="HXL2" s="2277"/>
      <c r="HXM2" s="2277"/>
      <c r="HXN2" s="2277"/>
      <c r="HXO2" s="2277"/>
      <c r="HXP2" s="2277"/>
      <c r="HXQ2" s="2277"/>
      <c r="HXR2" s="2277"/>
      <c r="HXS2" s="2277"/>
      <c r="HXT2" s="2277"/>
      <c r="HXU2" s="2277"/>
      <c r="HXV2" s="2277"/>
      <c r="HXW2" s="2277"/>
      <c r="HXX2" s="2277"/>
      <c r="HXY2" s="2277"/>
      <c r="HXZ2" s="2277"/>
      <c r="HYA2" s="2277"/>
      <c r="HYB2" s="2277"/>
      <c r="HYC2" s="2277"/>
      <c r="HYD2" s="2277"/>
      <c r="HYE2" s="2277"/>
      <c r="HYF2" s="2277"/>
      <c r="HYG2" s="2277"/>
      <c r="HYH2" s="2277"/>
      <c r="HYI2" s="2277"/>
      <c r="HYJ2" s="2277"/>
      <c r="HYK2" s="2277"/>
      <c r="HYL2" s="2277"/>
      <c r="HYM2" s="2277"/>
      <c r="HYN2" s="2277"/>
      <c r="HYO2" s="2277"/>
      <c r="HYP2" s="2277"/>
      <c r="HYQ2" s="2277"/>
      <c r="HYR2" s="2277"/>
      <c r="HYS2" s="2277"/>
      <c r="HYT2" s="2277"/>
      <c r="HYU2" s="2277"/>
      <c r="HYV2" s="2277"/>
      <c r="HYW2" s="2277"/>
      <c r="HYX2" s="2277"/>
      <c r="HYY2" s="2277"/>
      <c r="HYZ2" s="2277"/>
      <c r="HZA2" s="2277"/>
      <c r="HZB2" s="2277"/>
      <c r="HZC2" s="2277"/>
      <c r="HZD2" s="2277"/>
      <c r="HZE2" s="2277"/>
      <c r="HZF2" s="2277"/>
      <c r="HZG2" s="2277"/>
      <c r="HZH2" s="2277"/>
      <c r="HZI2" s="2277"/>
      <c r="HZJ2" s="2277"/>
      <c r="HZK2" s="2277"/>
      <c r="HZL2" s="2277"/>
      <c r="HZM2" s="2277"/>
      <c r="HZN2" s="2277"/>
      <c r="HZO2" s="2277"/>
      <c r="HZP2" s="2277"/>
      <c r="HZQ2" s="2277"/>
      <c r="HZR2" s="2277"/>
      <c r="HZS2" s="2277"/>
      <c r="HZT2" s="2277"/>
      <c r="HZU2" s="2277"/>
      <c r="HZV2" s="2277"/>
      <c r="HZW2" s="2277"/>
      <c r="HZX2" s="2277"/>
      <c r="HZY2" s="2277"/>
      <c r="HZZ2" s="2277"/>
      <c r="IAA2" s="2277"/>
      <c r="IAB2" s="2277"/>
      <c r="IAC2" s="2277"/>
      <c r="IAD2" s="2277"/>
      <c r="IAE2" s="2277"/>
      <c r="IAF2" s="2277"/>
      <c r="IAG2" s="2277"/>
      <c r="IAH2" s="2277"/>
      <c r="IAI2" s="2277"/>
      <c r="IAJ2" s="2277"/>
      <c r="IAK2" s="2277"/>
      <c r="IAL2" s="2277"/>
      <c r="IAM2" s="2277"/>
      <c r="IAN2" s="2277"/>
      <c r="IAO2" s="2277"/>
      <c r="IAP2" s="2277"/>
      <c r="IAQ2" s="2277"/>
      <c r="IAR2" s="2277"/>
      <c r="IAS2" s="2277"/>
      <c r="IAT2" s="2277"/>
      <c r="IAU2" s="2277"/>
      <c r="IAV2" s="2277"/>
      <c r="IAW2" s="2277"/>
      <c r="IAX2" s="2277"/>
      <c r="IAY2" s="2277"/>
      <c r="IAZ2" s="2277"/>
      <c r="IBA2" s="2277"/>
      <c r="IBB2" s="2277"/>
      <c r="IBC2" s="2277"/>
      <c r="IBD2" s="2277"/>
      <c r="IBE2" s="2277"/>
      <c r="IBF2" s="2277"/>
      <c r="IBG2" s="2277"/>
      <c r="IBH2" s="2277"/>
      <c r="IBI2" s="2277"/>
      <c r="IBJ2" s="2277"/>
      <c r="IBK2" s="2277"/>
      <c r="IBL2" s="2277"/>
      <c r="IBM2" s="2277"/>
      <c r="IBN2" s="2277"/>
      <c r="IBO2" s="2277"/>
      <c r="IBP2" s="2277"/>
      <c r="IBQ2" s="2277"/>
      <c r="IBR2" s="2277"/>
      <c r="IBS2" s="2277"/>
      <c r="IBT2" s="2277"/>
      <c r="IBU2" s="2277"/>
      <c r="IBV2" s="2277"/>
      <c r="IBW2" s="2277"/>
      <c r="IBX2" s="2277"/>
      <c r="IBY2" s="2277"/>
      <c r="IBZ2" s="2277"/>
      <c r="ICA2" s="2277"/>
      <c r="ICB2" s="2277"/>
      <c r="ICC2" s="2277"/>
      <c r="ICD2" s="2277"/>
      <c r="ICE2" s="2277"/>
      <c r="ICF2" s="2277"/>
      <c r="ICG2" s="2277"/>
      <c r="ICH2" s="2277"/>
      <c r="ICI2" s="2277"/>
      <c r="ICJ2" s="2277"/>
      <c r="ICK2" s="2277"/>
      <c r="ICL2" s="2277"/>
      <c r="ICM2" s="2277"/>
      <c r="ICN2" s="2277"/>
      <c r="ICO2" s="2277"/>
      <c r="ICP2" s="2277"/>
      <c r="ICQ2" s="2277"/>
      <c r="ICR2" s="2277"/>
      <c r="ICS2" s="2277"/>
      <c r="ICT2" s="2277"/>
      <c r="ICU2" s="2277"/>
      <c r="ICV2" s="2277"/>
      <c r="ICW2" s="2277"/>
      <c r="ICX2" s="2277"/>
      <c r="ICY2" s="2277"/>
      <c r="ICZ2" s="2277"/>
      <c r="IDA2" s="2277"/>
      <c r="IDB2" s="2277"/>
      <c r="IDC2" s="2277"/>
      <c r="IDD2" s="2277"/>
      <c r="IDE2" s="2277"/>
      <c r="IDF2" s="2277"/>
      <c r="IDG2" s="2277"/>
      <c r="IDH2" s="2277"/>
      <c r="IDI2" s="2277"/>
      <c r="IDJ2" s="2277"/>
      <c r="IDK2" s="2277"/>
      <c r="IDL2" s="2277"/>
      <c r="IDM2" s="2277"/>
      <c r="IDN2" s="2277"/>
      <c r="IDO2" s="2277"/>
      <c r="IDP2" s="2277"/>
      <c r="IDQ2" s="2277"/>
      <c r="IDR2" s="2277"/>
      <c r="IDS2" s="2277"/>
      <c r="IDT2" s="2277"/>
      <c r="IDU2" s="2277"/>
      <c r="IDV2" s="2277"/>
      <c r="IDW2" s="2277"/>
      <c r="IDX2" s="2277"/>
      <c r="IDY2" s="2277"/>
      <c r="IDZ2" s="2277"/>
      <c r="IEA2" s="2277"/>
      <c r="IEB2" s="2277"/>
      <c r="IEC2" s="2277"/>
      <c r="IED2" s="2277"/>
      <c r="IEE2" s="2277"/>
      <c r="IEF2" s="2277"/>
      <c r="IEG2" s="2277"/>
      <c r="IEH2" s="2277"/>
      <c r="IEI2" s="2277"/>
      <c r="IEJ2" s="2277"/>
      <c r="IEK2" s="2277"/>
      <c r="IEL2" s="2277"/>
      <c r="IEM2" s="2277"/>
      <c r="IEN2" s="2277"/>
      <c r="IEO2" s="2277"/>
      <c r="IEP2" s="2277"/>
      <c r="IEQ2" s="2277"/>
      <c r="IER2" s="2277"/>
      <c r="IES2" s="2277"/>
      <c r="IET2" s="2277"/>
      <c r="IEU2" s="2277"/>
      <c r="IEV2" s="2277"/>
      <c r="IEW2" s="2277"/>
      <c r="IEX2" s="2277"/>
      <c r="IEY2" s="2277"/>
      <c r="IEZ2" s="2277"/>
      <c r="IFA2" s="2277"/>
      <c r="IFB2" s="2277"/>
      <c r="IFC2" s="2277"/>
      <c r="IFD2" s="2277"/>
      <c r="IFE2" s="2277"/>
      <c r="IFF2" s="2277"/>
      <c r="IFG2" s="2277"/>
      <c r="IFH2" s="2277"/>
      <c r="IFI2" s="2277"/>
      <c r="IFJ2" s="2277"/>
      <c r="IFK2" s="2277"/>
      <c r="IFL2" s="2277"/>
      <c r="IFM2" s="2277"/>
      <c r="IFN2" s="2277"/>
      <c r="IFO2" s="2277"/>
      <c r="IFP2" s="2277"/>
      <c r="IFQ2" s="2277"/>
      <c r="IFR2" s="2277"/>
      <c r="IFS2" s="2277"/>
      <c r="IFT2" s="2277"/>
      <c r="IFU2" s="2277"/>
      <c r="IFV2" s="2277"/>
      <c r="IFW2" s="2277"/>
      <c r="IFX2" s="2277"/>
      <c r="IFY2" s="2277"/>
      <c r="IFZ2" s="2277"/>
      <c r="IGA2" s="2277"/>
      <c r="IGB2" s="2277"/>
      <c r="IGC2" s="2277"/>
      <c r="IGD2" s="2277"/>
      <c r="IGE2" s="2277"/>
      <c r="IGF2" s="2277"/>
      <c r="IGG2" s="2277"/>
      <c r="IGH2" s="2277"/>
      <c r="IGI2" s="2277"/>
      <c r="IGJ2" s="2277"/>
      <c r="IGK2" s="2277"/>
      <c r="IGL2" s="2277"/>
      <c r="IGM2" s="2277"/>
      <c r="IGN2" s="2277"/>
      <c r="IGO2" s="2277"/>
      <c r="IGP2" s="2277"/>
      <c r="IGQ2" s="2277"/>
      <c r="IGR2" s="2277"/>
      <c r="IGS2" s="2277"/>
      <c r="IGT2" s="2277"/>
      <c r="IGU2" s="2277"/>
      <c r="IGV2" s="2277"/>
      <c r="IGW2" s="2277"/>
      <c r="IGX2" s="2277"/>
      <c r="IGY2" s="2277"/>
      <c r="IGZ2" s="2277"/>
      <c r="IHA2" s="2277"/>
      <c r="IHB2" s="2277"/>
      <c r="IHC2" s="2277"/>
      <c r="IHD2" s="2277"/>
      <c r="IHE2" s="2277"/>
      <c r="IHF2" s="2277"/>
      <c r="IHG2" s="2277"/>
      <c r="IHH2" s="2277"/>
      <c r="IHI2" s="2277"/>
      <c r="IHJ2" s="2277"/>
      <c r="IHK2" s="2277"/>
      <c r="IHL2" s="2277"/>
      <c r="IHM2" s="2277"/>
      <c r="IHN2" s="2277"/>
      <c r="IHO2" s="2277"/>
      <c r="IHP2" s="2277"/>
      <c r="IHQ2" s="2277"/>
      <c r="IHR2" s="2277"/>
      <c r="IHS2" s="2277"/>
      <c r="IHT2" s="2277"/>
      <c r="IHU2" s="2277"/>
      <c r="IHV2" s="2277"/>
      <c r="IHW2" s="2277"/>
      <c r="IHX2" s="2277"/>
      <c r="IHY2" s="2277"/>
      <c r="IHZ2" s="2277"/>
      <c r="IIA2" s="2277"/>
      <c r="IIB2" s="2277"/>
      <c r="IIC2" s="2277"/>
      <c r="IID2" s="2277"/>
      <c r="IIE2" s="2277"/>
      <c r="IIF2" s="2277"/>
      <c r="IIG2" s="2277"/>
      <c r="IIH2" s="2277"/>
      <c r="III2" s="2277"/>
      <c r="IIJ2" s="2277"/>
      <c r="IIK2" s="2277"/>
      <c r="IIL2" s="2277"/>
      <c r="IIM2" s="2277"/>
      <c r="IIN2" s="2277"/>
      <c r="IIO2" s="2277"/>
      <c r="IIP2" s="2277"/>
      <c r="IIQ2" s="2277"/>
      <c r="IIR2" s="2277"/>
      <c r="IIS2" s="2277"/>
      <c r="IIT2" s="2277"/>
      <c r="IIU2" s="2277"/>
      <c r="IIV2" s="2277"/>
      <c r="IIW2" s="2277"/>
      <c r="IIX2" s="2277"/>
      <c r="IIY2" s="2277"/>
      <c r="IIZ2" s="2277"/>
      <c r="IJA2" s="2277"/>
      <c r="IJB2" s="2277"/>
      <c r="IJC2" s="2277"/>
      <c r="IJD2" s="2277"/>
      <c r="IJE2" s="2277"/>
      <c r="IJF2" s="2277"/>
      <c r="IJG2" s="2277"/>
      <c r="IJH2" s="2277"/>
      <c r="IJI2" s="2277"/>
      <c r="IJJ2" s="2277"/>
      <c r="IJK2" s="2277"/>
      <c r="IJL2" s="2277"/>
      <c r="IJM2" s="2277"/>
      <c r="IJN2" s="2277"/>
      <c r="IJO2" s="2277"/>
      <c r="IJP2" s="2277"/>
      <c r="IJQ2" s="2277"/>
      <c r="IJR2" s="2277"/>
      <c r="IJS2" s="2277"/>
      <c r="IJT2" s="2277"/>
      <c r="IJU2" s="2277"/>
      <c r="IJV2" s="2277"/>
      <c r="IJW2" s="2277"/>
      <c r="IJX2" s="2277"/>
      <c r="IJY2" s="2277"/>
      <c r="IJZ2" s="2277"/>
      <c r="IKA2" s="2277"/>
      <c r="IKB2" s="2277"/>
      <c r="IKC2" s="2277"/>
      <c r="IKD2" s="2277"/>
      <c r="IKE2" s="2277"/>
      <c r="IKF2" s="2277"/>
      <c r="IKG2" s="2277"/>
      <c r="IKH2" s="2277"/>
      <c r="IKI2" s="2277"/>
      <c r="IKJ2" s="2277"/>
      <c r="IKK2" s="2277"/>
      <c r="IKL2" s="2277"/>
      <c r="IKM2" s="2277"/>
      <c r="IKN2" s="2277"/>
      <c r="IKO2" s="2277"/>
      <c r="IKP2" s="2277"/>
      <c r="IKQ2" s="2277"/>
      <c r="IKR2" s="2277"/>
      <c r="IKS2" s="2277"/>
      <c r="IKT2" s="2277"/>
      <c r="IKU2" s="2277"/>
      <c r="IKV2" s="2277"/>
      <c r="IKW2" s="2277"/>
      <c r="IKX2" s="2277"/>
      <c r="IKY2" s="2277"/>
      <c r="IKZ2" s="2277"/>
      <c r="ILA2" s="2277"/>
      <c r="ILB2" s="2277"/>
      <c r="ILC2" s="2277"/>
      <c r="ILD2" s="2277"/>
      <c r="ILE2" s="2277"/>
      <c r="ILF2" s="2277"/>
      <c r="ILG2" s="2277"/>
      <c r="ILH2" s="2277"/>
      <c r="ILI2" s="2277"/>
      <c r="ILJ2" s="2277"/>
      <c r="ILK2" s="2277"/>
      <c r="ILL2" s="2277"/>
      <c r="ILM2" s="2277"/>
      <c r="ILN2" s="2277"/>
      <c r="ILO2" s="2277"/>
      <c r="ILP2" s="2277"/>
      <c r="ILQ2" s="2277"/>
      <c r="ILR2" s="2277"/>
      <c r="ILS2" s="2277"/>
      <c r="ILT2" s="2277"/>
      <c r="ILU2" s="2277"/>
      <c r="ILV2" s="2277"/>
      <c r="ILW2" s="2277"/>
      <c r="ILX2" s="2277"/>
      <c r="ILY2" s="2277"/>
      <c r="ILZ2" s="2277"/>
      <c r="IMA2" s="2277"/>
      <c r="IMB2" s="2277"/>
      <c r="IMC2" s="2277"/>
      <c r="IMD2" s="2277"/>
      <c r="IME2" s="2277"/>
      <c r="IMF2" s="2277"/>
      <c r="IMG2" s="2277"/>
      <c r="IMH2" s="2277"/>
      <c r="IMI2" s="2277"/>
      <c r="IMJ2" s="2277"/>
      <c r="IMK2" s="2277"/>
      <c r="IML2" s="2277"/>
      <c r="IMM2" s="2277"/>
      <c r="IMN2" s="2277"/>
      <c r="IMO2" s="2277"/>
      <c r="IMP2" s="2277"/>
      <c r="IMQ2" s="2277"/>
      <c r="IMR2" s="2277"/>
      <c r="IMS2" s="2277"/>
      <c r="IMT2" s="2277"/>
      <c r="IMU2" s="2277"/>
      <c r="IMV2" s="2277"/>
      <c r="IMW2" s="2277"/>
      <c r="IMX2" s="2277"/>
      <c r="IMY2" s="2277"/>
      <c r="IMZ2" s="2277"/>
      <c r="INA2" s="2277"/>
      <c r="INB2" s="2277"/>
      <c r="INC2" s="2277"/>
      <c r="IND2" s="2277"/>
      <c r="INE2" s="2277"/>
      <c r="INF2" s="2277"/>
      <c r="ING2" s="2277"/>
      <c r="INH2" s="2277"/>
      <c r="INI2" s="2277"/>
      <c r="INJ2" s="2277"/>
      <c r="INK2" s="2277"/>
      <c r="INL2" s="2277"/>
      <c r="INM2" s="2277"/>
      <c r="INN2" s="2277"/>
      <c r="INO2" s="2277"/>
      <c r="INP2" s="2277"/>
      <c r="INQ2" s="2277"/>
      <c r="INR2" s="2277"/>
      <c r="INS2" s="2277"/>
      <c r="INT2" s="2277"/>
      <c r="INU2" s="2277"/>
      <c r="INV2" s="2277"/>
      <c r="INW2" s="2277"/>
      <c r="INX2" s="2277"/>
      <c r="INY2" s="2277"/>
      <c r="INZ2" s="2277"/>
      <c r="IOA2" s="2277"/>
      <c r="IOB2" s="2277"/>
      <c r="IOC2" s="2277"/>
      <c r="IOD2" s="2277"/>
      <c r="IOE2" s="2277"/>
      <c r="IOF2" s="2277"/>
      <c r="IOG2" s="2277"/>
      <c r="IOH2" s="2277"/>
      <c r="IOI2" s="2277"/>
      <c r="IOJ2" s="2277"/>
      <c r="IOK2" s="2277"/>
      <c r="IOL2" s="2277"/>
      <c r="IOM2" s="2277"/>
      <c r="ION2" s="2277"/>
      <c r="IOO2" s="2277"/>
      <c r="IOP2" s="2277"/>
      <c r="IOQ2" s="2277"/>
      <c r="IOR2" s="2277"/>
      <c r="IOS2" s="2277"/>
      <c r="IOT2" s="2277"/>
      <c r="IOU2" s="2277"/>
      <c r="IOV2" s="2277"/>
      <c r="IOW2" s="2277"/>
      <c r="IOX2" s="2277"/>
      <c r="IOY2" s="2277"/>
      <c r="IOZ2" s="2277"/>
      <c r="IPA2" s="2277"/>
      <c r="IPB2" s="2277"/>
      <c r="IPC2" s="2277"/>
      <c r="IPD2" s="2277"/>
      <c r="IPE2" s="2277"/>
      <c r="IPF2" s="2277"/>
      <c r="IPG2" s="2277"/>
      <c r="IPH2" s="2277"/>
      <c r="IPI2" s="2277"/>
      <c r="IPJ2" s="2277"/>
      <c r="IPK2" s="2277"/>
      <c r="IPL2" s="2277"/>
      <c r="IPM2" s="2277"/>
      <c r="IPN2" s="2277"/>
      <c r="IPO2" s="2277"/>
      <c r="IPP2" s="2277"/>
      <c r="IPQ2" s="2277"/>
      <c r="IPR2" s="2277"/>
      <c r="IPS2" s="2277"/>
      <c r="IPT2" s="2277"/>
      <c r="IPU2" s="2277"/>
      <c r="IPV2" s="2277"/>
      <c r="IPW2" s="2277"/>
      <c r="IPX2" s="2277"/>
      <c r="IPY2" s="2277"/>
      <c r="IPZ2" s="2277"/>
      <c r="IQA2" s="2277"/>
      <c r="IQB2" s="2277"/>
      <c r="IQC2" s="2277"/>
      <c r="IQD2" s="2277"/>
      <c r="IQE2" s="2277"/>
      <c r="IQF2" s="2277"/>
      <c r="IQG2" s="2277"/>
      <c r="IQH2" s="2277"/>
      <c r="IQI2" s="2277"/>
      <c r="IQJ2" s="2277"/>
      <c r="IQK2" s="2277"/>
      <c r="IQL2" s="2277"/>
      <c r="IQM2" s="2277"/>
      <c r="IQN2" s="2277"/>
      <c r="IQO2" s="2277"/>
      <c r="IQP2" s="2277"/>
      <c r="IQQ2" s="2277"/>
      <c r="IQR2" s="2277"/>
      <c r="IQS2" s="2277"/>
      <c r="IQT2" s="2277"/>
      <c r="IQU2" s="2277"/>
      <c r="IQV2" s="2277"/>
      <c r="IQW2" s="2277"/>
      <c r="IQX2" s="2277"/>
      <c r="IQY2" s="2277"/>
      <c r="IQZ2" s="2277"/>
      <c r="IRA2" s="2277"/>
      <c r="IRB2" s="2277"/>
      <c r="IRC2" s="2277"/>
      <c r="IRD2" s="2277"/>
      <c r="IRE2" s="2277"/>
      <c r="IRF2" s="2277"/>
      <c r="IRG2" s="2277"/>
      <c r="IRH2" s="2277"/>
      <c r="IRI2" s="2277"/>
      <c r="IRJ2" s="2277"/>
      <c r="IRK2" s="2277"/>
      <c r="IRL2" s="2277"/>
      <c r="IRM2" s="2277"/>
      <c r="IRN2" s="2277"/>
      <c r="IRO2" s="2277"/>
      <c r="IRP2" s="2277"/>
      <c r="IRQ2" s="2277"/>
      <c r="IRR2" s="2277"/>
      <c r="IRS2" s="2277"/>
      <c r="IRT2" s="2277"/>
      <c r="IRU2" s="2277"/>
      <c r="IRV2" s="2277"/>
      <c r="IRW2" s="2277"/>
      <c r="IRX2" s="2277"/>
      <c r="IRY2" s="2277"/>
      <c r="IRZ2" s="2277"/>
      <c r="ISA2" s="2277"/>
      <c r="ISB2" s="2277"/>
      <c r="ISC2" s="2277"/>
      <c r="ISD2" s="2277"/>
      <c r="ISE2" s="2277"/>
      <c r="ISF2" s="2277"/>
      <c r="ISG2" s="2277"/>
      <c r="ISH2" s="2277"/>
      <c r="ISI2" s="2277"/>
      <c r="ISJ2" s="2277"/>
      <c r="ISK2" s="2277"/>
      <c r="ISL2" s="2277"/>
      <c r="ISM2" s="2277"/>
      <c r="ISN2" s="2277"/>
      <c r="ISO2" s="2277"/>
      <c r="ISP2" s="2277"/>
      <c r="ISQ2" s="2277"/>
      <c r="ISR2" s="2277"/>
      <c r="ISS2" s="2277"/>
      <c r="IST2" s="2277"/>
      <c r="ISU2" s="2277"/>
      <c r="ISV2" s="2277"/>
      <c r="ISW2" s="2277"/>
      <c r="ISX2" s="2277"/>
      <c r="ISY2" s="2277"/>
      <c r="ISZ2" s="2277"/>
      <c r="ITA2" s="2277"/>
      <c r="ITB2" s="2277"/>
      <c r="ITC2" s="2277"/>
      <c r="ITD2" s="2277"/>
      <c r="ITE2" s="2277"/>
      <c r="ITF2" s="2277"/>
      <c r="ITG2" s="2277"/>
      <c r="ITH2" s="2277"/>
      <c r="ITI2" s="2277"/>
      <c r="ITJ2" s="2277"/>
      <c r="ITK2" s="2277"/>
      <c r="ITL2" s="2277"/>
      <c r="ITM2" s="2277"/>
      <c r="ITN2" s="2277"/>
      <c r="ITO2" s="2277"/>
      <c r="ITP2" s="2277"/>
      <c r="ITQ2" s="2277"/>
      <c r="ITR2" s="2277"/>
      <c r="ITS2" s="2277"/>
      <c r="ITT2" s="2277"/>
      <c r="ITU2" s="2277"/>
      <c r="ITV2" s="2277"/>
      <c r="ITW2" s="2277"/>
      <c r="ITX2" s="2277"/>
      <c r="ITY2" s="2277"/>
      <c r="ITZ2" s="2277"/>
      <c r="IUA2" s="2277"/>
      <c r="IUB2" s="2277"/>
      <c r="IUC2" s="2277"/>
      <c r="IUD2" s="2277"/>
      <c r="IUE2" s="2277"/>
      <c r="IUF2" s="2277"/>
      <c r="IUG2" s="2277"/>
      <c r="IUH2" s="2277"/>
      <c r="IUI2" s="2277"/>
      <c r="IUJ2" s="2277"/>
      <c r="IUK2" s="2277"/>
      <c r="IUL2" s="2277"/>
      <c r="IUM2" s="2277"/>
      <c r="IUN2" s="2277"/>
      <c r="IUO2" s="2277"/>
      <c r="IUP2" s="2277"/>
      <c r="IUQ2" s="2277"/>
      <c r="IUR2" s="2277"/>
      <c r="IUS2" s="2277"/>
      <c r="IUT2" s="2277"/>
      <c r="IUU2" s="2277"/>
      <c r="IUV2" s="2277"/>
      <c r="IUW2" s="2277"/>
      <c r="IUX2" s="2277"/>
      <c r="IUY2" s="2277"/>
      <c r="IUZ2" s="2277"/>
      <c r="IVA2" s="2277"/>
      <c r="IVB2" s="2277"/>
      <c r="IVC2" s="2277"/>
      <c r="IVD2" s="2277"/>
      <c r="IVE2" s="2277"/>
      <c r="IVF2" s="2277"/>
      <c r="IVG2" s="2277"/>
      <c r="IVH2" s="2277"/>
      <c r="IVI2" s="2277"/>
      <c r="IVJ2" s="2277"/>
      <c r="IVK2" s="2277"/>
      <c r="IVL2" s="2277"/>
      <c r="IVM2" s="2277"/>
      <c r="IVN2" s="2277"/>
      <c r="IVO2" s="2277"/>
      <c r="IVP2" s="2277"/>
      <c r="IVQ2" s="2277"/>
      <c r="IVR2" s="2277"/>
      <c r="IVS2" s="2277"/>
      <c r="IVT2" s="2277"/>
      <c r="IVU2" s="2277"/>
      <c r="IVV2" s="2277"/>
      <c r="IVW2" s="2277"/>
      <c r="IVX2" s="2277"/>
      <c r="IVY2" s="2277"/>
      <c r="IVZ2" s="2277"/>
      <c r="IWA2" s="2277"/>
      <c r="IWB2" s="2277"/>
      <c r="IWC2" s="2277"/>
      <c r="IWD2" s="2277"/>
      <c r="IWE2" s="2277"/>
      <c r="IWF2" s="2277"/>
      <c r="IWG2" s="2277"/>
      <c r="IWH2" s="2277"/>
      <c r="IWI2" s="2277"/>
      <c r="IWJ2" s="2277"/>
      <c r="IWK2" s="2277"/>
      <c r="IWL2" s="2277"/>
      <c r="IWM2" s="2277"/>
      <c r="IWN2" s="2277"/>
      <c r="IWO2" s="2277"/>
      <c r="IWP2" s="2277"/>
      <c r="IWQ2" s="2277"/>
      <c r="IWR2" s="2277"/>
      <c r="IWS2" s="2277"/>
      <c r="IWT2" s="2277"/>
      <c r="IWU2" s="2277"/>
      <c r="IWV2" s="2277"/>
      <c r="IWW2" s="2277"/>
      <c r="IWX2" s="2277"/>
      <c r="IWY2" s="2277"/>
      <c r="IWZ2" s="2277"/>
      <c r="IXA2" s="2277"/>
      <c r="IXB2" s="2277"/>
      <c r="IXC2" s="2277"/>
      <c r="IXD2" s="2277"/>
      <c r="IXE2" s="2277"/>
      <c r="IXF2" s="2277"/>
      <c r="IXG2" s="2277"/>
      <c r="IXH2" s="2277"/>
      <c r="IXI2" s="2277"/>
      <c r="IXJ2" s="2277"/>
      <c r="IXK2" s="2277"/>
      <c r="IXL2" s="2277"/>
      <c r="IXM2" s="2277"/>
      <c r="IXN2" s="2277"/>
      <c r="IXO2" s="2277"/>
      <c r="IXP2" s="2277"/>
      <c r="IXQ2" s="2277"/>
      <c r="IXR2" s="2277"/>
      <c r="IXS2" s="2277"/>
      <c r="IXT2" s="2277"/>
      <c r="IXU2" s="2277"/>
      <c r="IXV2" s="2277"/>
      <c r="IXW2" s="2277"/>
      <c r="IXX2" s="2277"/>
      <c r="IXY2" s="2277"/>
      <c r="IXZ2" s="2277"/>
      <c r="IYA2" s="2277"/>
      <c r="IYB2" s="2277"/>
      <c r="IYC2" s="2277"/>
      <c r="IYD2" s="2277"/>
      <c r="IYE2" s="2277"/>
      <c r="IYF2" s="2277"/>
      <c r="IYG2" s="2277"/>
      <c r="IYH2" s="2277"/>
      <c r="IYI2" s="2277"/>
      <c r="IYJ2" s="2277"/>
      <c r="IYK2" s="2277"/>
      <c r="IYL2" s="2277"/>
      <c r="IYM2" s="2277"/>
      <c r="IYN2" s="2277"/>
      <c r="IYO2" s="2277"/>
      <c r="IYP2" s="2277"/>
      <c r="IYQ2" s="2277"/>
      <c r="IYR2" s="2277"/>
      <c r="IYS2" s="2277"/>
      <c r="IYT2" s="2277"/>
      <c r="IYU2" s="2277"/>
      <c r="IYV2" s="2277"/>
      <c r="IYW2" s="2277"/>
      <c r="IYX2" s="2277"/>
      <c r="IYY2" s="2277"/>
      <c r="IYZ2" s="2277"/>
      <c r="IZA2" s="2277"/>
      <c r="IZB2" s="2277"/>
      <c r="IZC2" s="2277"/>
      <c r="IZD2" s="2277"/>
      <c r="IZE2" s="2277"/>
      <c r="IZF2" s="2277"/>
      <c r="IZG2" s="2277"/>
      <c r="IZH2" s="2277"/>
      <c r="IZI2" s="2277"/>
      <c r="IZJ2" s="2277"/>
      <c r="IZK2" s="2277"/>
      <c r="IZL2" s="2277"/>
      <c r="IZM2" s="2277"/>
      <c r="IZN2" s="2277"/>
      <c r="IZO2" s="2277"/>
      <c r="IZP2" s="2277"/>
      <c r="IZQ2" s="2277"/>
      <c r="IZR2" s="2277"/>
      <c r="IZS2" s="2277"/>
      <c r="IZT2" s="2277"/>
      <c r="IZU2" s="2277"/>
      <c r="IZV2" s="2277"/>
      <c r="IZW2" s="2277"/>
      <c r="IZX2" s="2277"/>
      <c r="IZY2" s="2277"/>
      <c r="IZZ2" s="2277"/>
      <c r="JAA2" s="2277"/>
      <c r="JAB2" s="2277"/>
      <c r="JAC2" s="2277"/>
      <c r="JAD2" s="2277"/>
      <c r="JAE2" s="2277"/>
      <c r="JAF2" s="2277"/>
      <c r="JAG2" s="2277"/>
      <c r="JAH2" s="2277"/>
      <c r="JAI2" s="2277"/>
      <c r="JAJ2" s="2277"/>
      <c r="JAK2" s="2277"/>
      <c r="JAL2" s="2277"/>
      <c r="JAM2" s="2277"/>
      <c r="JAN2" s="2277"/>
      <c r="JAO2" s="2277"/>
      <c r="JAP2" s="2277"/>
      <c r="JAQ2" s="2277"/>
      <c r="JAR2" s="2277"/>
      <c r="JAS2" s="2277"/>
      <c r="JAT2" s="2277"/>
      <c r="JAU2" s="2277"/>
      <c r="JAV2" s="2277"/>
      <c r="JAW2" s="2277"/>
      <c r="JAX2" s="2277"/>
      <c r="JAY2" s="2277"/>
      <c r="JAZ2" s="2277"/>
      <c r="JBA2" s="2277"/>
      <c r="JBB2" s="2277"/>
      <c r="JBC2" s="2277"/>
      <c r="JBD2" s="2277"/>
      <c r="JBE2" s="2277"/>
      <c r="JBF2" s="2277"/>
      <c r="JBG2" s="2277"/>
      <c r="JBH2" s="2277"/>
      <c r="JBI2" s="2277"/>
      <c r="JBJ2" s="2277"/>
      <c r="JBK2" s="2277"/>
      <c r="JBL2" s="2277"/>
      <c r="JBM2" s="2277"/>
      <c r="JBN2" s="2277"/>
      <c r="JBO2" s="2277"/>
      <c r="JBP2" s="2277"/>
      <c r="JBQ2" s="2277"/>
      <c r="JBR2" s="2277"/>
      <c r="JBS2" s="2277"/>
      <c r="JBT2" s="2277"/>
      <c r="JBU2" s="2277"/>
      <c r="JBV2" s="2277"/>
      <c r="JBW2" s="2277"/>
      <c r="JBX2" s="2277"/>
      <c r="JBY2" s="2277"/>
      <c r="JBZ2" s="2277"/>
      <c r="JCA2" s="2277"/>
      <c r="JCB2" s="2277"/>
      <c r="JCC2" s="2277"/>
      <c r="JCD2" s="2277"/>
      <c r="JCE2" s="2277"/>
      <c r="JCF2" s="2277"/>
      <c r="JCG2" s="2277"/>
      <c r="JCH2" s="2277"/>
      <c r="JCI2" s="2277"/>
      <c r="JCJ2" s="2277"/>
      <c r="JCK2" s="2277"/>
      <c r="JCL2" s="2277"/>
      <c r="JCM2" s="2277"/>
      <c r="JCN2" s="2277"/>
      <c r="JCO2" s="2277"/>
      <c r="JCP2" s="2277"/>
      <c r="JCQ2" s="2277"/>
      <c r="JCR2" s="2277"/>
      <c r="JCS2" s="2277"/>
      <c r="JCT2" s="2277"/>
      <c r="JCU2" s="2277"/>
      <c r="JCV2" s="2277"/>
      <c r="JCW2" s="2277"/>
      <c r="JCX2" s="2277"/>
      <c r="JCY2" s="2277"/>
      <c r="JCZ2" s="2277"/>
      <c r="JDA2" s="2277"/>
      <c r="JDB2" s="2277"/>
      <c r="JDC2" s="2277"/>
      <c r="JDD2" s="2277"/>
      <c r="JDE2" s="2277"/>
      <c r="JDF2" s="2277"/>
      <c r="JDG2" s="2277"/>
      <c r="JDH2" s="2277"/>
      <c r="JDI2" s="2277"/>
      <c r="JDJ2" s="2277"/>
      <c r="JDK2" s="2277"/>
      <c r="JDL2" s="2277"/>
      <c r="JDM2" s="2277"/>
      <c r="JDN2" s="2277"/>
      <c r="JDO2" s="2277"/>
      <c r="JDP2" s="2277"/>
      <c r="JDQ2" s="2277"/>
      <c r="JDR2" s="2277"/>
      <c r="JDS2" s="2277"/>
      <c r="JDT2" s="2277"/>
      <c r="JDU2" s="2277"/>
      <c r="JDV2" s="2277"/>
      <c r="JDW2" s="2277"/>
      <c r="JDX2" s="2277"/>
      <c r="JDY2" s="2277"/>
      <c r="JDZ2" s="2277"/>
      <c r="JEA2" s="2277"/>
      <c r="JEB2" s="2277"/>
      <c r="JEC2" s="2277"/>
      <c r="JED2" s="2277"/>
      <c r="JEE2" s="2277"/>
      <c r="JEF2" s="2277"/>
      <c r="JEG2" s="2277"/>
      <c r="JEH2" s="2277"/>
      <c r="JEI2" s="2277"/>
      <c r="JEJ2" s="2277"/>
      <c r="JEK2" s="2277"/>
      <c r="JEL2" s="2277"/>
      <c r="JEM2" s="2277"/>
      <c r="JEN2" s="2277"/>
      <c r="JEO2" s="2277"/>
      <c r="JEP2" s="2277"/>
      <c r="JEQ2" s="2277"/>
      <c r="JER2" s="2277"/>
      <c r="JES2" s="2277"/>
      <c r="JET2" s="2277"/>
      <c r="JEU2" s="2277"/>
      <c r="JEV2" s="2277"/>
      <c r="JEW2" s="2277"/>
      <c r="JEX2" s="2277"/>
      <c r="JEY2" s="2277"/>
      <c r="JEZ2" s="2277"/>
      <c r="JFA2" s="2277"/>
      <c r="JFB2" s="2277"/>
      <c r="JFC2" s="2277"/>
      <c r="JFD2" s="2277"/>
      <c r="JFE2" s="2277"/>
      <c r="JFF2" s="2277"/>
      <c r="JFG2" s="2277"/>
      <c r="JFH2" s="2277"/>
      <c r="JFI2" s="2277"/>
      <c r="JFJ2" s="2277"/>
      <c r="JFK2" s="2277"/>
      <c r="JFL2" s="2277"/>
      <c r="JFM2" s="2277"/>
      <c r="JFN2" s="2277"/>
      <c r="JFO2" s="2277"/>
      <c r="JFP2" s="2277"/>
      <c r="JFQ2" s="2277"/>
      <c r="JFR2" s="2277"/>
      <c r="JFS2" s="2277"/>
      <c r="JFT2" s="2277"/>
      <c r="JFU2" s="2277"/>
      <c r="JFV2" s="2277"/>
      <c r="JFW2" s="2277"/>
      <c r="JFX2" s="2277"/>
      <c r="JFY2" s="2277"/>
      <c r="JFZ2" s="2277"/>
      <c r="JGA2" s="2277"/>
      <c r="JGB2" s="2277"/>
      <c r="JGC2" s="2277"/>
      <c r="JGD2" s="2277"/>
      <c r="JGE2" s="2277"/>
      <c r="JGF2" s="2277"/>
      <c r="JGG2" s="2277"/>
      <c r="JGH2" s="2277"/>
      <c r="JGI2" s="2277"/>
      <c r="JGJ2" s="2277"/>
      <c r="JGK2" s="2277"/>
      <c r="JGL2" s="2277"/>
      <c r="JGM2" s="2277"/>
      <c r="JGN2" s="2277"/>
      <c r="JGO2" s="2277"/>
      <c r="JGP2" s="2277"/>
      <c r="JGQ2" s="2277"/>
      <c r="JGR2" s="2277"/>
      <c r="JGS2" s="2277"/>
      <c r="JGT2" s="2277"/>
      <c r="JGU2" s="2277"/>
      <c r="JGV2" s="2277"/>
      <c r="JGW2" s="2277"/>
      <c r="JGX2" s="2277"/>
      <c r="JGY2" s="2277"/>
      <c r="JGZ2" s="2277"/>
      <c r="JHA2" s="2277"/>
      <c r="JHB2" s="2277"/>
      <c r="JHC2" s="2277"/>
      <c r="JHD2" s="2277"/>
      <c r="JHE2" s="2277"/>
      <c r="JHF2" s="2277"/>
      <c r="JHG2" s="2277"/>
      <c r="JHH2" s="2277"/>
      <c r="JHI2" s="2277"/>
      <c r="JHJ2" s="2277"/>
      <c r="JHK2" s="2277"/>
      <c r="JHL2" s="2277"/>
      <c r="JHM2" s="2277"/>
      <c r="JHN2" s="2277"/>
      <c r="JHO2" s="2277"/>
      <c r="JHP2" s="2277"/>
      <c r="JHQ2" s="2277"/>
      <c r="JHR2" s="2277"/>
      <c r="JHS2" s="2277"/>
      <c r="JHT2" s="2277"/>
      <c r="JHU2" s="2277"/>
      <c r="JHV2" s="2277"/>
      <c r="JHW2" s="2277"/>
      <c r="JHX2" s="2277"/>
      <c r="JHY2" s="2277"/>
      <c r="JHZ2" s="2277"/>
      <c r="JIA2" s="2277"/>
      <c r="JIB2" s="2277"/>
      <c r="JIC2" s="2277"/>
      <c r="JID2" s="2277"/>
      <c r="JIE2" s="2277"/>
      <c r="JIF2" s="2277"/>
      <c r="JIG2" s="2277"/>
      <c r="JIH2" s="2277"/>
      <c r="JII2" s="2277"/>
      <c r="JIJ2" s="2277"/>
      <c r="JIK2" s="2277"/>
      <c r="JIL2" s="2277"/>
      <c r="JIM2" s="2277"/>
      <c r="JIN2" s="2277"/>
      <c r="JIO2" s="2277"/>
      <c r="JIP2" s="2277"/>
      <c r="JIQ2" s="2277"/>
      <c r="JIR2" s="2277"/>
      <c r="JIS2" s="2277"/>
      <c r="JIT2" s="2277"/>
      <c r="JIU2" s="2277"/>
      <c r="JIV2" s="2277"/>
      <c r="JIW2" s="2277"/>
      <c r="JIX2" s="2277"/>
      <c r="JIY2" s="2277"/>
      <c r="JIZ2" s="2277"/>
      <c r="JJA2" s="2277"/>
      <c r="JJB2" s="2277"/>
      <c r="JJC2" s="2277"/>
      <c r="JJD2" s="2277"/>
      <c r="JJE2" s="2277"/>
      <c r="JJF2" s="2277"/>
      <c r="JJG2" s="2277"/>
      <c r="JJH2" s="2277"/>
      <c r="JJI2" s="2277"/>
      <c r="JJJ2" s="2277"/>
      <c r="JJK2" s="2277"/>
      <c r="JJL2" s="2277"/>
      <c r="JJM2" s="2277"/>
      <c r="JJN2" s="2277"/>
      <c r="JJO2" s="2277"/>
      <c r="JJP2" s="2277"/>
      <c r="JJQ2" s="2277"/>
      <c r="JJR2" s="2277"/>
      <c r="JJS2" s="2277"/>
      <c r="JJT2" s="2277"/>
      <c r="JJU2" s="2277"/>
      <c r="JJV2" s="2277"/>
      <c r="JJW2" s="2277"/>
      <c r="JJX2" s="2277"/>
      <c r="JJY2" s="2277"/>
      <c r="JJZ2" s="2277"/>
      <c r="JKA2" s="2277"/>
      <c r="JKB2" s="2277"/>
      <c r="JKC2" s="2277"/>
      <c r="JKD2" s="2277"/>
      <c r="JKE2" s="2277"/>
      <c r="JKF2" s="2277"/>
      <c r="JKG2" s="2277"/>
      <c r="JKH2" s="2277"/>
      <c r="JKI2" s="2277"/>
      <c r="JKJ2" s="2277"/>
      <c r="JKK2" s="2277"/>
      <c r="JKL2" s="2277"/>
      <c r="JKM2" s="2277"/>
      <c r="JKN2" s="2277"/>
      <c r="JKO2" s="2277"/>
      <c r="JKP2" s="2277"/>
      <c r="JKQ2" s="2277"/>
      <c r="JKR2" s="2277"/>
      <c r="JKS2" s="2277"/>
      <c r="JKT2" s="2277"/>
      <c r="JKU2" s="2277"/>
      <c r="JKV2" s="2277"/>
      <c r="JKW2" s="2277"/>
      <c r="JKX2" s="2277"/>
      <c r="JKY2" s="2277"/>
      <c r="JKZ2" s="2277"/>
      <c r="JLA2" s="2277"/>
      <c r="JLB2" s="2277"/>
      <c r="JLC2" s="2277"/>
      <c r="JLD2" s="2277"/>
      <c r="JLE2" s="2277"/>
      <c r="JLF2" s="2277"/>
      <c r="JLG2" s="2277"/>
      <c r="JLH2" s="2277"/>
      <c r="JLI2" s="2277"/>
      <c r="JLJ2" s="2277"/>
      <c r="JLK2" s="2277"/>
      <c r="JLL2" s="2277"/>
      <c r="JLM2" s="2277"/>
      <c r="JLN2" s="2277"/>
      <c r="JLO2" s="2277"/>
      <c r="JLP2" s="2277"/>
      <c r="JLQ2" s="2277"/>
      <c r="JLR2" s="2277"/>
      <c r="JLS2" s="2277"/>
      <c r="JLT2" s="2277"/>
      <c r="JLU2" s="2277"/>
      <c r="JLV2" s="2277"/>
      <c r="JLW2" s="2277"/>
      <c r="JLX2" s="2277"/>
      <c r="JLY2" s="2277"/>
      <c r="JLZ2" s="2277"/>
      <c r="JMA2" s="2277"/>
      <c r="JMB2" s="2277"/>
      <c r="JMC2" s="2277"/>
      <c r="JMD2" s="2277"/>
      <c r="JME2" s="2277"/>
      <c r="JMF2" s="2277"/>
      <c r="JMG2" s="2277"/>
      <c r="JMH2" s="2277"/>
      <c r="JMI2" s="2277"/>
      <c r="JMJ2" s="2277"/>
      <c r="JMK2" s="2277"/>
      <c r="JML2" s="2277"/>
      <c r="JMM2" s="2277"/>
      <c r="JMN2" s="2277"/>
      <c r="JMO2" s="2277"/>
      <c r="JMP2" s="2277"/>
      <c r="JMQ2" s="2277"/>
      <c r="JMR2" s="2277"/>
      <c r="JMS2" s="2277"/>
      <c r="JMT2" s="2277"/>
      <c r="JMU2" s="2277"/>
      <c r="JMV2" s="2277"/>
      <c r="JMW2" s="2277"/>
      <c r="JMX2" s="2277"/>
      <c r="JMY2" s="2277"/>
      <c r="JMZ2" s="2277"/>
      <c r="JNA2" s="2277"/>
      <c r="JNB2" s="2277"/>
      <c r="JNC2" s="2277"/>
      <c r="JND2" s="2277"/>
      <c r="JNE2" s="2277"/>
      <c r="JNF2" s="2277"/>
      <c r="JNG2" s="2277"/>
      <c r="JNH2" s="2277"/>
      <c r="JNI2" s="2277"/>
      <c r="JNJ2" s="2277"/>
      <c r="JNK2" s="2277"/>
      <c r="JNL2" s="2277"/>
      <c r="JNM2" s="2277"/>
      <c r="JNN2" s="2277"/>
      <c r="JNO2" s="2277"/>
      <c r="JNP2" s="2277"/>
      <c r="JNQ2" s="2277"/>
      <c r="JNR2" s="2277"/>
      <c r="JNS2" s="2277"/>
      <c r="JNT2" s="2277"/>
      <c r="JNU2" s="2277"/>
      <c r="JNV2" s="2277"/>
      <c r="JNW2" s="2277"/>
      <c r="JNX2" s="2277"/>
      <c r="JNY2" s="2277"/>
      <c r="JNZ2" s="2277"/>
      <c r="JOA2" s="2277"/>
      <c r="JOB2" s="2277"/>
      <c r="JOC2" s="2277"/>
      <c r="JOD2" s="2277"/>
      <c r="JOE2" s="2277"/>
      <c r="JOF2" s="2277"/>
      <c r="JOG2" s="2277"/>
      <c r="JOH2" s="2277"/>
      <c r="JOI2" s="2277"/>
      <c r="JOJ2" s="2277"/>
      <c r="JOK2" s="2277"/>
      <c r="JOL2" s="2277"/>
      <c r="JOM2" s="2277"/>
      <c r="JON2" s="2277"/>
      <c r="JOO2" s="2277"/>
      <c r="JOP2" s="2277"/>
      <c r="JOQ2" s="2277"/>
      <c r="JOR2" s="2277"/>
      <c r="JOS2" s="2277"/>
      <c r="JOT2" s="2277"/>
      <c r="JOU2" s="2277"/>
      <c r="JOV2" s="2277"/>
      <c r="JOW2" s="2277"/>
      <c r="JOX2" s="2277"/>
      <c r="JOY2" s="2277"/>
      <c r="JOZ2" s="2277"/>
      <c r="JPA2" s="2277"/>
      <c r="JPB2" s="2277"/>
      <c r="JPC2" s="2277"/>
      <c r="JPD2" s="2277"/>
      <c r="JPE2" s="2277"/>
      <c r="JPF2" s="2277"/>
      <c r="JPG2" s="2277"/>
      <c r="JPH2" s="2277"/>
      <c r="JPI2" s="2277"/>
      <c r="JPJ2" s="2277"/>
      <c r="JPK2" s="2277"/>
      <c r="JPL2" s="2277"/>
      <c r="JPM2" s="2277"/>
      <c r="JPN2" s="2277"/>
      <c r="JPO2" s="2277"/>
      <c r="JPP2" s="2277"/>
      <c r="JPQ2" s="2277"/>
      <c r="JPR2" s="2277"/>
      <c r="JPS2" s="2277"/>
      <c r="JPT2" s="2277"/>
      <c r="JPU2" s="2277"/>
      <c r="JPV2" s="2277"/>
      <c r="JPW2" s="2277"/>
      <c r="JPX2" s="2277"/>
      <c r="JPY2" s="2277"/>
      <c r="JPZ2" s="2277"/>
      <c r="JQA2" s="2277"/>
      <c r="JQB2" s="2277"/>
      <c r="JQC2" s="2277"/>
      <c r="JQD2" s="2277"/>
      <c r="JQE2" s="2277"/>
      <c r="JQF2" s="2277"/>
      <c r="JQG2" s="2277"/>
      <c r="JQH2" s="2277"/>
      <c r="JQI2" s="2277"/>
      <c r="JQJ2" s="2277"/>
      <c r="JQK2" s="2277"/>
      <c r="JQL2" s="2277"/>
      <c r="JQM2" s="2277"/>
      <c r="JQN2" s="2277"/>
      <c r="JQO2" s="2277"/>
      <c r="JQP2" s="2277"/>
      <c r="JQQ2" s="2277"/>
      <c r="JQR2" s="2277"/>
      <c r="JQS2" s="2277"/>
      <c r="JQT2" s="2277"/>
      <c r="JQU2" s="2277"/>
      <c r="JQV2" s="2277"/>
      <c r="JQW2" s="2277"/>
      <c r="JQX2" s="2277"/>
      <c r="JQY2" s="2277"/>
      <c r="JQZ2" s="2277"/>
      <c r="JRA2" s="2277"/>
      <c r="JRB2" s="2277"/>
      <c r="JRC2" s="2277"/>
      <c r="JRD2" s="2277"/>
      <c r="JRE2" s="2277"/>
      <c r="JRF2" s="2277"/>
      <c r="JRG2" s="2277"/>
      <c r="JRH2" s="2277"/>
      <c r="JRI2" s="2277"/>
      <c r="JRJ2" s="2277"/>
      <c r="JRK2" s="2277"/>
      <c r="JRL2" s="2277"/>
      <c r="JRM2" s="2277"/>
      <c r="JRN2" s="2277"/>
      <c r="JRO2" s="2277"/>
      <c r="JRP2" s="2277"/>
      <c r="JRQ2" s="2277"/>
      <c r="JRR2" s="2277"/>
      <c r="JRS2" s="2277"/>
      <c r="JRT2" s="2277"/>
      <c r="JRU2" s="2277"/>
      <c r="JRV2" s="2277"/>
      <c r="JRW2" s="2277"/>
      <c r="JRX2" s="2277"/>
      <c r="JRY2" s="2277"/>
      <c r="JRZ2" s="2277"/>
      <c r="JSA2" s="2277"/>
      <c r="JSB2" s="2277"/>
      <c r="JSC2" s="2277"/>
      <c r="JSD2" s="2277"/>
      <c r="JSE2" s="2277"/>
      <c r="JSF2" s="2277"/>
      <c r="JSG2" s="2277"/>
      <c r="JSH2" s="2277"/>
      <c r="JSI2" s="2277"/>
      <c r="JSJ2" s="2277"/>
      <c r="JSK2" s="2277"/>
      <c r="JSL2" s="2277"/>
      <c r="JSM2" s="2277"/>
      <c r="JSN2" s="2277"/>
      <c r="JSO2" s="2277"/>
      <c r="JSP2" s="2277"/>
      <c r="JSQ2" s="2277"/>
      <c r="JSR2" s="2277"/>
      <c r="JSS2" s="2277"/>
      <c r="JST2" s="2277"/>
      <c r="JSU2" s="2277"/>
      <c r="JSV2" s="2277"/>
      <c r="JSW2" s="2277"/>
      <c r="JSX2" s="2277"/>
      <c r="JSY2" s="2277"/>
      <c r="JSZ2" s="2277"/>
      <c r="JTA2" s="2277"/>
      <c r="JTB2" s="2277"/>
      <c r="JTC2" s="2277"/>
      <c r="JTD2" s="2277"/>
      <c r="JTE2" s="2277"/>
      <c r="JTF2" s="2277"/>
      <c r="JTG2" s="2277"/>
      <c r="JTH2" s="2277"/>
      <c r="JTI2" s="2277"/>
      <c r="JTJ2" s="2277"/>
      <c r="JTK2" s="2277"/>
      <c r="JTL2" s="2277"/>
      <c r="JTM2" s="2277"/>
      <c r="JTN2" s="2277"/>
      <c r="JTO2" s="2277"/>
      <c r="JTP2" s="2277"/>
      <c r="JTQ2" s="2277"/>
      <c r="JTR2" s="2277"/>
      <c r="JTS2" s="2277"/>
      <c r="JTT2" s="2277"/>
      <c r="JTU2" s="2277"/>
      <c r="JTV2" s="2277"/>
      <c r="JTW2" s="2277"/>
      <c r="JTX2" s="2277"/>
      <c r="JTY2" s="2277"/>
      <c r="JTZ2" s="2277"/>
      <c r="JUA2" s="2277"/>
      <c r="JUB2" s="2277"/>
      <c r="JUC2" s="2277"/>
      <c r="JUD2" s="2277"/>
      <c r="JUE2" s="2277"/>
      <c r="JUF2" s="2277"/>
      <c r="JUG2" s="2277"/>
      <c r="JUH2" s="2277"/>
      <c r="JUI2" s="2277"/>
      <c r="JUJ2" s="2277"/>
      <c r="JUK2" s="2277"/>
      <c r="JUL2" s="2277"/>
      <c r="JUM2" s="2277"/>
      <c r="JUN2" s="2277"/>
      <c r="JUO2" s="2277"/>
      <c r="JUP2" s="2277"/>
      <c r="JUQ2" s="2277"/>
      <c r="JUR2" s="2277"/>
      <c r="JUS2" s="2277"/>
      <c r="JUT2" s="2277"/>
      <c r="JUU2" s="2277"/>
      <c r="JUV2" s="2277"/>
      <c r="JUW2" s="2277"/>
      <c r="JUX2" s="2277"/>
      <c r="JUY2" s="2277"/>
      <c r="JUZ2" s="2277"/>
      <c r="JVA2" s="2277"/>
      <c r="JVB2" s="2277"/>
      <c r="JVC2" s="2277"/>
      <c r="JVD2" s="2277"/>
      <c r="JVE2" s="2277"/>
      <c r="JVF2" s="2277"/>
      <c r="JVG2" s="2277"/>
      <c r="JVH2" s="2277"/>
      <c r="JVI2" s="2277"/>
      <c r="JVJ2" s="2277"/>
      <c r="JVK2" s="2277"/>
      <c r="JVL2" s="2277"/>
      <c r="JVM2" s="2277"/>
      <c r="JVN2" s="2277"/>
      <c r="JVO2" s="2277"/>
      <c r="JVP2" s="2277"/>
      <c r="JVQ2" s="2277"/>
      <c r="JVR2" s="2277"/>
      <c r="JVS2" s="2277"/>
      <c r="JVT2" s="2277"/>
      <c r="JVU2" s="2277"/>
      <c r="JVV2" s="2277"/>
      <c r="JVW2" s="2277"/>
      <c r="JVX2" s="2277"/>
      <c r="JVY2" s="2277"/>
      <c r="JVZ2" s="2277"/>
      <c r="JWA2" s="2277"/>
      <c r="JWB2" s="2277"/>
      <c r="JWC2" s="2277"/>
      <c r="JWD2" s="2277"/>
      <c r="JWE2" s="2277"/>
      <c r="JWF2" s="2277"/>
      <c r="JWG2" s="2277"/>
      <c r="JWH2" s="2277"/>
      <c r="JWI2" s="2277"/>
      <c r="JWJ2" s="2277"/>
      <c r="JWK2" s="2277"/>
      <c r="JWL2" s="2277"/>
      <c r="JWM2" s="2277"/>
      <c r="JWN2" s="2277"/>
      <c r="JWO2" s="2277"/>
      <c r="JWP2" s="2277"/>
      <c r="JWQ2" s="2277"/>
      <c r="JWR2" s="2277"/>
      <c r="JWS2" s="2277"/>
      <c r="JWT2" s="2277"/>
      <c r="JWU2" s="2277"/>
      <c r="JWV2" s="2277"/>
      <c r="JWW2" s="2277"/>
      <c r="JWX2" s="2277"/>
      <c r="JWY2" s="2277"/>
      <c r="JWZ2" s="2277"/>
      <c r="JXA2" s="2277"/>
      <c r="JXB2" s="2277"/>
      <c r="JXC2" s="2277"/>
      <c r="JXD2" s="2277"/>
      <c r="JXE2" s="2277"/>
      <c r="JXF2" s="2277"/>
      <c r="JXG2" s="2277"/>
      <c r="JXH2" s="2277"/>
      <c r="JXI2" s="2277"/>
      <c r="JXJ2" s="2277"/>
      <c r="JXK2" s="2277"/>
      <c r="JXL2" s="2277"/>
      <c r="JXM2" s="2277"/>
      <c r="JXN2" s="2277"/>
      <c r="JXO2" s="2277"/>
      <c r="JXP2" s="2277"/>
      <c r="JXQ2" s="2277"/>
      <c r="JXR2" s="2277"/>
      <c r="JXS2" s="2277"/>
      <c r="JXT2" s="2277"/>
      <c r="JXU2" s="2277"/>
      <c r="JXV2" s="2277"/>
      <c r="JXW2" s="2277"/>
      <c r="JXX2" s="2277"/>
      <c r="JXY2" s="2277"/>
      <c r="JXZ2" s="2277"/>
      <c r="JYA2" s="2277"/>
      <c r="JYB2" s="2277"/>
      <c r="JYC2" s="2277"/>
      <c r="JYD2" s="2277"/>
      <c r="JYE2" s="2277"/>
      <c r="JYF2" s="2277"/>
      <c r="JYG2" s="2277"/>
      <c r="JYH2" s="2277"/>
      <c r="JYI2" s="2277"/>
      <c r="JYJ2" s="2277"/>
      <c r="JYK2" s="2277"/>
      <c r="JYL2" s="2277"/>
      <c r="JYM2" s="2277"/>
      <c r="JYN2" s="2277"/>
      <c r="JYO2" s="2277"/>
      <c r="JYP2" s="2277"/>
      <c r="JYQ2" s="2277"/>
      <c r="JYR2" s="2277"/>
      <c r="JYS2" s="2277"/>
      <c r="JYT2" s="2277"/>
      <c r="JYU2" s="2277"/>
      <c r="JYV2" s="2277"/>
      <c r="JYW2" s="2277"/>
      <c r="JYX2" s="2277"/>
      <c r="JYY2" s="2277"/>
      <c r="JYZ2" s="2277"/>
      <c r="JZA2" s="2277"/>
      <c r="JZB2" s="2277"/>
      <c r="JZC2" s="2277"/>
      <c r="JZD2" s="2277"/>
      <c r="JZE2" s="2277"/>
      <c r="JZF2" s="2277"/>
      <c r="JZG2" s="2277"/>
      <c r="JZH2" s="2277"/>
      <c r="JZI2" s="2277"/>
      <c r="JZJ2" s="2277"/>
      <c r="JZK2" s="2277"/>
      <c r="JZL2" s="2277"/>
      <c r="JZM2" s="2277"/>
      <c r="JZN2" s="2277"/>
      <c r="JZO2" s="2277"/>
      <c r="JZP2" s="2277"/>
      <c r="JZQ2" s="2277"/>
      <c r="JZR2" s="2277"/>
      <c r="JZS2" s="2277"/>
      <c r="JZT2" s="2277"/>
      <c r="JZU2" s="2277"/>
      <c r="JZV2" s="2277"/>
      <c r="JZW2" s="2277"/>
      <c r="JZX2" s="2277"/>
      <c r="JZY2" s="2277"/>
      <c r="JZZ2" s="2277"/>
      <c r="KAA2" s="2277"/>
      <c r="KAB2" s="2277"/>
      <c r="KAC2" s="2277"/>
      <c r="KAD2" s="2277"/>
      <c r="KAE2" s="2277"/>
      <c r="KAF2" s="2277"/>
      <c r="KAG2" s="2277"/>
      <c r="KAH2" s="2277"/>
      <c r="KAI2" s="2277"/>
      <c r="KAJ2" s="2277"/>
      <c r="KAK2" s="2277"/>
      <c r="KAL2" s="2277"/>
      <c r="KAM2" s="2277"/>
      <c r="KAN2" s="2277"/>
      <c r="KAO2" s="2277"/>
      <c r="KAP2" s="2277"/>
      <c r="KAQ2" s="2277"/>
      <c r="KAR2" s="2277"/>
      <c r="KAS2" s="2277"/>
      <c r="KAT2" s="2277"/>
      <c r="KAU2" s="2277"/>
      <c r="KAV2" s="2277"/>
      <c r="KAW2" s="2277"/>
      <c r="KAX2" s="2277"/>
      <c r="KAY2" s="2277"/>
      <c r="KAZ2" s="2277"/>
      <c r="KBA2" s="2277"/>
      <c r="KBB2" s="2277"/>
      <c r="KBC2" s="2277"/>
      <c r="KBD2" s="2277"/>
      <c r="KBE2" s="2277"/>
      <c r="KBF2" s="2277"/>
      <c r="KBG2" s="2277"/>
      <c r="KBH2" s="2277"/>
      <c r="KBI2" s="2277"/>
      <c r="KBJ2" s="2277"/>
      <c r="KBK2" s="2277"/>
      <c r="KBL2" s="2277"/>
      <c r="KBM2" s="2277"/>
      <c r="KBN2" s="2277"/>
      <c r="KBO2" s="2277"/>
      <c r="KBP2" s="2277"/>
      <c r="KBQ2" s="2277"/>
      <c r="KBR2" s="2277"/>
      <c r="KBS2" s="2277"/>
      <c r="KBT2" s="2277"/>
      <c r="KBU2" s="2277"/>
      <c r="KBV2" s="2277"/>
      <c r="KBW2" s="2277"/>
      <c r="KBX2" s="2277"/>
      <c r="KBY2" s="2277"/>
      <c r="KBZ2" s="2277"/>
      <c r="KCA2" s="2277"/>
      <c r="KCB2" s="2277"/>
      <c r="KCC2" s="2277"/>
      <c r="KCD2" s="2277"/>
      <c r="KCE2" s="2277"/>
      <c r="KCF2" s="2277"/>
      <c r="KCG2" s="2277"/>
      <c r="KCH2" s="2277"/>
      <c r="KCI2" s="2277"/>
      <c r="KCJ2" s="2277"/>
      <c r="KCK2" s="2277"/>
      <c r="KCL2" s="2277"/>
      <c r="KCM2" s="2277"/>
      <c r="KCN2" s="2277"/>
      <c r="KCO2" s="2277"/>
      <c r="KCP2" s="2277"/>
      <c r="KCQ2" s="2277"/>
      <c r="KCR2" s="2277"/>
      <c r="KCS2" s="2277"/>
      <c r="KCT2" s="2277"/>
      <c r="KCU2" s="2277"/>
      <c r="KCV2" s="2277"/>
      <c r="KCW2" s="2277"/>
      <c r="KCX2" s="2277"/>
      <c r="KCY2" s="2277"/>
      <c r="KCZ2" s="2277"/>
      <c r="KDA2" s="2277"/>
      <c r="KDB2" s="2277"/>
      <c r="KDC2" s="2277"/>
      <c r="KDD2" s="2277"/>
      <c r="KDE2" s="2277"/>
      <c r="KDF2" s="2277"/>
      <c r="KDG2" s="2277"/>
      <c r="KDH2" s="2277"/>
      <c r="KDI2" s="2277"/>
      <c r="KDJ2" s="2277"/>
      <c r="KDK2" s="2277"/>
      <c r="KDL2" s="2277"/>
      <c r="KDM2" s="2277"/>
      <c r="KDN2" s="2277"/>
      <c r="KDO2" s="2277"/>
      <c r="KDP2" s="2277"/>
      <c r="KDQ2" s="2277"/>
      <c r="KDR2" s="2277"/>
      <c r="KDS2" s="2277"/>
      <c r="KDT2" s="2277"/>
      <c r="KDU2" s="2277"/>
      <c r="KDV2" s="2277"/>
      <c r="KDW2" s="2277"/>
      <c r="KDX2" s="2277"/>
      <c r="KDY2" s="2277"/>
      <c r="KDZ2" s="2277"/>
      <c r="KEA2" s="2277"/>
      <c r="KEB2" s="2277"/>
      <c r="KEC2" s="2277"/>
      <c r="KED2" s="2277"/>
      <c r="KEE2" s="2277"/>
      <c r="KEF2" s="2277"/>
      <c r="KEG2" s="2277"/>
      <c r="KEH2" s="2277"/>
      <c r="KEI2" s="2277"/>
      <c r="KEJ2" s="2277"/>
      <c r="KEK2" s="2277"/>
      <c r="KEL2" s="2277"/>
      <c r="KEM2" s="2277"/>
      <c r="KEN2" s="2277"/>
      <c r="KEO2" s="2277"/>
      <c r="KEP2" s="2277"/>
      <c r="KEQ2" s="2277"/>
      <c r="KER2" s="2277"/>
      <c r="KES2" s="2277"/>
      <c r="KET2" s="2277"/>
      <c r="KEU2" s="2277"/>
      <c r="KEV2" s="2277"/>
      <c r="KEW2" s="2277"/>
      <c r="KEX2" s="2277"/>
      <c r="KEY2" s="2277"/>
      <c r="KEZ2" s="2277"/>
      <c r="KFA2" s="2277"/>
      <c r="KFB2" s="2277"/>
      <c r="KFC2" s="2277"/>
      <c r="KFD2" s="2277"/>
      <c r="KFE2" s="2277"/>
      <c r="KFF2" s="2277"/>
      <c r="KFG2" s="2277"/>
      <c r="KFH2" s="2277"/>
      <c r="KFI2" s="2277"/>
      <c r="KFJ2" s="2277"/>
      <c r="KFK2" s="2277"/>
      <c r="KFL2" s="2277"/>
      <c r="KFM2" s="2277"/>
      <c r="KFN2" s="2277"/>
      <c r="KFO2" s="2277"/>
      <c r="KFP2" s="2277"/>
      <c r="KFQ2" s="2277"/>
      <c r="KFR2" s="2277"/>
      <c r="KFS2" s="2277"/>
      <c r="KFT2" s="2277"/>
      <c r="KFU2" s="2277"/>
      <c r="KFV2" s="2277"/>
      <c r="KFW2" s="2277"/>
      <c r="KFX2" s="2277"/>
      <c r="KFY2" s="2277"/>
      <c r="KFZ2" s="2277"/>
      <c r="KGA2" s="2277"/>
      <c r="KGB2" s="2277"/>
      <c r="KGC2" s="2277"/>
      <c r="KGD2" s="2277"/>
      <c r="KGE2" s="2277"/>
      <c r="KGF2" s="2277"/>
      <c r="KGG2" s="2277"/>
      <c r="KGH2" s="2277"/>
      <c r="KGI2" s="2277"/>
      <c r="KGJ2" s="2277"/>
      <c r="KGK2" s="2277"/>
      <c r="KGL2" s="2277"/>
      <c r="KGM2" s="2277"/>
      <c r="KGN2" s="2277"/>
      <c r="KGO2" s="2277"/>
      <c r="KGP2" s="2277"/>
      <c r="KGQ2" s="2277"/>
      <c r="KGR2" s="2277"/>
      <c r="KGS2" s="2277"/>
      <c r="KGT2" s="2277"/>
      <c r="KGU2" s="2277"/>
      <c r="KGV2" s="2277"/>
      <c r="KGW2" s="2277"/>
      <c r="KGX2" s="2277"/>
      <c r="KGY2" s="2277"/>
      <c r="KGZ2" s="2277"/>
      <c r="KHA2" s="2277"/>
      <c r="KHB2" s="2277"/>
      <c r="KHC2" s="2277"/>
      <c r="KHD2" s="2277"/>
      <c r="KHE2" s="2277"/>
      <c r="KHF2" s="2277"/>
      <c r="KHG2" s="2277"/>
      <c r="KHH2" s="2277"/>
      <c r="KHI2" s="2277"/>
      <c r="KHJ2" s="2277"/>
      <c r="KHK2" s="2277"/>
      <c r="KHL2" s="2277"/>
      <c r="KHM2" s="2277"/>
      <c r="KHN2" s="2277"/>
      <c r="KHO2" s="2277"/>
      <c r="KHP2" s="2277"/>
      <c r="KHQ2" s="2277"/>
      <c r="KHR2" s="2277"/>
      <c r="KHS2" s="2277"/>
      <c r="KHT2" s="2277"/>
      <c r="KHU2" s="2277"/>
      <c r="KHV2" s="2277"/>
      <c r="KHW2" s="2277"/>
      <c r="KHX2" s="2277"/>
      <c r="KHY2" s="2277"/>
      <c r="KHZ2" s="2277"/>
      <c r="KIA2" s="2277"/>
      <c r="KIB2" s="2277"/>
      <c r="KIC2" s="2277"/>
      <c r="KID2" s="2277"/>
      <c r="KIE2" s="2277"/>
      <c r="KIF2" s="2277"/>
      <c r="KIG2" s="2277"/>
      <c r="KIH2" s="2277"/>
      <c r="KII2" s="2277"/>
      <c r="KIJ2" s="2277"/>
      <c r="KIK2" s="2277"/>
      <c r="KIL2" s="2277"/>
      <c r="KIM2" s="2277"/>
      <c r="KIN2" s="2277"/>
      <c r="KIO2" s="2277"/>
      <c r="KIP2" s="2277"/>
      <c r="KIQ2" s="2277"/>
      <c r="KIR2" s="2277"/>
      <c r="KIS2" s="2277"/>
      <c r="KIT2" s="2277"/>
      <c r="KIU2" s="2277"/>
      <c r="KIV2" s="2277"/>
      <c r="KIW2" s="2277"/>
      <c r="KIX2" s="2277"/>
      <c r="KIY2" s="2277"/>
      <c r="KIZ2" s="2277"/>
      <c r="KJA2" s="2277"/>
      <c r="KJB2" s="2277"/>
      <c r="KJC2" s="2277"/>
      <c r="KJD2" s="2277"/>
      <c r="KJE2" s="2277"/>
      <c r="KJF2" s="2277"/>
      <c r="KJG2" s="2277"/>
      <c r="KJH2" s="2277"/>
      <c r="KJI2" s="2277"/>
      <c r="KJJ2" s="2277"/>
      <c r="KJK2" s="2277"/>
      <c r="KJL2" s="2277"/>
      <c r="KJM2" s="2277"/>
      <c r="KJN2" s="2277"/>
      <c r="KJO2" s="2277"/>
      <c r="KJP2" s="2277"/>
      <c r="KJQ2" s="2277"/>
      <c r="KJR2" s="2277"/>
      <c r="KJS2" s="2277"/>
      <c r="KJT2" s="2277"/>
      <c r="KJU2" s="2277"/>
      <c r="KJV2" s="2277"/>
      <c r="KJW2" s="2277"/>
      <c r="KJX2" s="2277"/>
      <c r="KJY2" s="2277"/>
      <c r="KJZ2" s="2277"/>
      <c r="KKA2" s="2277"/>
      <c r="KKB2" s="2277"/>
      <c r="KKC2" s="2277"/>
      <c r="KKD2" s="2277"/>
      <c r="KKE2" s="2277"/>
      <c r="KKF2" s="2277"/>
      <c r="KKG2" s="2277"/>
      <c r="KKH2" s="2277"/>
      <c r="KKI2" s="2277"/>
      <c r="KKJ2" s="2277"/>
      <c r="KKK2" s="2277"/>
      <c r="KKL2" s="2277"/>
      <c r="KKM2" s="2277"/>
      <c r="KKN2" s="2277"/>
      <c r="KKO2" s="2277"/>
      <c r="KKP2" s="2277"/>
      <c r="KKQ2" s="2277"/>
      <c r="KKR2" s="2277"/>
      <c r="KKS2" s="2277"/>
      <c r="KKT2" s="2277"/>
      <c r="KKU2" s="2277"/>
      <c r="KKV2" s="2277"/>
      <c r="KKW2" s="2277"/>
      <c r="KKX2" s="2277"/>
      <c r="KKY2" s="2277"/>
      <c r="KKZ2" s="2277"/>
      <c r="KLA2" s="2277"/>
      <c r="KLB2" s="2277"/>
      <c r="KLC2" s="2277"/>
      <c r="KLD2" s="2277"/>
      <c r="KLE2" s="2277"/>
      <c r="KLF2" s="2277"/>
      <c r="KLG2" s="2277"/>
      <c r="KLH2" s="2277"/>
      <c r="KLI2" s="2277"/>
      <c r="KLJ2" s="2277"/>
      <c r="KLK2" s="2277"/>
      <c r="KLL2" s="2277"/>
      <c r="KLM2" s="2277"/>
      <c r="KLN2" s="2277"/>
      <c r="KLO2" s="2277"/>
      <c r="KLP2" s="2277"/>
      <c r="KLQ2" s="2277"/>
      <c r="KLR2" s="2277"/>
      <c r="KLS2" s="2277"/>
      <c r="KLT2" s="2277"/>
      <c r="KLU2" s="2277"/>
      <c r="KLV2" s="2277"/>
      <c r="KLW2" s="2277"/>
      <c r="KLX2" s="2277"/>
      <c r="KLY2" s="2277"/>
      <c r="KLZ2" s="2277"/>
      <c r="KMA2" s="2277"/>
      <c r="KMB2" s="2277"/>
      <c r="KMC2" s="2277"/>
      <c r="KMD2" s="2277"/>
      <c r="KME2" s="2277"/>
      <c r="KMF2" s="2277"/>
      <c r="KMG2" s="2277"/>
      <c r="KMH2" s="2277"/>
      <c r="KMI2" s="2277"/>
      <c r="KMJ2" s="2277"/>
      <c r="KMK2" s="2277"/>
      <c r="KML2" s="2277"/>
      <c r="KMM2" s="2277"/>
      <c r="KMN2" s="2277"/>
      <c r="KMO2" s="2277"/>
      <c r="KMP2" s="2277"/>
      <c r="KMQ2" s="2277"/>
      <c r="KMR2" s="2277"/>
      <c r="KMS2" s="2277"/>
      <c r="KMT2" s="2277"/>
      <c r="KMU2" s="2277"/>
      <c r="KMV2" s="2277"/>
      <c r="KMW2" s="2277"/>
      <c r="KMX2" s="2277"/>
      <c r="KMY2" s="2277"/>
      <c r="KMZ2" s="2277"/>
      <c r="KNA2" s="2277"/>
      <c r="KNB2" s="2277"/>
      <c r="KNC2" s="2277"/>
      <c r="KND2" s="2277"/>
      <c r="KNE2" s="2277"/>
      <c r="KNF2" s="2277"/>
      <c r="KNG2" s="2277"/>
      <c r="KNH2" s="2277"/>
      <c r="KNI2" s="2277"/>
      <c r="KNJ2" s="2277"/>
      <c r="KNK2" s="2277"/>
      <c r="KNL2" s="2277"/>
      <c r="KNM2" s="2277"/>
      <c r="KNN2" s="2277"/>
      <c r="KNO2" s="2277"/>
      <c r="KNP2" s="2277"/>
      <c r="KNQ2" s="2277"/>
      <c r="KNR2" s="2277"/>
      <c r="KNS2" s="2277"/>
      <c r="KNT2" s="2277"/>
      <c r="KNU2" s="2277"/>
      <c r="KNV2" s="2277"/>
      <c r="KNW2" s="2277"/>
      <c r="KNX2" s="2277"/>
      <c r="KNY2" s="2277"/>
      <c r="KNZ2" s="2277"/>
      <c r="KOA2" s="2277"/>
      <c r="KOB2" s="2277"/>
      <c r="KOC2" s="2277"/>
      <c r="KOD2" s="2277"/>
      <c r="KOE2" s="2277"/>
      <c r="KOF2" s="2277"/>
      <c r="KOG2" s="2277"/>
      <c r="KOH2" s="2277"/>
      <c r="KOI2" s="2277"/>
      <c r="KOJ2" s="2277"/>
      <c r="KOK2" s="2277"/>
      <c r="KOL2" s="2277"/>
      <c r="KOM2" s="2277"/>
      <c r="KON2" s="2277"/>
      <c r="KOO2" s="2277"/>
      <c r="KOP2" s="2277"/>
      <c r="KOQ2" s="2277"/>
      <c r="KOR2" s="2277"/>
      <c r="KOS2" s="2277"/>
      <c r="KOT2" s="2277"/>
      <c r="KOU2" s="2277"/>
      <c r="KOV2" s="2277"/>
      <c r="KOW2" s="2277"/>
      <c r="KOX2" s="2277"/>
      <c r="KOY2" s="2277"/>
      <c r="KOZ2" s="2277"/>
      <c r="KPA2" s="2277"/>
      <c r="KPB2" s="2277"/>
      <c r="KPC2" s="2277"/>
      <c r="KPD2" s="2277"/>
      <c r="KPE2" s="2277"/>
      <c r="KPF2" s="2277"/>
      <c r="KPG2" s="2277"/>
      <c r="KPH2" s="2277"/>
      <c r="KPI2" s="2277"/>
      <c r="KPJ2" s="2277"/>
      <c r="KPK2" s="2277"/>
      <c r="KPL2" s="2277"/>
      <c r="KPM2" s="2277"/>
      <c r="KPN2" s="2277"/>
      <c r="KPO2" s="2277"/>
      <c r="KPP2" s="2277"/>
      <c r="KPQ2" s="2277"/>
      <c r="KPR2" s="2277"/>
      <c r="KPS2" s="2277"/>
      <c r="KPT2" s="2277"/>
      <c r="KPU2" s="2277"/>
      <c r="KPV2" s="2277"/>
      <c r="KPW2" s="2277"/>
      <c r="KPX2" s="2277"/>
      <c r="KPY2" s="2277"/>
      <c r="KPZ2" s="2277"/>
      <c r="KQA2" s="2277"/>
      <c r="KQB2" s="2277"/>
      <c r="KQC2" s="2277"/>
      <c r="KQD2" s="2277"/>
      <c r="KQE2" s="2277"/>
      <c r="KQF2" s="2277"/>
      <c r="KQG2" s="2277"/>
      <c r="KQH2" s="2277"/>
      <c r="KQI2" s="2277"/>
      <c r="KQJ2" s="2277"/>
      <c r="KQK2" s="2277"/>
      <c r="KQL2" s="2277"/>
      <c r="KQM2" s="2277"/>
      <c r="KQN2" s="2277"/>
      <c r="KQO2" s="2277"/>
      <c r="KQP2" s="2277"/>
      <c r="KQQ2" s="2277"/>
      <c r="KQR2" s="2277"/>
      <c r="KQS2" s="2277"/>
      <c r="KQT2" s="2277"/>
      <c r="KQU2" s="2277"/>
      <c r="KQV2" s="2277"/>
      <c r="KQW2" s="2277"/>
      <c r="KQX2" s="2277"/>
      <c r="KQY2" s="2277"/>
      <c r="KQZ2" s="2277"/>
      <c r="KRA2" s="2277"/>
      <c r="KRB2" s="2277"/>
      <c r="KRC2" s="2277"/>
      <c r="KRD2" s="2277"/>
      <c r="KRE2" s="2277"/>
      <c r="KRF2" s="2277"/>
      <c r="KRG2" s="2277"/>
      <c r="KRH2" s="2277"/>
      <c r="KRI2" s="2277"/>
      <c r="KRJ2" s="2277"/>
      <c r="KRK2" s="2277"/>
      <c r="KRL2" s="2277"/>
      <c r="KRM2" s="2277"/>
      <c r="KRN2" s="2277"/>
      <c r="KRO2" s="2277"/>
      <c r="KRP2" s="2277"/>
      <c r="KRQ2" s="2277"/>
      <c r="KRR2" s="2277"/>
      <c r="KRS2" s="2277"/>
      <c r="KRT2" s="2277"/>
      <c r="KRU2" s="2277"/>
      <c r="KRV2" s="2277"/>
      <c r="KRW2" s="2277"/>
      <c r="KRX2" s="2277"/>
      <c r="KRY2" s="2277"/>
      <c r="KRZ2" s="2277"/>
      <c r="KSA2" s="2277"/>
      <c r="KSB2" s="2277"/>
      <c r="KSC2" s="2277"/>
      <c r="KSD2" s="2277"/>
      <c r="KSE2" s="2277"/>
      <c r="KSF2" s="2277"/>
      <c r="KSG2" s="2277"/>
      <c r="KSH2" s="2277"/>
      <c r="KSI2" s="2277"/>
      <c r="KSJ2" s="2277"/>
      <c r="KSK2" s="2277"/>
      <c r="KSL2" s="2277"/>
      <c r="KSM2" s="2277"/>
      <c r="KSN2" s="2277"/>
      <c r="KSO2" s="2277"/>
      <c r="KSP2" s="2277"/>
      <c r="KSQ2" s="2277"/>
      <c r="KSR2" s="2277"/>
      <c r="KSS2" s="2277"/>
      <c r="KST2" s="2277"/>
      <c r="KSU2" s="2277"/>
      <c r="KSV2" s="2277"/>
      <c r="KSW2" s="2277"/>
      <c r="KSX2" s="2277"/>
      <c r="KSY2" s="2277"/>
      <c r="KSZ2" s="2277"/>
      <c r="KTA2" s="2277"/>
      <c r="KTB2" s="2277"/>
      <c r="KTC2" s="2277"/>
      <c r="KTD2" s="2277"/>
      <c r="KTE2" s="2277"/>
      <c r="KTF2" s="2277"/>
      <c r="KTG2" s="2277"/>
      <c r="KTH2" s="2277"/>
      <c r="KTI2" s="2277"/>
      <c r="KTJ2" s="2277"/>
      <c r="KTK2" s="2277"/>
      <c r="KTL2" s="2277"/>
      <c r="KTM2" s="2277"/>
      <c r="KTN2" s="2277"/>
      <c r="KTO2" s="2277"/>
      <c r="KTP2" s="2277"/>
      <c r="KTQ2" s="2277"/>
      <c r="KTR2" s="2277"/>
      <c r="KTS2" s="2277"/>
      <c r="KTT2" s="2277"/>
      <c r="KTU2" s="2277"/>
      <c r="KTV2" s="2277"/>
      <c r="KTW2" s="2277"/>
      <c r="KTX2" s="2277"/>
      <c r="KTY2" s="2277"/>
      <c r="KTZ2" s="2277"/>
      <c r="KUA2" s="2277"/>
      <c r="KUB2" s="2277"/>
      <c r="KUC2" s="2277"/>
      <c r="KUD2" s="2277"/>
      <c r="KUE2" s="2277"/>
      <c r="KUF2" s="2277"/>
      <c r="KUG2" s="2277"/>
      <c r="KUH2" s="2277"/>
      <c r="KUI2" s="2277"/>
      <c r="KUJ2" s="2277"/>
      <c r="KUK2" s="2277"/>
      <c r="KUL2" s="2277"/>
      <c r="KUM2" s="2277"/>
      <c r="KUN2" s="2277"/>
      <c r="KUO2" s="2277"/>
      <c r="KUP2" s="2277"/>
      <c r="KUQ2" s="2277"/>
      <c r="KUR2" s="2277"/>
      <c r="KUS2" s="2277"/>
      <c r="KUT2" s="2277"/>
      <c r="KUU2" s="2277"/>
      <c r="KUV2" s="2277"/>
      <c r="KUW2" s="2277"/>
      <c r="KUX2" s="2277"/>
      <c r="KUY2" s="2277"/>
      <c r="KUZ2" s="2277"/>
      <c r="KVA2" s="2277"/>
      <c r="KVB2" s="2277"/>
      <c r="KVC2" s="2277"/>
      <c r="KVD2" s="2277"/>
      <c r="KVE2" s="2277"/>
      <c r="KVF2" s="2277"/>
      <c r="KVG2" s="2277"/>
      <c r="KVH2" s="2277"/>
      <c r="KVI2" s="2277"/>
      <c r="KVJ2" s="2277"/>
      <c r="KVK2" s="2277"/>
      <c r="KVL2" s="2277"/>
      <c r="KVM2" s="2277"/>
      <c r="KVN2" s="2277"/>
      <c r="KVO2" s="2277"/>
      <c r="KVP2" s="2277"/>
      <c r="KVQ2" s="2277"/>
      <c r="KVR2" s="2277"/>
      <c r="KVS2" s="2277"/>
      <c r="KVT2" s="2277"/>
      <c r="KVU2" s="2277"/>
      <c r="KVV2" s="2277"/>
      <c r="KVW2" s="2277"/>
      <c r="KVX2" s="2277"/>
      <c r="KVY2" s="2277"/>
      <c r="KVZ2" s="2277"/>
      <c r="KWA2" s="2277"/>
      <c r="KWB2" s="2277"/>
      <c r="KWC2" s="2277"/>
      <c r="KWD2" s="2277"/>
      <c r="KWE2" s="2277"/>
      <c r="KWF2" s="2277"/>
      <c r="KWG2" s="2277"/>
      <c r="KWH2" s="2277"/>
      <c r="KWI2" s="2277"/>
      <c r="KWJ2" s="2277"/>
      <c r="KWK2" s="2277"/>
      <c r="KWL2" s="2277"/>
      <c r="KWM2" s="2277"/>
      <c r="KWN2" s="2277"/>
      <c r="KWO2" s="2277"/>
      <c r="KWP2" s="2277"/>
      <c r="KWQ2" s="2277"/>
      <c r="KWR2" s="2277"/>
      <c r="KWS2" s="2277"/>
      <c r="KWT2" s="2277"/>
      <c r="KWU2" s="2277"/>
      <c r="KWV2" s="2277"/>
      <c r="KWW2" s="2277"/>
      <c r="KWX2" s="2277"/>
      <c r="KWY2" s="2277"/>
      <c r="KWZ2" s="2277"/>
      <c r="KXA2" s="2277"/>
      <c r="KXB2" s="2277"/>
      <c r="KXC2" s="2277"/>
      <c r="KXD2" s="2277"/>
      <c r="KXE2" s="2277"/>
      <c r="KXF2" s="2277"/>
      <c r="KXG2" s="2277"/>
      <c r="KXH2" s="2277"/>
      <c r="KXI2" s="2277"/>
      <c r="KXJ2" s="2277"/>
      <c r="KXK2" s="2277"/>
      <c r="KXL2" s="2277"/>
      <c r="KXM2" s="2277"/>
      <c r="KXN2" s="2277"/>
      <c r="KXO2" s="2277"/>
      <c r="KXP2" s="2277"/>
      <c r="KXQ2" s="2277"/>
      <c r="KXR2" s="2277"/>
      <c r="KXS2" s="2277"/>
      <c r="KXT2" s="2277"/>
      <c r="KXU2" s="2277"/>
      <c r="KXV2" s="2277"/>
      <c r="KXW2" s="2277"/>
      <c r="KXX2" s="2277"/>
      <c r="KXY2" s="2277"/>
      <c r="KXZ2" s="2277"/>
      <c r="KYA2" s="2277"/>
      <c r="KYB2" s="2277"/>
      <c r="KYC2" s="2277"/>
      <c r="KYD2" s="2277"/>
      <c r="KYE2" s="2277"/>
      <c r="KYF2" s="2277"/>
      <c r="KYG2" s="2277"/>
      <c r="KYH2" s="2277"/>
      <c r="KYI2" s="2277"/>
      <c r="KYJ2" s="2277"/>
      <c r="KYK2" s="2277"/>
      <c r="KYL2" s="2277"/>
      <c r="KYM2" s="2277"/>
      <c r="KYN2" s="2277"/>
      <c r="KYO2" s="2277"/>
      <c r="KYP2" s="2277"/>
      <c r="KYQ2" s="2277"/>
      <c r="KYR2" s="2277"/>
      <c r="KYS2" s="2277"/>
      <c r="KYT2" s="2277"/>
      <c r="KYU2" s="2277"/>
      <c r="KYV2" s="2277"/>
      <c r="KYW2" s="2277"/>
      <c r="KYX2" s="2277"/>
      <c r="KYY2" s="2277"/>
      <c r="KYZ2" s="2277"/>
      <c r="KZA2" s="2277"/>
      <c r="KZB2" s="2277"/>
      <c r="KZC2" s="2277"/>
      <c r="KZD2" s="2277"/>
      <c r="KZE2" s="2277"/>
      <c r="KZF2" s="2277"/>
      <c r="KZG2" s="2277"/>
      <c r="KZH2" s="2277"/>
      <c r="KZI2" s="2277"/>
      <c r="KZJ2" s="2277"/>
      <c r="KZK2" s="2277"/>
      <c r="KZL2" s="2277"/>
      <c r="KZM2" s="2277"/>
      <c r="KZN2" s="2277"/>
      <c r="KZO2" s="2277"/>
      <c r="KZP2" s="2277"/>
      <c r="KZQ2" s="2277"/>
      <c r="KZR2" s="2277"/>
      <c r="KZS2" s="2277"/>
      <c r="KZT2" s="2277"/>
      <c r="KZU2" s="2277"/>
      <c r="KZV2" s="2277"/>
      <c r="KZW2" s="2277"/>
      <c r="KZX2" s="2277"/>
      <c r="KZY2" s="2277"/>
      <c r="KZZ2" s="2277"/>
      <c r="LAA2" s="2277"/>
      <c r="LAB2" s="2277"/>
      <c r="LAC2" s="2277"/>
      <c r="LAD2" s="2277"/>
      <c r="LAE2" s="2277"/>
      <c r="LAF2" s="2277"/>
      <c r="LAG2" s="2277"/>
      <c r="LAH2" s="2277"/>
      <c r="LAI2" s="2277"/>
      <c r="LAJ2" s="2277"/>
      <c r="LAK2" s="2277"/>
      <c r="LAL2" s="2277"/>
      <c r="LAM2" s="2277"/>
      <c r="LAN2" s="2277"/>
      <c r="LAO2" s="2277"/>
      <c r="LAP2" s="2277"/>
      <c r="LAQ2" s="2277"/>
      <c r="LAR2" s="2277"/>
      <c r="LAS2" s="2277"/>
      <c r="LAT2" s="2277"/>
      <c r="LAU2" s="2277"/>
      <c r="LAV2" s="2277"/>
      <c r="LAW2" s="2277"/>
      <c r="LAX2" s="2277"/>
      <c r="LAY2" s="2277"/>
      <c r="LAZ2" s="2277"/>
      <c r="LBA2" s="2277"/>
      <c r="LBB2" s="2277"/>
      <c r="LBC2" s="2277"/>
      <c r="LBD2" s="2277"/>
      <c r="LBE2" s="2277"/>
      <c r="LBF2" s="2277"/>
      <c r="LBG2" s="2277"/>
      <c r="LBH2" s="2277"/>
      <c r="LBI2" s="2277"/>
      <c r="LBJ2" s="2277"/>
      <c r="LBK2" s="2277"/>
      <c r="LBL2" s="2277"/>
      <c r="LBM2" s="2277"/>
      <c r="LBN2" s="2277"/>
      <c r="LBO2" s="2277"/>
      <c r="LBP2" s="2277"/>
      <c r="LBQ2" s="2277"/>
      <c r="LBR2" s="2277"/>
      <c r="LBS2" s="2277"/>
      <c r="LBT2" s="2277"/>
      <c r="LBU2" s="2277"/>
      <c r="LBV2" s="2277"/>
      <c r="LBW2" s="2277"/>
      <c r="LBX2" s="2277"/>
      <c r="LBY2" s="2277"/>
      <c r="LBZ2" s="2277"/>
      <c r="LCA2" s="2277"/>
      <c r="LCB2" s="2277"/>
      <c r="LCC2" s="2277"/>
      <c r="LCD2" s="2277"/>
      <c r="LCE2" s="2277"/>
      <c r="LCF2" s="2277"/>
      <c r="LCG2" s="2277"/>
      <c r="LCH2" s="2277"/>
      <c r="LCI2" s="2277"/>
      <c r="LCJ2" s="2277"/>
      <c r="LCK2" s="2277"/>
      <c r="LCL2" s="2277"/>
      <c r="LCM2" s="2277"/>
      <c r="LCN2" s="2277"/>
      <c r="LCO2" s="2277"/>
      <c r="LCP2" s="2277"/>
      <c r="LCQ2" s="2277"/>
      <c r="LCR2" s="2277"/>
      <c r="LCS2" s="2277"/>
      <c r="LCT2" s="2277"/>
      <c r="LCU2" s="2277"/>
      <c r="LCV2" s="2277"/>
      <c r="LCW2" s="2277"/>
      <c r="LCX2" s="2277"/>
      <c r="LCY2" s="2277"/>
      <c r="LCZ2" s="2277"/>
      <c r="LDA2" s="2277"/>
      <c r="LDB2" s="2277"/>
      <c r="LDC2" s="2277"/>
      <c r="LDD2" s="2277"/>
      <c r="LDE2" s="2277"/>
      <c r="LDF2" s="2277"/>
      <c r="LDG2" s="2277"/>
      <c r="LDH2" s="2277"/>
      <c r="LDI2" s="2277"/>
      <c r="LDJ2" s="2277"/>
      <c r="LDK2" s="2277"/>
      <c r="LDL2" s="2277"/>
      <c r="LDM2" s="2277"/>
      <c r="LDN2" s="2277"/>
      <c r="LDO2" s="2277"/>
      <c r="LDP2" s="2277"/>
      <c r="LDQ2" s="2277"/>
      <c r="LDR2" s="2277"/>
      <c r="LDS2" s="2277"/>
      <c r="LDT2" s="2277"/>
      <c r="LDU2" s="2277"/>
      <c r="LDV2" s="2277"/>
      <c r="LDW2" s="2277"/>
      <c r="LDX2" s="2277"/>
      <c r="LDY2" s="2277"/>
      <c r="LDZ2" s="2277"/>
      <c r="LEA2" s="2277"/>
      <c r="LEB2" s="2277"/>
      <c r="LEC2" s="2277"/>
      <c r="LED2" s="2277"/>
      <c r="LEE2" s="2277"/>
      <c r="LEF2" s="2277"/>
      <c r="LEG2" s="2277"/>
      <c r="LEH2" s="2277"/>
      <c r="LEI2" s="2277"/>
      <c r="LEJ2" s="2277"/>
      <c r="LEK2" s="2277"/>
      <c r="LEL2" s="2277"/>
      <c r="LEM2" s="2277"/>
      <c r="LEN2" s="2277"/>
      <c r="LEO2" s="2277"/>
      <c r="LEP2" s="2277"/>
      <c r="LEQ2" s="2277"/>
      <c r="LER2" s="2277"/>
      <c r="LES2" s="2277"/>
      <c r="LET2" s="2277"/>
      <c r="LEU2" s="2277"/>
      <c r="LEV2" s="2277"/>
      <c r="LEW2" s="2277"/>
      <c r="LEX2" s="2277"/>
      <c r="LEY2" s="2277"/>
      <c r="LEZ2" s="2277"/>
      <c r="LFA2" s="2277"/>
      <c r="LFB2" s="2277"/>
      <c r="LFC2" s="2277"/>
      <c r="LFD2" s="2277"/>
      <c r="LFE2" s="2277"/>
      <c r="LFF2" s="2277"/>
      <c r="LFG2" s="2277"/>
      <c r="LFH2" s="2277"/>
      <c r="LFI2" s="2277"/>
      <c r="LFJ2" s="2277"/>
      <c r="LFK2" s="2277"/>
      <c r="LFL2" s="2277"/>
      <c r="LFM2" s="2277"/>
      <c r="LFN2" s="2277"/>
      <c r="LFO2" s="2277"/>
      <c r="LFP2" s="2277"/>
      <c r="LFQ2" s="2277"/>
      <c r="LFR2" s="2277"/>
      <c r="LFS2" s="2277"/>
      <c r="LFT2" s="2277"/>
      <c r="LFU2" s="2277"/>
      <c r="LFV2" s="2277"/>
      <c r="LFW2" s="2277"/>
      <c r="LFX2" s="2277"/>
      <c r="LFY2" s="2277"/>
      <c r="LFZ2" s="2277"/>
      <c r="LGA2" s="2277"/>
      <c r="LGB2" s="2277"/>
      <c r="LGC2" s="2277"/>
      <c r="LGD2" s="2277"/>
      <c r="LGE2" s="2277"/>
      <c r="LGF2" s="2277"/>
      <c r="LGG2" s="2277"/>
      <c r="LGH2" s="2277"/>
      <c r="LGI2" s="2277"/>
      <c r="LGJ2" s="2277"/>
      <c r="LGK2" s="2277"/>
      <c r="LGL2" s="2277"/>
      <c r="LGM2" s="2277"/>
      <c r="LGN2" s="2277"/>
      <c r="LGO2" s="2277"/>
      <c r="LGP2" s="2277"/>
      <c r="LGQ2" s="2277"/>
      <c r="LGR2" s="2277"/>
      <c r="LGS2" s="2277"/>
      <c r="LGT2" s="2277"/>
      <c r="LGU2" s="2277"/>
      <c r="LGV2" s="2277"/>
      <c r="LGW2" s="2277"/>
      <c r="LGX2" s="2277"/>
      <c r="LGY2" s="2277"/>
      <c r="LGZ2" s="2277"/>
      <c r="LHA2" s="2277"/>
      <c r="LHB2" s="2277"/>
      <c r="LHC2" s="2277"/>
      <c r="LHD2" s="2277"/>
      <c r="LHE2" s="2277"/>
      <c r="LHF2" s="2277"/>
      <c r="LHG2" s="2277"/>
      <c r="LHH2" s="2277"/>
      <c r="LHI2" s="2277"/>
      <c r="LHJ2" s="2277"/>
      <c r="LHK2" s="2277"/>
      <c r="LHL2" s="2277"/>
      <c r="LHM2" s="2277"/>
      <c r="LHN2" s="2277"/>
      <c r="LHO2" s="2277"/>
      <c r="LHP2" s="2277"/>
      <c r="LHQ2" s="2277"/>
      <c r="LHR2" s="2277"/>
      <c r="LHS2" s="2277"/>
      <c r="LHT2" s="2277"/>
      <c r="LHU2" s="2277"/>
      <c r="LHV2" s="2277"/>
      <c r="LHW2" s="2277"/>
      <c r="LHX2" s="2277"/>
      <c r="LHY2" s="2277"/>
      <c r="LHZ2" s="2277"/>
      <c r="LIA2" s="2277"/>
      <c r="LIB2" s="2277"/>
      <c r="LIC2" s="2277"/>
      <c r="LID2" s="2277"/>
      <c r="LIE2" s="2277"/>
      <c r="LIF2" s="2277"/>
      <c r="LIG2" s="2277"/>
      <c r="LIH2" s="2277"/>
      <c r="LII2" s="2277"/>
      <c r="LIJ2" s="2277"/>
      <c r="LIK2" s="2277"/>
      <c r="LIL2" s="2277"/>
      <c r="LIM2" s="2277"/>
      <c r="LIN2" s="2277"/>
      <c r="LIO2" s="2277"/>
      <c r="LIP2" s="2277"/>
      <c r="LIQ2" s="2277"/>
      <c r="LIR2" s="2277"/>
      <c r="LIS2" s="2277"/>
      <c r="LIT2" s="2277"/>
      <c r="LIU2" s="2277"/>
      <c r="LIV2" s="2277"/>
      <c r="LIW2" s="2277"/>
      <c r="LIX2" s="2277"/>
      <c r="LIY2" s="2277"/>
      <c r="LIZ2" s="2277"/>
      <c r="LJA2" s="2277"/>
      <c r="LJB2" s="2277"/>
      <c r="LJC2" s="2277"/>
      <c r="LJD2" s="2277"/>
      <c r="LJE2" s="2277"/>
      <c r="LJF2" s="2277"/>
      <c r="LJG2" s="2277"/>
      <c r="LJH2" s="2277"/>
      <c r="LJI2" s="2277"/>
      <c r="LJJ2" s="2277"/>
      <c r="LJK2" s="2277"/>
      <c r="LJL2" s="2277"/>
      <c r="LJM2" s="2277"/>
      <c r="LJN2" s="2277"/>
      <c r="LJO2" s="2277"/>
      <c r="LJP2" s="2277"/>
      <c r="LJQ2" s="2277"/>
      <c r="LJR2" s="2277"/>
      <c r="LJS2" s="2277"/>
      <c r="LJT2" s="2277"/>
      <c r="LJU2" s="2277"/>
      <c r="LJV2" s="2277"/>
      <c r="LJW2" s="2277"/>
      <c r="LJX2" s="2277"/>
      <c r="LJY2" s="2277"/>
      <c r="LJZ2" s="2277"/>
      <c r="LKA2" s="2277"/>
      <c r="LKB2" s="2277"/>
      <c r="LKC2" s="2277"/>
      <c r="LKD2" s="2277"/>
      <c r="LKE2" s="2277"/>
      <c r="LKF2" s="2277"/>
      <c r="LKG2" s="2277"/>
      <c r="LKH2" s="2277"/>
      <c r="LKI2" s="2277"/>
      <c r="LKJ2" s="2277"/>
      <c r="LKK2" s="2277"/>
      <c r="LKL2" s="2277"/>
      <c r="LKM2" s="2277"/>
      <c r="LKN2" s="2277"/>
      <c r="LKO2" s="2277"/>
      <c r="LKP2" s="2277"/>
      <c r="LKQ2" s="2277"/>
      <c r="LKR2" s="2277"/>
      <c r="LKS2" s="2277"/>
      <c r="LKT2" s="2277"/>
      <c r="LKU2" s="2277"/>
      <c r="LKV2" s="2277"/>
      <c r="LKW2" s="2277"/>
      <c r="LKX2" s="2277"/>
      <c r="LKY2" s="2277"/>
      <c r="LKZ2" s="2277"/>
      <c r="LLA2" s="2277"/>
      <c r="LLB2" s="2277"/>
      <c r="LLC2" s="2277"/>
      <c r="LLD2" s="2277"/>
      <c r="LLE2" s="2277"/>
      <c r="LLF2" s="2277"/>
      <c r="LLG2" s="2277"/>
      <c r="LLH2" s="2277"/>
      <c r="LLI2" s="2277"/>
      <c r="LLJ2" s="2277"/>
      <c r="LLK2" s="2277"/>
      <c r="LLL2" s="2277"/>
      <c r="LLM2" s="2277"/>
      <c r="LLN2" s="2277"/>
      <c r="LLO2" s="2277"/>
      <c r="LLP2" s="2277"/>
      <c r="LLQ2" s="2277"/>
      <c r="LLR2" s="2277"/>
      <c r="LLS2" s="2277"/>
      <c r="LLT2" s="2277"/>
      <c r="LLU2" s="2277"/>
      <c r="LLV2" s="2277"/>
      <c r="LLW2" s="2277"/>
      <c r="LLX2" s="2277"/>
      <c r="LLY2" s="2277"/>
      <c r="LLZ2" s="2277"/>
      <c r="LMA2" s="2277"/>
      <c r="LMB2" s="2277"/>
      <c r="LMC2" s="2277"/>
      <c r="LMD2" s="2277"/>
      <c r="LME2" s="2277"/>
      <c r="LMF2" s="2277"/>
      <c r="LMG2" s="2277"/>
      <c r="LMH2" s="2277"/>
      <c r="LMI2" s="2277"/>
      <c r="LMJ2" s="2277"/>
      <c r="LMK2" s="2277"/>
      <c r="LML2" s="2277"/>
      <c r="LMM2" s="2277"/>
      <c r="LMN2" s="2277"/>
      <c r="LMO2" s="2277"/>
      <c r="LMP2" s="2277"/>
      <c r="LMQ2" s="2277"/>
      <c r="LMR2" s="2277"/>
      <c r="LMS2" s="2277"/>
      <c r="LMT2" s="2277"/>
      <c r="LMU2" s="2277"/>
      <c r="LMV2" s="2277"/>
      <c r="LMW2" s="2277"/>
      <c r="LMX2" s="2277"/>
      <c r="LMY2" s="2277"/>
      <c r="LMZ2" s="2277"/>
      <c r="LNA2" s="2277"/>
      <c r="LNB2" s="2277"/>
      <c r="LNC2" s="2277"/>
      <c r="LND2" s="2277"/>
      <c r="LNE2" s="2277"/>
      <c r="LNF2" s="2277"/>
      <c r="LNG2" s="2277"/>
      <c r="LNH2" s="2277"/>
      <c r="LNI2" s="2277"/>
      <c r="LNJ2" s="2277"/>
      <c r="LNK2" s="2277"/>
      <c r="LNL2" s="2277"/>
      <c r="LNM2" s="2277"/>
      <c r="LNN2" s="2277"/>
      <c r="LNO2" s="2277"/>
      <c r="LNP2" s="2277"/>
      <c r="LNQ2" s="2277"/>
      <c r="LNR2" s="2277"/>
      <c r="LNS2" s="2277"/>
      <c r="LNT2" s="2277"/>
      <c r="LNU2" s="2277"/>
      <c r="LNV2" s="2277"/>
      <c r="LNW2" s="2277"/>
      <c r="LNX2" s="2277"/>
      <c r="LNY2" s="2277"/>
      <c r="LNZ2" s="2277"/>
      <c r="LOA2" s="2277"/>
      <c r="LOB2" s="2277"/>
      <c r="LOC2" s="2277"/>
      <c r="LOD2" s="2277"/>
      <c r="LOE2" s="2277"/>
      <c r="LOF2" s="2277"/>
      <c r="LOG2" s="2277"/>
      <c r="LOH2" s="2277"/>
      <c r="LOI2" s="2277"/>
      <c r="LOJ2" s="2277"/>
      <c r="LOK2" s="2277"/>
      <c r="LOL2" s="2277"/>
      <c r="LOM2" s="2277"/>
      <c r="LON2" s="2277"/>
      <c r="LOO2" s="2277"/>
      <c r="LOP2" s="2277"/>
      <c r="LOQ2" s="2277"/>
      <c r="LOR2" s="2277"/>
      <c r="LOS2" s="2277"/>
      <c r="LOT2" s="2277"/>
      <c r="LOU2" s="2277"/>
      <c r="LOV2" s="2277"/>
      <c r="LOW2" s="2277"/>
      <c r="LOX2" s="2277"/>
      <c r="LOY2" s="2277"/>
      <c r="LOZ2" s="2277"/>
      <c r="LPA2" s="2277"/>
      <c r="LPB2" s="2277"/>
      <c r="LPC2" s="2277"/>
      <c r="LPD2" s="2277"/>
      <c r="LPE2" s="2277"/>
      <c r="LPF2" s="2277"/>
      <c r="LPG2" s="2277"/>
      <c r="LPH2" s="2277"/>
      <c r="LPI2" s="2277"/>
      <c r="LPJ2" s="2277"/>
      <c r="LPK2" s="2277"/>
      <c r="LPL2" s="2277"/>
      <c r="LPM2" s="2277"/>
      <c r="LPN2" s="2277"/>
      <c r="LPO2" s="2277"/>
      <c r="LPP2" s="2277"/>
      <c r="LPQ2" s="2277"/>
      <c r="LPR2" s="2277"/>
      <c r="LPS2" s="2277"/>
      <c r="LPT2" s="2277"/>
      <c r="LPU2" s="2277"/>
      <c r="LPV2" s="2277"/>
      <c r="LPW2" s="2277"/>
      <c r="LPX2" s="2277"/>
      <c r="LPY2" s="2277"/>
      <c r="LPZ2" s="2277"/>
      <c r="LQA2" s="2277"/>
      <c r="LQB2" s="2277"/>
      <c r="LQC2" s="2277"/>
      <c r="LQD2" s="2277"/>
      <c r="LQE2" s="2277"/>
      <c r="LQF2" s="2277"/>
      <c r="LQG2" s="2277"/>
      <c r="LQH2" s="2277"/>
      <c r="LQI2" s="2277"/>
      <c r="LQJ2" s="2277"/>
      <c r="LQK2" s="2277"/>
      <c r="LQL2" s="2277"/>
      <c r="LQM2" s="2277"/>
      <c r="LQN2" s="2277"/>
      <c r="LQO2" s="2277"/>
      <c r="LQP2" s="2277"/>
      <c r="LQQ2" s="2277"/>
      <c r="LQR2" s="2277"/>
      <c r="LQS2" s="2277"/>
      <c r="LQT2" s="2277"/>
      <c r="LQU2" s="2277"/>
      <c r="LQV2" s="2277"/>
      <c r="LQW2" s="2277"/>
      <c r="LQX2" s="2277"/>
      <c r="LQY2" s="2277"/>
      <c r="LQZ2" s="2277"/>
      <c r="LRA2" s="2277"/>
      <c r="LRB2" s="2277"/>
      <c r="LRC2" s="2277"/>
      <c r="LRD2" s="2277"/>
      <c r="LRE2" s="2277"/>
      <c r="LRF2" s="2277"/>
      <c r="LRG2" s="2277"/>
      <c r="LRH2" s="2277"/>
      <c r="LRI2" s="2277"/>
      <c r="LRJ2" s="2277"/>
      <c r="LRK2" s="2277"/>
      <c r="LRL2" s="2277"/>
      <c r="LRM2" s="2277"/>
      <c r="LRN2" s="2277"/>
      <c r="LRO2" s="2277"/>
      <c r="LRP2" s="2277"/>
      <c r="LRQ2" s="2277"/>
      <c r="LRR2" s="2277"/>
      <c r="LRS2" s="2277"/>
      <c r="LRT2" s="2277"/>
      <c r="LRU2" s="2277"/>
      <c r="LRV2" s="2277"/>
      <c r="LRW2" s="2277"/>
      <c r="LRX2" s="2277"/>
      <c r="LRY2" s="2277"/>
      <c r="LRZ2" s="2277"/>
      <c r="LSA2" s="2277"/>
      <c r="LSB2" s="2277"/>
      <c r="LSC2" s="2277"/>
      <c r="LSD2" s="2277"/>
      <c r="LSE2" s="2277"/>
      <c r="LSF2" s="2277"/>
      <c r="LSG2" s="2277"/>
      <c r="LSH2" s="2277"/>
      <c r="LSI2" s="2277"/>
      <c r="LSJ2" s="2277"/>
      <c r="LSK2" s="2277"/>
      <c r="LSL2" s="2277"/>
      <c r="LSM2" s="2277"/>
      <c r="LSN2" s="2277"/>
      <c r="LSO2" s="2277"/>
      <c r="LSP2" s="2277"/>
      <c r="LSQ2" s="2277"/>
      <c r="LSR2" s="2277"/>
      <c r="LSS2" s="2277"/>
      <c r="LST2" s="2277"/>
      <c r="LSU2" s="2277"/>
      <c r="LSV2" s="2277"/>
      <c r="LSW2" s="2277"/>
      <c r="LSX2" s="2277"/>
      <c r="LSY2" s="2277"/>
      <c r="LSZ2" s="2277"/>
      <c r="LTA2" s="2277"/>
      <c r="LTB2" s="2277"/>
      <c r="LTC2" s="2277"/>
      <c r="LTD2" s="2277"/>
      <c r="LTE2" s="2277"/>
      <c r="LTF2" s="2277"/>
      <c r="LTG2" s="2277"/>
      <c r="LTH2" s="2277"/>
      <c r="LTI2" s="2277"/>
      <c r="LTJ2" s="2277"/>
      <c r="LTK2" s="2277"/>
      <c r="LTL2" s="2277"/>
      <c r="LTM2" s="2277"/>
      <c r="LTN2" s="2277"/>
      <c r="LTO2" s="2277"/>
      <c r="LTP2" s="2277"/>
      <c r="LTQ2" s="2277"/>
      <c r="LTR2" s="2277"/>
      <c r="LTS2" s="2277"/>
      <c r="LTT2" s="2277"/>
      <c r="LTU2" s="2277"/>
      <c r="LTV2" s="2277"/>
      <c r="LTW2" s="2277"/>
      <c r="LTX2" s="2277"/>
      <c r="LTY2" s="2277"/>
      <c r="LTZ2" s="2277"/>
      <c r="LUA2" s="2277"/>
      <c r="LUB2" s="2277"/>
      <c r="LUC2" s="2277"/>
      <c r="LUD2" s="2277"/>
      <c r="LUE2" s="2277"/>
      <c r="LUF2" s="2277"/>
      <c r="LUG2" s="2277"/>
      <c r="LUH2" s="2277"/>
      <c r="LUI2" s="2277"/>
      <c r="LUJ2" s="2277"/>
      <c r="LUK2" s="2277"/>
      <c r="LUL2" s="2277"/>
      <c r="LUM2" s="2277"/>
      <c r="LUN2" s="2277"/>
      <c r="LUO2" s="2277"/>
      <c r="LUP2" s="2277"/>
      <c r="LUQ2" s="2277"/>
      <c r="LUR2" s="2277"/>
      <c r="LUS2" s="2277"/>
      <c r="LUT2" s="2277"/>
      <c r="LUU2" s="2277"/>
      <c r="LUV2" s="2277"/>
      <c r="LUW2" s="2277"/>
      <c r="LUX2" s="2277"/>
      <c r="LUY2" s="2277"/>
      <c r="LUZ2" s="2277"/>
      <c r="LVA2" s="2277"/>
      <c r="LVB2" s="2277"/>
      <c r="LVC2" s="2277"/>
      <c r="LVD2" s="2277"/>
      <c r="LVE2" s="2277"/>
      <c r="LVF2" s="2277"/>
      <c r="LVG2" s="2277"/>
      <c r="LVH2" s="2277"/>
      <c r="LVI2" s="2277"/>
      <c r="LVJ2" s="2277"/>
      <c r="LVK2" s="2277"/>
      <c r="LVL2" s="2277"/>
      <c r="LVM2" s="2277"/>
      <c r="LVN2" s="2277"/>
      <c r="LVO2" s="2277"/>
      <c r="LVP2" s="2277"/>
      <c r="LVQ2" s="2277"/>
      <c r="LVR2" s="2277"/>
      <c r="LVS2" s="2277"/>
      <c r="LVT2" s="2277"/>
      <c r="LVU2" s="2277"/>
      <c r="LVV2" s="2277"/>
      <c r="LVW2" s="2277"/>
      <c r="LVX2" s="2277"/>
      <c r="LVY2" s="2277"/>
      <c r="LVZ2" s="2277"/>
      <c r="LWA2" s="2277"/>
      <c r="LWB2" s="2277"/>
      <c r="LWC2" s="2277"/>
      <c r="LWD2" s="2277"/>
      <c r="LWE2" s="2277"/>
      <c r="LWF2" s="2277"/>
      <c r="LWG2" s="2277"/>
      <c r="LWH2" s="2277"/>
      <c r="LWI2" s="2277"/>
      <c r="LWJ2" s="2277"/>
      <c r="LWK2" s="2277"/>
      <c r="LWL2" s="2277"/>
      <c r="LWM2" s="2277"/>
      <c r="LWN2" s="2277"/>
      <c r="LWO2" s="2277"/>
      <c r="LWP2" s="2277"/>
      <c r="LWQ2" s="2277"/>
      <c r="LWR2" s="2277"/>
      <c r="LWS2" s="2277"/>
      <c r="LWT2" s="2277"/>
      <c r="LWU2" s="2277"/>
      <c r="LWV2" s="2277"/>
      <c r="LWW2" s="2277"/>
      <c r="LWX2" s="2277"/>
      <c r="LWY2" s="2277"/>
      <c r="LWZ2" s="2277"/>
      <c r="LXA2" s="2277"/>
      <c r="LXB2" s="2277"/>
      <c r="LXC2" s="2277"/>
      <c r="LXD2" s="2277"/>
      <c r="LXE2" s="2277"/>
      <c r="LXF2" s="2277"/>
      <c r="LXG2" s="2277"/>
      <c r="LXH2" s="2277"/>
      <c r="LXI2" s="2277"/>
      <c r="LXJ2" s="2277"/>
      <c r="LXK2" s="2277"/>
      <c r="LXL2" s="2277"/>
      <c r="LXM2" s="2277"/>
      <c r="LXN2" s="2277"/>
      <c r="LXO2" s="2277"/>
      <c r="LXP2" s="2277"/>
      <c r="LXQ2" s="2277"/>
      <c r="LXR2" s="2277"/>
      <c r="LXS2" s="2277"/>
      <c r="LXT2" s="2277"/>
      <c r="LXU2" s="2277"/>
      <c r="LXV2" s="2277"/>
      <c r="LXW2" s="2277"/>
      <c r="LXX2" s="2277"/>
      <c r="LXY2" s="2277"/>
      <c r="LXZ2" s="2277"/>
      <c r="LYA2" s="2277"/>
      <c r="LYB2" s="2277"/>
      <c r="LYC2" s="2277"/>
      <c r="LYD2" s="2277"/>
      <c r="LYE2" s="2277"/>
      <c r="LYF2" s="2277"/>
      <c r="LYG2" s="2277"/>
      <c r="LYH2" s="2277"/>
      <c r="LYI2" s="2277"/>
      <c r="LYJ2" s="2277"/>
      <c r="LYK2" s="2277"/>
      <c r="LYL2" s="2277"/>
      <c r="LYM2" s="2277"/>
      <c r="LYN2" s="2277"/>
      <c r="LYO2" s="2277"/>
      <c r="LYP2" s="2277"/>
      <c r="LYQ2" s="2277"/>
      <c r="LYR2" s="2277"/>
      <c r="LYS2" s="2277"/>
      <c r="LYT2" s="2277"/>
      <c r="LYU2" s="2277"/>
      <c r="LYV2" s="2277"/>
      <c r="LYW2" s="2277"/>
      <c r="LYX2" s="2277"/>
      <c r="LYY2" s="2277"/>
      <c r="LYZ2" s="2277"/>
      <c r="LZA2" s="2277"/>
      <c r="LZB2" s="2277"/>
      <c r="LZC2" s="2277"/>
      <c r="LZD2" s="2277"/>
      <c r="LZE2" s="2277"/>
      <c r="LZF2" s="2277"/>
      <c r="LZG2" s="2277"/>
      <c r="LZH2" s="2277"/>
      <c r="LZI2" s="2277"/>
      <c r="LZJ2" s="2277"/>
      <c r="LZK2" s="2277"/>
      <c r="LZL2" s="2277"/>
      <c r="LZM2" s="2277"/>
      <c r="LZN2" s="2277"/>
      <c r="LZO2" s="2277"/>
      <c r="LZP2" s="2277"/>
      <c r="LZQ2" s="2277"/>
      <c r="LZR2" s="2277"/>
      <c r="LZS2" s="2277"/>
      <c r="LZT2" s="2277"/>
      <c r="LZU2" s="2277"/>
      <c r="LZV2" s="2277"/>
      <c r="LZW2" s="2277"/>
      <c r="LZX2" s="2277"/>
      <c r="LZY2" s="2277"/>
      <c r="LZZ2" s="2277"/>
      <c r="MAA2" s="2277"/>
      <c r="MAB2" s="2277"/>
      <c r="MAC2" s="2277"/>
      <c r="MAD2" s="2277"/>
      <c r="MAE2" s="2277"/>
      <c r="MAF2" s="2277"/>
      <c r="MAG2" s="2277"/>
      <c r="MAH2" s="2277"/>
      <c r="MAI2" s="2277"/>
      <c r="MAJ2" s="2277"/>
      <c r="MAK2" s="2277"/>
      <c r="MAL2" s="2277"/>
      <c r="MAM2" s="2277"/>
      <c r="MAN2" s="2277"/>
      <c r="MAO2" s="2277"/>
      <c r="MAP2" s="2277"/>
      <c r="MAQ2" s="2277"/>
      <c r="MAR2" s="2277"/>
      <c r="MAS2" s="2277"/>
      <c r="MAT2" s="2277"/>
      <c r="MAU2" s="2277"/>
      <c r="MAV2" s="2277"/>
      <c r="MAW2" s="2277"/>
      <c r="MAX2" s="2277"/>
      <c r="MAY2" s="2277"/>
      <c r="MAZ2" s="2277"/>
      <c r="MBA2" s="2277"/>
      <c r="MBB2" s="2277"/>
      <c r="MBC2" s="2277"/>
      <c r="MBD2" s="2277"/>
      <c r="MBE2" s="2277"/>
      <c r="MBF2" s="2277"/>
      <c r="MBG2" s="2277"/>
      <c r="MBH2" s="2277"/>
      <c r="MBI2" s="2277"/>
      <c r="MBJ2" s="2277"/>
      <c r="MBK2" s="2277"/>
      <c r="MBL2" s="2277"/>
      <c r="MBM2" s="2277"/>
      <c r="MBN2" s="2277"/>
      <c r="MBO2" s="2277"/>
      <c r="MBP2" s="2277"/>
      <c r="MBQ2" s="2277"/>
      <c r="MBR2" s="2277"/>
      <c r="MBS2" s="2277"/>
      <c r="MBT2" s="2277"/>
      <c r="MBU2" s="2277"/>
      <c r="MBV2" s="2277"/>
      <c r="MBW2" s="2277"/>
      <c r="MBX2" s="2277"/>
      <c r="MBY2" s="2277"/>
      <c r="MBZ2" s="2277"/>
      <c r="MCA2" s="2277"/>
      <c r="MCB2" s="2277"/>
      <c r="MCC2" s="2277"/>
      <c r="MCD2" s="2277"/>
      <c r="MCE2" s="2277"/>
      <c r="MCF2" s="2277"/>
      <c r="MCG2" s="2277"/>
      <c r="MCH2" s="2277"/>
      <c r="MCI2" s="2277"/>
      <c r="MCJ2" s="2277"/>
      <c r="MCK2" s="2277"/>
      <c r="MCL2" s="2277"/>
      <c r="MCM2" s="2277"/>
      <c r="MCN2" s="2277"/>
      <c r="MCO2" s="2277"/>
      <c r="MCP2" s="2277"/>
      <c r="MCQ2" s="2277"/>
      <c r="MCR2" s="2277"/>
      <c r="MCS2" s="2277"/>
      <c r="MCT2" s="2277"/>
      <c r="MCU2" s="2277"/>
      <c r="MCV2" s="2277"/>
      <c r="MCW2" s="2277"/>
      <c r="MCX2" s="2277"/>
      <c r="MCY2" s="2277"/>
      <c r="MCZ2" s="2277"/>
      <c r="MDA2" s="2277"/>
      <c r="MDB2" s="2277"/>
      <c r="MDC2" s="2277"/>
      <c r="MDD2" s="2277"/>
      <c r="MDE2" s="2277"/>
      <c r="MDF2" s="2277"/>
      <c r="MDG2" s="2277"/>
      <c r="MDH2" s="2277"/>
      <c r="MDI2" s="2277"/>
      <c r="MDJ2" s="2277"/>
      <c r="MDK2" s="2277"/>
      <c r="MDL2" s="2277"/>
      <c r="MDM2" s="2277"/>
      <c r="MDN2" s="2277"/>
      <c r="MDO2" s="2277"/>
      <c r="MDP2" s="2277"/>
      <c r="MDQ2" s="2277"/>
      <c r="MDR2" s="2277"/>
      <c r="MDS2" s="2277"/>
      <c r="MDT2" s="2277"/>
      <c r="MDU2" s="2277"/>
      <c r="MDV2" s="2277"/>
      <c r="MDW2" s="2277"/>
      <c r="MDX2" s="2277"/>
      <c r="MDY2" s="2277"/>
      <c r="MDZ2" s="2277"/>
      <c r="MEA2" s="2277"/>
      <c r="MEB2" s="2277"/>
      <c r="MEC2" s="2277"/>
      <c r="MED2" s="2277"/>
      <c r="MEE2" s="2277"/>
      <c r="MEF2" s="2277"/>
      <c r="MEG2" s="2277"/>
      <c r="MEH2" s="2277"/>
      <c r="MEI2" s="2277"/>
      <c r="MEJ2" s="2277"/>
      <c r="MEK2" s="2277"/>
      <c r="MEL2" s="2277"/>
      <c r="MEM2" s="2277"/>
      <c r="MEN2" s="2277"/>
      <c r="MEO2" s="2277"/>
      <c r="MEP2" s="2277"/>
      <c r="MEQ2" s="2277"/>
      <c r="MER2" s="2277"/>
      <c r="MES2" s="2277"/>
      <c r="MET2" s="2277"/>
      <c r="MEU2" s="2277"/>
      <c r="MEV2" s="2277"/>
      <c r="MEW2" s="2277"/>
      <c r="MEX2" s="2277"/>
      <c r="MEY2" s="2277"/>
      <c r="MEZ2" s="2277"/>
      <c r="MFA2" s="2277"/>
      <c r="MFB2" s="2277"/>
      <c r="MFC2" s="2277"/>
      <c r="MFD2" s="2277"/>
      <c r="MFE2" s="2277"/>
      <c r="MFF2" s="2277"/>
      <c r="MFG2" s="2277"/>
      <c r="MFH2" s="2277"/>
      <c r="MFI2" s="2277"/>
      <c r="MFJ2" s="2277"/>
      <c r="MFK2" s="2277"/>
      <c r="MFL2" s="2277"/>
      <c r="MFM2" s="2277"/>
      <c r="MFN2" s="2277"/>
      <c r="MFO2" s="2277"/>
      <c r="MFP2" s="2277"/>
      <c r="MFQ2" s="2277"/>
      <c r="MFR2" s="2277"/>
      <c r="MFS2" s="2277"/>
      <c r="MFT2" s="2277"/>
      <c r="MFU2" s="2277"/>
      <c r="MFV2" s="2277"/>
      <c r="MFW2" s="2277"/>
      <c r="MFX2" s="2277"/>
      <c r="MFY2" s="2277"/>
      <c r="MFZ2" s="2277"/>
      <c r="MGA2" s="2277"/>
      <c r="MGB2" s="2277"/>
      <c r="MGC2" s="2277"/>
      <c r="MGD2" s="2277"/>
      <c r="MGE2" s="2277"/>
      <c r="MGF2" s="2277"/>
      <c r="MGG2" s="2277"/>
      <c r="MGH2" s="2277"/>
      <c r="MGI2" s="2277"/>
      <c r="MGJ2" s="2277"/>
      <c r="MGK2" s="2277"/>
      <c r="MGL2" s="2277"/>
      <c r="MGM2" s="2277"/>
      <c r="MGN2" s="2277"/>
      <c r="MGO2" s="2277"/>
      <c r="MGP2" s="2277"/>
      <c r="MGQ2" s="2277"/>
      <c r="MGR2" s="2277"/>
      <c r="MGS2" s="2277"/>
      <c r="MGT2" s="2277"/>
      <c r="MGU2" s="2277"/>
      <c r="MGV2" s="2277"/>
      <c r="MGW2" s="2277"/>
      <c r="MGX2" s="2277"/>
      <c r="MGY2" s="2277"/>
      <c r="MGZ2" s="2277"/>
      <c r="MHA2" s="2277"/>
      <c r="MHB2" s="2277"/>
      <c r="MHC2" s="2277"/>
      <c r="MHD2" s="2277"/>
      <c r="MHE2" s="2277"/>
      <c r="MHF2" s="2277"/>
      <c r="MHG2" s="2277"/>
      <c r="MHH2" s="2277"/>
      <c r="MHI2" s="2277"/>
      <c r="MHJ2" s="2277"/>
      <c r="MHK2" s="2277"/>
      <c r="MHL2" s="2277"/>
      <c r="MHM2" s="2277"/>
      <c r="MHN2" s="2277"/>
      <c r="MHO2" s="2277"/>
      <c r="MHP2" s="2277"/>
      <c r="MHQ2" s="2277"/>
      <c r="MHR2" s="2277"/>
      <c r="MHS2" s="2277"/>
      <c r="MHT2" s="2277"/>
      <c r="MHU2" s="2277"/>
      <c r="MHV2" s="2277"/>
      <c r="MHW2" s="2277"/>
      <c r="MHX2" s="2277"/>
      <c r="MHY2" s="2277"/>
      <c r="MHZ2" s="2277"/>
      <c r="MIA2" s="2277"/>
      <c r="MIB2" s="2277"/>
      <c r="MIC2" s="2277"/>
      <c r="MID2" s="2277"/>
      <c r="MIE2" s="2277"/>
      <c r="MIF2" s="2277"/>
      <c r="MIG2" s="2277"/>
      <c r="MIH2" s="2277"/>
      <c r="MII2" s="2277"/>
      <c r="MIJ2" s="2277"/>
      <c r="MIK2" s="2277"/>
      <c r="MIL2" s="2277"/>
      <c r="MIM2" s="2277"/>
      <c r="MIN2" s="2277"/>
      <c r="MIO2" s="2277"/>
      <c r="MIP2" s="2277"/>
      <c r="MIQ2" s="2277"/>
      <c r="MIR2" s="2277"/>
      <c r="MIS2" s="2277"/>
      <c r="MIT2" s="2277"/>
      <c r="MIU2" s="2277"/>
      <c r="MIV2" s="2277"/>
      <c r="MIW2" s="2277"/>
      <c r="MIX2" s="2277"/>
      <c r="MIY2" s="2277"/>
      <c r="MIZ2" s="2277"/>
      <c r="MJA2" s="2277"/>
      <c r="MJB2" s="2277"/>
      <c r="MJC2" s="2277"/>
      <c r="MJD2" s="2277"/>
      <c r="MJE2" s="2277"/>
      <c r="MJF2" s="2277"/>
      <c r="MJG2" s="2277"/>
      <c r="MJH2" s="2277"/>
      <c r="MJI2" s="2277"/>
      <c r="MJJ2" s="2277"/>
      <c r="MJK2" s="2277"/>
      <c r="MJL2" s="2277"/>
      <c r="MJM2" s="2277"/>
      <c r="MJN2" s="2277"/>
      <c r="MJO2" s="2277"/>
      <c r="MJP2" s="2277"/>
      <c r="MJQ2" s="2277"/>
      <c r="MJR2" s="2277"/>
      <c r="MJS2" s="2277"/>
      <c r="MJT2" s="2277"/>
      <c r="MJU2" s="2277"/>
      <c r="MJV2" s="2277"/>
      <c r="MJW2" s="2277"/>
      <c r="MJX2" s="2277"/>
      <c r="MJY2" s="2277"/>
      <c r="MJZ2" s="2277"/>
      <c r="MKA2" s="2277"/>
      <c r="MKB2" s="2277"/>
      <c r="MKC2" s="2277"/>
      <c r="MKD2" s="2277"/>
      <c r="MKE2" s="2277"/>
      <c r="MKF2" s="2277"/>
      <c r="MKG2" s="2277"/>
      <c r="MKH2" s="2277"/>
      <c r="MKI2" s="2277"/>
      <c r="MKJ2" s="2277"/>
      <c r="MKK2" s="2277"/>
      <c r="MKL2" s="2277"/>
      <c r="MKM2" s="2277"/>
      <c r="MKN2" s="2277"/>
      <c r="MKO2" s="2277"/>
      <c r="MKP2" s="2277"/>
      <c r="MKQ2" s="2277"/>
      <c r="MKR2" s="2277"/>
      <c r="MKS2" s="2277"/>
      <c r="MKT2" s="2277"/>
      <c r="MKU2" s="2277"/>
      <c r="MKV2" s="2277"/>
      <c r="MKW2" s="2277"/>
      <c r="MKX2" s="2277"/>
      <c r="MKY2" s="2277"/>
      <c r="MKZ2" s="2277"/>
      <c r="MLA2" s="2277"/>
      <c r="MLB2" s="2277"/>
      <c r="MLC2" s="2277"/>
      <c r="MLD2" s="2277"/>
      <c r="MLE2" s="2277"/>
      <c r="MLF2" s="2277"/>
      <c r="MLG2" s="2277"/>
      <c r="MLH2" s="2277"/>
      <c r="MLI2" s="2277"/>
      <c r="MLJ2" s="2277"/>
      <c r="MLK2" s="2277"/>
      <c r="MLL2" s="2277"/>
      <c r="MLM2" s="2277"/>
      <c r="MLN2" s="2277"/>
      <c r="MLO2" s="2277"/>
      <c r="MLP2" s="2277"/>
      <c r="MLQ2" s="2277"/>
      <c r="MLR2" s="2277"/>
      <c r="MLS2" s="2277"/>
      <c r="MLT2" s="2277"/>
      <c r="MLU2" s="2277"/>
      <c r="MLV2" s="2277"/>
      <c r="MLW2" s="2277"/>
      <c r="MLX2" s="2277"/>
      <c r="MLY2" s="2277"/>
      <c r="MLZ2" s="2277"/>
      <c r="MMA2" s="2277"/>
      <c r="MMB2" s="2277"/>
      <c r="MMC2" s="2277"/>
      <c r="MMD2" s="2277"/>
      <c r="MME2" s="2277"/>
      <c r="MMF2" s="2277"/>
      <c r="MMG2" s="2277"/>
      <c r="MMH2" s="2277"/>
      <c r="MMI2" s="2277"/>
      <c r="MMJ2" s="2277"/>
      <c r="MMK2" s="2277"/>
      <c r="MML2" s="2277"/>
      <c r="MMM2" s="2277"/>
      <c r="MMN2" s="2277"/>
      <c r="MMO2" s="2277"/>
      <c r="MMP2" s="2277"/>
      <c r="MMQ2" s="2277"/>
      <c r="MMR2" s="2277"/>
      <c r="MMS2" s="2277"/>
      <c r="MMT2" s="2277"/>
      <c r="MMU2" s="2277"/>
      <c r="MMV2" s="2277"/>
      <c r="MMW2" s="2277"/>
      <c r="MMX2" s="2277"/>
      <c r="MMY2" s="2277"/>
      <c r="MMZ2" s="2277"/>
      <c r="MNA2" s="2277"/>
      <c r="MNB2" s="2277"/>
      <c r="MNC2" s="2277"/>
      <c r="MND2" s="2277"/>
      <c r="MNE2" s="2277"/>
      <c r="MNF2" s="2277"/>
      <c r="MNG2" s="2277"/>
      <c r="MNH2" s="2277"/>
      <c r="MNI2" s="2277"/>
      <c r="MNJ2" s="2277"/>
      <c r="MNK2" s="2277"/>
      <c r="MNL2" s="2277"/>
      <c r="MNM2" s="2277"/>
      <c r="MNN2" s="2277"/>
      <c r="MNO2" s="2277"/>
      <c r="MNP2" s="2277"/>
      <c r="MNQ2" s="2277"/>
      <c r="MNR2" s="2277"/>
      <c r="MNS2" s="2277"/>
      <c r="MNT2" s="2277"/>
      <c r="MNU2" s="2277"/>
      <c r="MNV2" s="2277"/>
      <c r="MNW2" s="2277"/>
      <c r="MNX2" s="2277"/>
      <c r="MNY2" s="2277"/>
      <c r="MNZ2" s="2277"/>
      <c r="MOA2" s="2277"/>
      <c r="MOB2" s="2277"/>
      <c r="MOC2" s="2277"/>
      <c r="MOD2" s="2277"/>
      <c r="MOE2" s="2277"/>
      <c r="MOF2" s="2277"/>
      <c r="MOG2" s="2277"/>
      <c r="MOH2" s="2277"/>
      <c r="MOI2" s="2277"/>
      <c r="MOJ2" s="2277"/>
      <c r="MOK2" s="2277"/>
      <c r="MOL2" s="2277"/>
      <c r="MOM2" s="2277"/>
      <c r="MON2" s="2277"/>
      <c r="MOO2" s="2277"/>
      <c r="MOP2" s="2277"/>
      <c r="MOQ2" s="2277"/>
      <c r="MOR2" s="2277"/>
      <c r="MOS2" s="2277"/>
      <c r="MOT2" s="2277"/>
      <c r="MOU2" s="2277"/>
      <c r="MOV2" s="2277"/>
      <c r="MOW2" s="2277"/>
      <c r="MOX2" s="2277"/>
      <c r="MOY2" s="2277"/>
      <c r="MOZ2" s="2277"/>
      <c r="MPA2" s="2277"/>
      <c r="MPB2" s="2277"/>
      <c r="MPC2" s="2277"/>
      <c r="MPD2" s="2277"/>
      <c r="MPE2" s="2277"/>
      <c r="MPF2" s="2277"/>
      <c r="MPG2" s="2277"/>
      <c r="MPH2" s="2277"/>
      <c r="MPI2" s="2277"/>
      <c r="MPJ2" s="2277"/>
      <c r="MPK2" s="2277"/>
      <c r="MPL2" s="2277"/>
      <c r="MPM2" s="2277"/>
      <c r="MPN2" s="2277"/>
      <c r="MPO2" s="2277"/>
      <c r="MPP2" s="2277"/>
      <c r="MPQ2" s="2277"/>
      <c r="MPR2" s="2277"/>
      <c r="MPS2" s="2277"/>
      <c r="MPT2" s="2277"/>
      <c r="MPU2" s="2277"/>
      <c r="MPV2" s="2277"/>
      <c r="MPW2" s="2277"/>
      <c r="MPX2" s="2277"/>
      <c r="MPY2" s="2277"/>
      <c r="MPZ2" s="2277"/>
      <c r="MQA2" s="2277"/>
      <c r="MQB2" s="2277"/>
      <c r="MQC2" s="2277"/>
      <c r="MQD2" s="2277"/>
      <c r="MQE2" s="2277"/>
      <c r="MQF2" s="2277"/>
      <c r="MQG2" s="2277"/>
      <c r="MQH2" s="2277"/>
      <c r="MQI2" s="2277"/>
      <c r="MQJ2" s="2277"/>
      <c r="MQK2" s="2277"/>
      <c r="MQL2" s="2277"/>
      <c r="MQM2" s="2277"/>
      <c r="MQN2" s="2277"/>
      <c r="MQO2" s="2277"/>
      <c r="MQP2" s="2277"/>
      <c r="MQQ2" s="2277"/>
      <c r="MQR2" s="2277"/>
      <c r="MQS2" s="2277"/>
      <c r="MQT2" s="2277"/>
      <c r="MQU2" s="2277"/>
      <c r="MQV2" s="2277"/>
      <c r="MQW2" s="2277"/>
      <c r="MQX2" s="2277"/>
      <c r="MQY2" s="2277"/>
      <c r="MQZ2" s="2277"/>
      <c r="MRA2" s="2277"/>
      <c r="MRB2" s="2277"/>
      <c r="MRC2" s="2277"/>
      <c r="MRD2" s="2277"/>
      <c r="MRE2" s="2277"/>
      <c r="MRF2" s="2277"/>
      <c r="MRG2" s="2277"/>
      <c r="MRH2" s="2277"/>
      <c r="MRI2" s="2277"/>
      <c r="MRJ2" s="2277"/>
      <c r="MRK2" s="2277"/>
      <c r="MRL2" s="2277"/>
      <c r="MRM2" s="2277"/>
      <c r="MRN2" s="2277"/>
      <c r="MRO2" s="2277"/>
      <c r="MRP2" s="2277"/>
      <c r="MRQ2" s="2277"/>
      <c r="MRR2" s="2277"/>
      <c r="MRS2" s="2277"/>
      <c r="MRT2" s="2277"/>
      <c r="MRU2" s="2277"/>
      <c r="MRV2" s="2277"/>
      <c r="MRW2" s="2277"/>
      <c r="MRX2" s="2277"/>
      <c r="MRY2" s="2277"/>
      <c r="MRZ2" s="2277"/>
      <c r="MSA2" s="2277"/>
      <c r="MSB2" s="2277"/>
      <c r="MSC2" s="2277"/>
      <c r="MSD2" s="2277"/>
      <c r="MSE2" s="2277"/>
      <c r="MSF2" s="2277"/>
      <c r="MSG2" s="2277"/>
      <c r="MSH2" s="2277"/>
      <c r="MSI2" s="2277"/>
      <c r="MSJ2" s="2277"/>
      <c r="MSK2" s="2277"/>
      <c r="MSL2" s="2277"/>
      <c r="MSM2" s="2277"/>
      <c r="MSN2" s="2277"/>
      <c r="MSO2" s="2277"/>
      <c r="MSP2" s="2277"/>
      <c r="MSQ2" s="2277"/>
      <c r="MSR2" s="2277"/>
      <c r="MSS2" s="2277"/>
      <c r="MST2" s="2277"/>
      <c r="MSU2" s="2277"/>
      <c r="MSV2" s="2277"/>
      <c r="MSW2" s="2277"/>
      <c r="MSX2" s="2277"/>
      <c r="MSY2" s="2277"/>
      <c r="MSZ2" s="2277"/>
      <c r="MTA2" s="2277"/>
      <c r="MTB2" s="2277"/>
      <c r="MTC2" s="2277"/>
      <c r="MTD2" s="2277"/>
      <c r="MTE2" s="2277"/>
      <c r="MTF2" s="2277"/>
      <c r="MTG2" s="2277"/>
      <c r="MTH2" s="2277"/>
      <c r="MTI2" s="2277"/>
      <c r="MTJ2" s="2277"/>
      <c r="MTK2" s="2277"/>
      <c r="MTL2" s="2277"/>
      <c r="MTM2" s="2277"/>
      <c r="MTN2" s="2277"/>
      <c r="MTO2" s="2277"/>
      <c r="MTP2" s="2277"/>
      <c r="MTQ2" s="2277"/>
      <c r="MTR2" s="2277"/>
      <c r="MTS2" s="2277"/>
      <c r="MTT2" s="2277"/>
      <c r="MTU2" s="2277"/>
      <c r="MTV2" s="2277"/>
      <c r="MTW2" s="2277"/>
      <c r="MTX2" s="2277"/>
      <c r="MTY2" s="2277"/>
      <c r="MTZ2" s="2277"/>
      <c r="MUA2" s="2277"/>
      <c r="MUB2" s="2277"/>
      <c r="MUC2" s="2277"/>
      <c r="MUD2" s="2277"/>
      <c r="MUE2" s="2277"/>
      <c r="MUF2" s="2277"/>
      <c r="MUG2" s="2277"/>
      <c r="MUH2" s="2277"/>
      <c r="MUI2" s="2277"/>
      <c r="MUJ2" s="2277"/>
      <c r="MUK2" s="2277"/>
      <c r="MUL2" s="2277"/>
      <c r="MUM2" s="2277"/>
      <c r="MUN2" s="2277"/>
      <c r="MUO2" s="2277"/>
      <c r="MUP2" s="2277"/>
      <c r="MUQ2" s="2277"/>
      <c r="MUR2" s="2277"/>
      <c r="MUS2" s="2277"/>
      <c r="MUT2" s="2277"/>
      <c r="MUU2" s="2277"/>
      <c r="MUV2" s="2277"/>
      <c r="MUW2" s="2277"/>
      <c r="MUX2" s="2277"/>
      <c r="MUY2" s="2277"/>
      <c r="MUZ2" s="2277"/>
      <c r="MVA2" s="2277"/>
      <c r="MVB2" s="2277"/>
      <c r="MVC2" s="2277"/>
      <c r="MVD2" s="2277"/>
      <c r="MVE2" s="2277"/>
      <c r="MVF2" s="2277"/>
      <c r="MVG2" s="2277"/>
      <c r="MVH2" s="2277"/>
      <c r="MVI2" s="2277"/>
      <c r="MVJ2" s="2277"/>
      <c r="MVK2" s="2277"/>
      <c r="MVL2" s="2277"/>
      <c r="MVM2" s="2277"/>
      <c r="MVN2" s="2277"/>
      <c r="MVO2" s="2277"/>
      <c r="MVP2" s="2277"/>
      <c r="MVQ2" s="2277"/>
      <c r="MVR2" s="2277"/>
      <c r="MVS2" s="2277"/>
      <c r="MVT2" s="2277"/>
      <c r="MVU2" s="2277"/>
      <c r="MVV2" s="2277"/>
      <c r="MVW2" s="2277"/>
      <c r="MVX2" s="2277"/>
      <c r="MVY2" s="2277"/>
      <c r="MVZ2" s="2277"/>
      <c r="MWA2" s="2277"/>
      <c r="MWB2" s="2277"/>
      <c r="MWC2" s="2277"/>
      <c r="MWD2" s="2277"/>
      <c r="MWE2" s="2277"/>
      <c r="MWF2" s="2277"/>
      <c r="MWG2" s="2277"/>
      <c r="MWH2" s="2277"/>
      <c r="MWI2" s="2277"/>
      <c r="MWJ2" s="2277"/>
      <c r="MWK2" s="2277"/>
      <c r="MWL2" s="2277"/>
      <c r="MWM2" s="2277"/>
      <c r="MWN2" s="2277"/>
      <c r="MWO2" s="2277"/>
      <c r="MWP2" s="2277"/>
      <c r="MWQ2" s="2277"/>
      <c r="MWR2" s="2277"/>
      <c r="MWS2" s="2277"/>
      <c r="MWT2" s="2277"/>
      <c r="MWU2" s="2277"/>
      <c r="MWV2" s="2277"/>
      <c r="MWW2" s="2277"/>
      <c r="MWX2" s="2277"/>
      <c r="MWY2" s="2277"/>
      <c r="MWZ2" s="2277"/>
      <c r="MXA2" s="2277"/>
      <c r="MXB2" s="2277"/>
      <c r="MXC2" s="2277"/>
      <c r="MXD2" s="2277"/>
      <c r="MXE2" s="2277"/>
      <c r="MXF2" s="2277"/>
      <c r="MXG2" s="2277"/>
      <c r="MXH2" s="2277"/>
      <c r="MXI2" s="2277"/>
      <c r="MXJ2" s="2277"/>
      <c r="MXK2" s="2277"/>
      <c r="MXL2" s="2277"/>
      <c r="MXM2" s="2277"/>
      <c r="MXN2" s="2277"/>
      <c r="MXO2" s="2277"/>
      <c r="MXP2" s="2277"/>
      <c r="MXQ2" s="2277"/>
      <c r="MXR2" s="2277"/>
      <c r="MXS2" s="2277"/>
      <c r="MXT2" s="2277"/>
      <c r="MXU2" s="2277"/>
      <c r="MXV2" s="2277"/>
      <c r="MXW2" s="2277"/>
      <c r="MXX2" s="2277"/>
      <c r="MXY2" s="2277"/>
      <c r="MXZ2" s="2277"/>
      <c r="MYA2" s="2277"/>
      <c r="MYB2" s="2277"/>
      <c r="MYC2" s="2277"/>
      <c r="MYD2" s="2277"/>
      <c r="MYE2" s="2277"/>
      <c r="MYF2" s="2277"/>
      <c r="MYG2" s="2277"/>
      <c r="MYH2" s="2277"/>
      <c r="MYI2" s="2277"/>
      <c r="MYJ2" s="2277"/>
      <c r="MYK2" s="2277"/>
      <c r="MYL2" s="2277"/>
      <c r="MYM2" s="2277"/>
      <c r="MYN2" s="2277"/>
      <c r="MYO2" s="2277"/>
      <c r="MYP2" s="2277"/>
      <c r="MYQ2" s="2277"/>
      <c r="MYR2" s="2277"/>
      <c r="MYS2" s="2277"/>
      <c r="MYT2" s="2277"/>
      <c r="MYU2" s="2277"/>
      <c r="MYV2" s="2277"/>
      <c r="MYW2" s="2277"/>
      <c r="MYX2" s="2277"/>
      <c r="MYY2" s="2277"/>
      <c r="MYZ2" s="2277"/>
      <c r="MZA2" s="2277"/>
      <c r="MZB2" s="2277"/>
      <c r="MZC2" s="2277"/>
      <c r="MZD2" s="2277"/>
      <c r="MZE2" s="2277"/>
      <c r="MZF2" s="2277"/>
      <c r="MZG2" s="2277"/>
      <c r="MZH2" s="2277"/>
      <c r="MZI2" s="2277"/>
      <c r="MZJ2" s="2277"/>
      <c r="MZK2" s="2277"/>
      <c r="MZL2" s="2277"/>
      <c r="MZM2" s="2277"/>
      <c r="MZN2" s="2277"/>
      <c r="MZO2" s="2277"/>
      <c r="MZP2" s="2277"/>
      <c r="MZQ2" s="2277"/>
      <c r="MZR2" s="2277"/>
      <c r="MZS2" s="2277"/>
      <c r="MZT2" s="2277"/>
      <c r="MZU2" s="2277"/>
      <c r="MZV2" s="2277"/>
      <c r="MZW2" s="2277"/>
      <c r="MZX2" s="2277"/>
      <c r="MZY2" s="2277"/>
      <c r="MZZ2" s="2277"/>
      <c r="NAA2" s="2277"/>
      <c r="NAB2" s="2277"/>
      <c r="NAC2" s="2277"/>
      <c r="NAD2" s="2277"/>
      <c r="NAE2" s="2277"/>
      <c r="NAF2" s="2277"/>
      <c r="NAG2" s="2277"/>
      <c r="NAH2" s="2277"/>
      <c r="NAI2" s="2277"/>
      <c r="NAJ2" s="2277"/>
      <c r="NAK2" s="2277"/>
      <c r="NAL2" s="2277"/>
      <c r="NAM2" s="2277"/>
      <c r="NAN2" s="2277"/>
      <c r="NAO2" s="2277"/>
      <c r="NAP2" s="2277"/>
      <c r="NAQ2" s="2277"/>
      <c r="NAR2" s="2277"/>
      <c r="NAS2" s="2277"/>
      <c r="NAT2" s="2277"/>
      <c r="NAU2" s="2277"/>
      <c r="NAV2" s="2277"/>
      <c r="NAW2" s="2277"/>
      <c r="NAX2" s="2277"/>
      <c r="NAY2" s="2277"/>
      <c r="NAZ2" s="2277"/>
      <c r="NBA2" s="2277"/>
      <c r="NBB2" s="2277"/>
      <c r="NBC2" s="2277"/>
      <c r="NBD2" s="2277"/>
      <c r="NBE2" s="2277"/>
      <c r="NBF2" s="2277"/>
      <c r="NBG2" s="2277"/>
      <c r="NBH2" s="2277"/>
      <c r="NBI2" s="2277"/>
      <c r="NBJ2" s="2277"/>
      <c r="NBK2" s="2277"/>
      <c r="NBL2" s="2277"/>
      <c r="NBM2" s="2277"/>
      <c r="NBN2" s="2277"/>
      <c r="NBO2" s="2277"/>
      <c r="NBP2" s="2277"/>
      <c r="NBQ2" s="2277"/>
      <c r="NBR2" s="2277"/>
      <c r="NBS2" s="2277"/>
      <c r="NBT2" s="2277"/>
      <c r="NBU2" s="2277"/>
      <c r="NBV2" s="2277"/>
      <c r="NBW2" s="2277"/>
      <c r="NBX2" s="2277"/>
      <c r="NBY2" s="2277"/>
      <c r="NBZ2" s="2277"/>
      <c r="NCA2" s="2277"/>
      <c r="NCB2" s="2277"/>
      <c r="NCC2" s="2277"/>
      <c r="NCD2" s="2277"/>
      <c r="NCE2" s="2277"/>
      <c r="NCF2" s="2277"/>
      <c r="NCG2" s="2277"/>
      <c r="NCH2" s="2277"/>
      <c r="NCI2" s="2277"/>
      <c r="NCJ2" s="2277"/>
      <c r="NCK2" s="2277"/>
      <c r="NCL2" s="2277"/>
      <c r="NCM2" s="2277"/>
      <c r="NCN2" s="2277"/>
      <c r="NCO2" s="2277"/>
      <c r="NCP2" s="2277"/>
      <c r="NCQ2" s="2277"/>
      <c r="NCR2" s="2277"/>
      <c r="NCS2" s="2277"/>
      <c r="NCT2" s="2277"/>
      <c r="NCU2" s="2277"/>
      <c r="NCV2" s="2277"/>
      <c r="NCW2" s="2277"/>
      <c r="NCX2" s="2277"/>
      <c r="NCY2" s="2277"/>
      <c r="NCZ2" s="2277"/>
      <c r="NDA2" s="2277"/>
      <c r="NDB2" s="2277"/>
      <c r="NDC2" s="2277"/>
      <c r="NDD2" s="2277"/>
      <c r="NDE2" s="2277"/>
      <c r="NDF2" s="2277"/>
      <c r="NDG2" s="2277"/>
      <c r="NDH2" s="2277"/>
      <c r="NDI2" s="2277"/>
      <c r="NDJ2" s="2277"/>
      <c r="NDK2" s="2277"/>
      <c r="NDL2" s="2277"/>
      <c r="NDM2" s="2277"/>
      <c r="NDN2" s="2277"/>
      <c r="NDO2" s="2277"/>
      <c r="NDP2" s="2277"/>
      <c r="NDQ2" s="2277"/>
      <c r="NDR2" s="2277"/>
      <c r="NDS2" s="2277"/>
      <c r="NDT2" s="2277"/>
      <c r="NDU2" s="2277"/>
      <c r="NDV2" s="2277"/>
      <c r="NDW2" s="2277"/>
      <c r="NDX2" s="2277"/>
      <c r="NDY2" s="2277"/>
      <c r="NDZ2" s="2277"/>
      <c r="NEA2" s="2277"/>
      <c r="NEB2" s="2277"/>
      <c r="NEC2" s="2277"/>
      <c r="NED2" s="2277"/>
      <c r="NEE2" s="2277"/>
      <c r="NEF2" s="2277"/>
      <c r="NEG2" s="2277"/>
      <c r="NEH2" s="2277"/>
      <c r="NEI2" s="2277"/>
      <c r="NEJ2" s="2277"/>
      <c r="NEK2" s="2277"/>
      <c r="NEL2" s="2277"/>
      <c r="NEM2" s="2277"/>
      <c r="NEN2" s="2277"/>
      <c r="NEO2" s="2277"/>
      <c r="NEP2" s="2277"/>
      <c r="NEQ2" s="2277"/>
      <c r="NER2" s="2277"/>
      <c r="NES2" s="2277"/>
      <c r="NET2" s="2277"/>
      <c r="NEU2" s="2277"/>
      <c r="NEV2" s="2277"/>
      <c r="NEW2" s="2277"/>
      <c r="NEX2" s="2277"/>
      <c r="NEY2" s="2277"/>
      <c r="NEZ2" s="2277"/>
      <c r="NFA2" s="2277"/>
      <c r="NFB2" s="2277"/>
      <c r="NFC2" s="2277"/>
      <c r="NFD2" s="2277"/>
      <c r="NFE2" s="2277"/>
      <c r="NFF2" s="2277"/>
      <c r="NFG2" s="2277"/>
      <c r="NFH2" s="2277"/>
      <c r="NFI2" s="2277"/>
      <c r="NFJ2" s="2277"/>
      <c r="NFK2" s="2277"/>
      <c r="NFL2" s="2277"/>
      <c r="NFM2" s="2277"/>
      <c r="NFN2" s="2277"/>
      <c r="NFO2" s="2277"/>
      <c r="NFP2" s="2277"/>
      <c r="NFQ2" s="2277"/>
      <c r="NFR2" s="2277"/>
      <c r="NFS2" s="2277"/>
      <c r="NFT2" s="2277"/>
      <c r="NFU2" s="2277"/>
      <c r="NFV2" s="2277"/>
      <c r="NFW2" s="2277"/>
      <c r="NFX2" s="2277"/>
      <c r="NFY2" s="2277"/>
      <c r="NFZ2" s="2277"/>
      <c r="NGA2" s="2277"/>
      <c r="NGB2" s="2277"/>
      <c r="NGC2" s="2277"/>
      <c r="NGD2" s="2277"/>
      <c r="NGE2" s="2277"/>
      <c r="NGF2" s="2277"/>
      <c r="NGG2" s="2277"/>
      <c r="NGH2" s="2277"/>
      <c r="NGI2" s="2277"/>
      <c r="NGJ2" s="2277"/>
      <c r="NGK2" s="2277"/>
      <c r="NGL2" s="2277"/>
      <c r="NGM2" s="2277"/>
      <c r="NGN2" s="2277"/>
      <c r="NGO2" s="2277"/>
      <c r="NGP2" s="2277"/>
      <c r="NGQ2" s="2277"/>
      <c r="NGR2" s="2277"/>
      <c r="NGS2" s="2277"/>
      <c r="NGT2" s="2277"/>
      <c r="NGU2" s="2277"/>
      <c r="NGV2" s="2277"/>
      <c r="NGW2" s="2277"/>
      <c r="NGX2" s="2277"/>
      <c r="NGY2" s="2277"/>
      <c r="NGZ2" s="2277"/>
      <c r="NHA2" s="2277"/>
      <c r="NHB2" s="2277"/>
      <c r="NHC2" s="2277"/>
      <c r="NHD2" s="2277"/>
      <c r="NHE2" s="2277"/>
      <c r="NHF2" s="2277"/>
      <c r="NHG2" s="2277"/>
      <c r="NHH2" s="2277"/>
      <c r="NHI2" s="2277"/>
      <c r="NHJ2" s="2277"/>
      <c r="NHK2" s="2277"/>
      <c r="NHL2" s="2277"/>
      <c r="NHM2" s="2277"/>
      <c r="NHN2" s="2277"/>
      <c r="NHO2" s="2277"/>
      <c r="NHP2" s="2277"/>
      <c r="NHQ2" s="2277"/>
      <c r="NHR2" s="2277"/>
      <c r="NHS2" s="2277"/>
      <c r="NHT2" s="2277"/>
      <c r="NHU2" s="2277"/>
      <c r="NHV2" s="2277"/>
      <c r="NHW2" s="2277"/>
      <c r="NHX2" s="2277"/>
      <c r="NHY2" s="2277"/>
      <c r="NHZ2" s="2277"/>
      <c r="NIA2" s="2277"/>
      <c r="NIB2" s="2277"/>
      <c r="NIC2" s="2277"/>
      <c r="NID2" s="2277"/>
      <c r="NIE2" s="2277"/>
      <c r="NIF2" s="2277"/>
      <c r="NIG2" s="2277"/>
      <c r="NIH2" s="2277"/>
      <c r="NII2" s="2277"/>
      <c r="NIJ2" s="2277"/>
      <c r="NIK2" s="2277"/>
      <c r="NIL2" s="2277"/>
      <c r="NIM2" s="2277"/>
      <c r="NIN2" s="2277"/>
      <c r="NIO2" s="2277"/>
      <c r="NIP2" s="2277"/>
      <c r="NIQ2" s="2277"/>
      <c r="NIR2" s="2277"/>
      <c r="NIS2" s="2277"/>
      <c r="NIT2" s="2277"/>
      <c r="NIU2" s="2277"/>
      <c r="NIV2" s="2277"/>
      <c r="NIW2" s="2277"/>
      <c r="NIX2" s="2277"/>
      <c r="NIY2" s="2277"/>
      <c r="NIZ2" s="2277"/>
      <c r="NJA2" s="2277"/>
      <c r="NJB2" s="2277"/>
      <c r="NJC2" s="2277"/>
      <c r="NJD2" s="2277"/>
      <c r="NJE2" s="2277"/>
      <c r="NJF2" s="2277"/>
      <c r="NJG2" s="2277"/>
      <c r="NJH2" s="2277"/>
      <c r="NJI2" s="2277"/>
      <c r="NJJ2" s="2277"/>
      <c r="NJK2" s="2277"/>
      <c r="NJL2" s="2277"/>
      <c r="NJM2" s="2277"/>
      <c r="NJN2" s="2277"/>
      <c r="NJO2" s="2277"/>
      <c r="NJP2" s="2277"/>
      <c r="NJQ2" s="2277"/>
      <c r="NJR2" s="2277"/>
      <c r="NJS2" s="2277"/>
      <c r="NJT2" s="2277"/>
      <c r="NJU2" s="2277"/>
      <c r="NJV2" s="2277"/>
      <c r="NJW2" s="2277"/>
      <c r="NJX2" s="2277"/>
      <c r="NJY2" s="2277"/>
      <c r="NJZ2" s="2277"/>
      <c r="NKA2" s="2277"/>
      <c r="NKB2" s="2277"/>
      <c r="NKC2" s="2277"/>
      <c r="NKD2" s="2277"/>
      <c r="NKE2" s="2277"/>
      <c r="NKF2" s="2277"/>
      <c r="NKG2" s="2277"/>
      <c r="NKH2" s="2277"/>
      <c r="NKI2" s="2277"/>
      <c r="NKJ2" s="2277"/>
      <c r="NKK2" s="2277"/>
      <c r="NKL2" s="2277"/>
      <c r="NKM2" s="2277"/>
      <c r="NKN2" s="2277"/>
      <c r="NKO2" s="2277"/>
      <c r="NKP2" s="2277"/>
      <c r="NKQ2" s="2277"/>
      <c r="NKR2" s="2277"/>
      <c r="NKS2" s="2277"/>
      <c r="NKT2" s="2277"/>
      <c r="NKU2" s="2277"/>
      <c r="NKV2" s="2277"/>
      <c r="NKW2" s="2277"/>
      <c r="NKX2" s="2277"/>
      <c r="NKY2" s="2277"/>
      <c r="NKZ2" s="2277"/>
      <c r="NLA2" s="2277"/>
      <c r="NLB2" s="2277"/>
      <c r="NLC2" s="2277"/>
      <c r="NLD2" s="2277"/>
      <c r="NLE2" s="2277"/>
      <c r="NLF2" s="2277"/>
      <c r="NLG2" s="2277"/>
      <c r="NLH2" s="2277"/>
      <c r="NLI2" s="2277"/>
      <c r="NLJ2" s="2277"/>
      <c r="NLK2" s="2277"/>
      <c r="NLL2" s="2277"/>
      <c r="NLM2" s="2277"/>
      <c r="NLN2" s="2277"/>
      <c r="NLO2" s="2277"/>
      <c r="NLP2" s="2277"/>
      <c r="NLQ2" s="2277"/>
      <c r="NLR2" s="2277"/>
      <c r="NLS2" s="2277"/>
      <c r="NLT2" s="2277"/>
      <c r="NLU2" s="2277"/>
      <c r="NLV2" s="2277"/>
      <c r="NLW2" s="2277"/>
      <c r="NLX2" s="2277"/>
      <c r="NLY2" s="2277"/>
      <c r="NLZ2" s="2277"/>
      <c r="NMA2" s="2277"/>
      <c r="NMB2" s="2277"/>
      <c r="NMC2" s="2277"/>
      <c r="NMD2" s="2277"/>
      <c r="NME2" s="2277"/>
      <c r="NMF2" s="2277"/>
      <c r="NMG2" s="2277"/>
      <c r="NMH2" s="2277"/>
      <c r="NMI2" s="2277"/>
      <c r="NMJ2" s="2277"/>
      <c r="NMK2" s="2277"/>
      <c r="NML2" s="2277"/>
      <c r="NMM2" s="2277"/>
      <c r="NMN2" s="2277"/>
      <c r="NMO2" s="2277"/>
      <c r="NMP2" s="2277"/>
      <c r="NMQ2" s="2277"/>
      <c r="NMR2" s="2277"/>
      <c r="NMS2" s="2277"/>
      <c r="NMT2" s="2277"/>
      <c r="NMU2" s="2277"/>
      <c r="NMV2" s="2277"/>
      <c r="NMW2" s="2277"/>
      <c r="NMX2" s="2277"/>
      <c r="NMY2" s="2277"/>
      <c r="NMZ2" s="2277"/>
      <c r="NNA2" s="2277"/>
      <c r="NNB2" s="2277"/>
      <c r="NNC2" s="2277"/>
      <c r="NND2" s="2277"/>
      <c r="NNE2" s="2277"/>
      <c r="NNF2" s="2277"/>
      <c r="NNG2" s="2277"/>
      <c r="NNH2" s="2277"/>
      <c r="NNI2" s="2277"/>
      <c r="NNJ2" s="2277"/>
      <c r="NNK2" s="2277"/>
      <c r="NNL2" s="2277"/>
      <c r="NNM2" s="2277"/>
      <c r="NNN2" s="2277"/>
      <c r="NNO2" s="2277"/>
      <c r="NNP2" s="2277"/>
      <c r="NNQ2" s="2277"/>
      <c r="NNR2" s="2277"/>
      <c r="NNS2" s="2277"/>
      <c r="NNT2" s="2277"/>
      <c r="NNU2" s="2277"/>
      <c r="NNV2" s="2277"/>
      <c r="NNW2" s="2277"/>
      <c r="NNX2" s="2277"/>
      <c r="NNY2" s="2277"/>
      <c r="NNZ2" s="2277"/>
      <c r="NOA2" s="2277"/>
      <c r="NOB2" s="2277"/>
      <c r="NOC2" s="2277"/>
      <c r="NOD2" s="2277"/>
      <c r="NOE2" s="2277"/>
      <c r="NOF2" s="2277"/>
      <c r="NOG2" s="2277"/>
      <c r="NOH2" s="2277"/>
      <c r="NOI2" s="2277"/>
      <c r="NOJ2" s="2277"/>
      <c r="NOK2" s="2277"/>
      <c r="NOL2" s="2277"/>
      <c r="NOM2" s="2277"/>
      <c r="NON2" s="2277"/>
      <c r="NOO2" s="2277"/>
      <c r="NOP2" s="2277"/>
      <c r="NOQ2" s="2277"/>
      <c r="NOR2" s="2277"/>
      <c r="NOS2" s="2277"/>
      <c r="NOT2" s="2277"/>
      <c r="NOU2" s="2277"/>
      <c r="NOV2" s="2277"/>
      <c r="NOW2" s="2277"/>
      <c r="NOX2" s="2277"/>
      <c r="NOY2" s="2277"/>
      <c r="NOZ2" s="2277"/>
      <c r="NPA2" s="2277"/>
      <c r="NPB2" s="2277"/>
      <c r="NPC2" s="2277"/>
      <c r="NPD2" s="2277"/>
      <c r="NPE2" s="2277"/>
      <c r="NPF2" s="2277"/>
      <c r="NPG2" s="2277"/>
      <c r="NPH2" s="2277"/>
      <c r="NPI2" s="2277"/>
      <c r="NPJ2" s="2277"/>
      <c r="NPK2" s="2277"/>
      <c r="NPL2" s="2277"/>
      <c r="NPM2" s="2277"/>
      <c r="NPN2" s="2277"/>
      <c r="NPO2" s="2277"/>
      <c r="NPP2" s="2277"/>
      <c r="NPQ2" s="2277"/>
      <c r="NPR2" s="2277"/>
      <c r="NPS2" s="2277"/>
      <c r="NPT2" s="2277"/>
      <c r="NPU2" s="2277"/>
      <c r="NPV2" s="2277"/>
      <c r="NPW2" s="2277"/>
      <c r="NPX2" s="2277"/>
      <c r="NPY2" s="2277"/>
      <c r="NPZ2" s="2277"/>
      <c r="NQA2" s="2277"/>
      <c r="NQB2" s="2277"/>
      <c r="NQC2" s="2277"/>
      <c r="NQD2" s="2277"/>
      <c r="NQE2" s="2277"/>
      <c r="NQF2" s="2277"/>
      <c r="NQG2" s="2277"/>
      <c r="NQH2" s="2277"/>
      <c r="NQI2" s="2277"/>
      <c r="NQJ2" s="2277"/>
      <c r="NQK2" s="2277"/>
      <c r="NQL2" s="2277"/>
      <c r="NQM2" s="2277"/>
      <c r="NQN2" s="2277"/>
      <c r="NQO2" s="2277"/>
      <c r="NQP2" s="2277"/>
      <c r="NQQ2" s="2277"/>
      <c r="NQR2" s="2277"/>
      <c r="NQS2" s="2277"/>
      <c r="NQT2" s="2277"/>
      <c r="NQU2" s="2277"/>
      <c r="NQV2" s="2277"/>
      <c r="NQW2" s="2277"/>
      <c r="NQX2" s="2277"/>
      <c r="NQY2" s="2277"/>
      <c r="NQZ2" s="2277"/>
      <c r="NRA2" s="2277"/>
      <c r="NRB2" s="2277"/>
      <c r="NRC2" s="2277"/>
      <c r="NRD2" s="2277"/>
      <c r="NRE2" s="2277"/>
      <c r="NRF2" s="2277"/>
      <c r="NRG2" s="2277"/>
      <c r="NRH2" s="2277"/>
      <c r="NRI2" s="2277"/>
      <c r="NRJ2" s="2277"/>
      <c r="NRK2" s="2277"/>
      <c r="NRL2" s="2277"/>
      <c r="NRM2" s="2277"/>
      <c r="NRN2" s="2277"/>
      <c r="NRO2" s="2277"/>
      <c r="NRP2" s="2277"/>
      <c r="NRQ2" s="2277"/>
      <c r="NRR2" s="2277"/>
      <c r="NRS2" s="2277"/>
      <c r="NRT2" s="2277"/>
      <c r="NRU2" s="2277"/>
      <c r="NRV2" s="2277"/>
      <c r="NRW2" s="2277"/>
      <c r="NRX2" s="2277"/>
      <c r="NRY2" s="2277"/>
      <c r="NRZ2" s="2277"/>
      <c r="NSA2" s="2277"/>
      <c r="NSB2" s="2277"/>
      <c r="NSC2" s="2277"/>
      <c r="NSD2" s="2277"/>
      <c r="NSE2" s="2277"/>
      <c r="NSF2" s="2277"/>
      <c r="NSG2" s="2277"/>
      <c r="NSH2" s="2277"/>
      <c r="NSI2" s="2277"/>
      <c r="NSJ2" s="2277"/>
      <c r="NSK2" s="2277"/>
      <c r="NSL2" s="2277"/>
      <c r="NSM2" s="2277"/>
      <c r="NSN2" s="2277"/>
      <c r="NSO2" s="2277"/>
      <c r="NSP2" s="2277"/>
      <c r="NSQ2" s="2277"/>
      <c r="NSR2" s="2277"/>
      <c r="NSS2" s="2277"/>
      <c r="NST2" s="2277"/>
      <c r="NSU2" s="2277"/>
      <c r="NSV2" s="2277"/>
      <c r="NSW2" s="2277"/>
      <c r="NSX2" s="2277"/>
      <c r="NSY2" s="2277"/>
      <c r="NSZ2" s="2277"/>
      <c r="NTA2" s="2277"/>
      <c r="NTB2" s="2277"/>
      <c r="NTC2" s="2277"/>
      <c r="NTD2" s="2277"/>
      <c r="NTE2" s="2277"/>
      <c r="NTF2" s="2277"/>
      <c r="NTG2" s="2277"/>
      <c r="NTH2" s="2277"/>
      <c r="NTI2" s="2277"/>
      <c r="NTJ2" s="2277"/>
      <c r="NTK2" s="2277"/>
      <c r="NTL2" s="2277"/>
      <c r="NTM2" s="2277"/>
      <c r="NTN2" s="2277"/>
      <c r="NTO2" s="2277"/>
      <c r="NTP2" s="2277"/>
      <c r="NTQ2" s="2277"/>
      <c r="NTR2" s="2277"/>
      <c r="NTS2" s="2277"/>
      <c r="NTT2" s="2277"/>
      <c r="NTU2" s="2277"/>
      <c r="NTV2" s="2277"/>
      <c r="NTW2" s="2277"/>
      <c r="NTX2" s="2277"/>
      <c r="NTY2" s="2277"/>
      <c r="NTZ2" s="2277"/>
      <c r="NUA2" s="2277"/>
      <c r="NUB2" s="2277"/>
      <c r="NUC2" s="2277"/>
      <c r="NUD2" s="2277"/>
      <c r="NUE2" s="2277"/>
      <c r="NUF2" s="2277"/>
      <c r="NUG2" s="2277"/>
      <c r="NUH2" s="2277"/>
      <c r="NUI2" s="2277"/>
      <c r="NUJ2" s="2277"/>
      <c r="NUK2" s="2277"/>
      <c r="NUL2" s="2277"/>
      <c r="NUM2" s="2277"/>
      <c r="NUN2" s="2277"/>
      <c r="NUO2" s="2277"/>
      <c r="NUP2" s="2277"/>
      <c r="NUQ2" s="2277"/>
      <c r="NUR2" s="2277"/>
      <c r="NUS2" s="2277"/>
      <c r="NUT2" s="2277"/>
      <c r="NUU2" s="2277"/>
      <c r="NUV2" s="2277"/>
      <c r="NUW2" s="2277"/>
      <c r="NUX2" s="2277"/>
      <c r="NUY2" s="2277"/>
      <c r="NUZ2" s="2277"/>
      <c r="NVA2" s="2277"/>
      <c r="NVB2" s="2277"/>
      <c r="NVC2" s="2277"/>
      <c r="NVD2" s="2277"/>
      <c r="NVE2" s="2277"/>
      <c r="NVF2" s="2277"/>
      <c r="NVG2" s="2277"/>
      <c r="NVH2" s="2277"/>
      <c r="NVI2" s="2277"/>
      <c r="NVJ2" s="2277"/>
      <c r="NVK2" s="2277"/>
      <c r="NVL2" s="2277"/>
      <c r="NVM2" s="2277"/>
      <c r="NVN2" s="2277"/>
      <c r="NVO2" s="2277"/>
      <c r="NVP2" s="2277"/>
      <c r="NVQ2" s="2277"/>
      <c r="NVR2" s="2277"/>
      <c r="NVS2" s="2277"/>
      <c r="NVT2" s="2277"/>
      <c r="NVU2" s="2277"/>
      <c r="NVV2" s="2277"/>
      <c r="NVW2" s="2277"/>
      <c r="NVX2" s="2277"/>
      <c r="NVY2" s="2277"/>
      <c r="NVZ2" s="2277"/>
      <c r="NWA2" s="2277"/>
      <c r="NWB2" s="2277"/>
      <c r="NWC2" s="2277"/>
      <c r="NWD2" s="2277"/>
      <c r="NWE2" s="2277"/>
      <c r="NWF2" s="2277"/>
      <c r="NWG2" s="2277"/>
      <c r="NWH2" s="2277"/>
      <c r="NWI2" s="2277"/>
      <c r="NWJ2" s="2277"/>
      <c r="NWK2" s="2277"/>
      <c r="NWL2" s="2277"/>
      <c r="NWM2" s="2277"/>
      <c r="NWN2" s="2277"/>
      <c r="NWO2" s="2277"/>
      <c r="NWP2" s="2277"/>
      <c r="NWQ2" s="2277"/>
      <c r="NWR2" s="2277"/>
      <c r="NWS2" s="2277"/>
      <c r="NWT2" s="2277"/>
      <c r="NWU2" s="2277"/>
      <c r="NWV2" s="2277"/>
      <c r="NWW2" s="2277"/>
      <c r="NWX2" s="2277"/>
      <c r="NWY2" s="2277"/>
      <c r="NWZ2" s="2277"/>
      <c r="NXA2" s="2277"/>
      <c r="NXB2" s="2277"/>
      <c r="NXC2" s="2277"/>
      <c r="NXD2" s="2277"/>
      <c r="NXE2" s="2277"/>
      <c r="NXF2" s="2277"/>
      <c r="NXG2" s="2277"/>
      <c r="NXH2" s="2277"/>
      <c r="NXI2" s="2277"/>
      <c r="NXJ2" s="2277"/>
      <c r="NXK2" s="2277"/>
      <c r="NXL2" s="2277"/>
      <c r="NXM2" s="2277"/>
      <c r="NXN2" s="2277"/>
      <c r="NXO2" s="2277"/>
      <c r="NXP2" s="2277"/>
      <c r="NXQ2" s="2277"/>
      <c r="NXR2" s="2277"/>
      <c r="NXS2" s="2277"/>
      <c r="NXT2" s="2277"/>
      <c r="NXU2" s="2277"/>
      <c r="NXV2" s="2277"/>
      <c r="NXW2" s="2277"/>
      <c r="NXX2" s="2277"/>
      <c r="NXY2" s="2277"/>
      <c r="NXZ2" s="2277"/>
      <c r="NYA2" s="2277"/>
      <c r="NYB2" s="2277"/>
      <c r="NYC2" s="2277"/>
      <c r="NYD2" s="2277"/>
      <c r="NYE2" s="2277"/>
      <c r="NYF2" s="2277"/>
      <c r="NYG2" s="2277"/>
      <c r="NYH2" s="2277"/>
      <c r="NYI2" s="2277"/>
      <c r="NYJ2" s="2277"/>
      <c r="NYK2" s="2277"/>
      <c r="NYL2" s="2277"/>
      <c r="NYM2" s="2277"/>
      <c r="NYN2" s="2277"/>
      <c r="NYO2" s="2277"/>
      <c r="NYP2" s="2277"/>
      <c r="NYQ2" s="2277"/>
      <c r="NYR2" s="2277"/>
      <c r="NYS2" s="2277"/>
      <c r="NYT2" s="2277"/>
      <c r="NYU2" s="2277"/>
      <c r="NYV2" s="2277"/>
      <c r="NYW2" s="2277"/>
      <c r="NYX2" s="2277"/>
      <c r="NYY2" s="2277"/>
      <c r="NYZ2" s="2277"/>
      <c r="NZA2" s="2277"/>
      <c r="NZB2" s="2277"/>
      <c r="NZC2" s="2277"/>
      <c r="NZD2" s="2277"/>
      <c r="NZE2" s="2277"/>
      <c r="NZF2" s="2277"/>
      <c r="NZG2" s="2277"/>
      <c r="NZH2" s="2277"/>
      <c r="NZI2" s="2277"/>
      <c r="NZJ2" s="2277"/>
      <c r="NZK2" s="2277"/>
      <c r="NZL2" s="2277"/>
      <c r="NZM2" s="2277"/>
      <c r="NZN2" s="2277"/>
      <c r="NZO2" s="2277"/>
      <c r="NZP2" s="2277"/>
      <c r="NZQ2" s="2277"/>
      <c r="NZR2" s="2277"/>
      <c r="NZS2" s="2277"/>
      <c r="NZT2" s="2277"/>
      <c r="NZU2" s="2277"/>
      <c r="NZV2" s="2277"/>
      <c r="NZW2" s="2277"/>
      <c r="NZX2" s="2277"/>
      <c r="NZY2" s="2277"/>
      <c r="NZZ2" s="2277"/>
      <c r="OAA2" s="2277"/>
      <c r="OAB2" s="2277"/>
      <c r="OAC2" s="2277"/>
      <c r="OAD2" s="2277"/>
      <c r="OAE2" s="2277"/>
      <c r="OAF2" s="2277"/>
      <c r="OAG2" s="2277"/>
      <c r="OAH2" s="2277"/>
      <c r="OAI2" s="2277"/>
      <c r="OAJ2" s="2277"/>
      <c r="OAK2" s="2277"/>
      <c r="OAL2" s="2277"/>
      <c r="OAM2" s="2277"/>
      <c r="OAN2" s="2277"/>
      <c r="OAO2" s="2277"/>
      <c r="OAP2" s="2277"/>
      <c r="OAQ2" s="2277"/>
      <c r="OAR2" s="2277"/>
      <c r="OAS2" s="2277"/>
      <c r="OAT2" s="2277"/>
      <c r="OAU2" s="2277"/>
      <c r="OAV2" s="2277"/>
      <c r="OAW2" s="2277"/>
      <c r="OAX2" s="2277"/>
      <c r="OAY2" s="2277"/>
      <c r="OAZ2" s="2277"/>
      <c r="OBA2" s="2277"/>
      <c r="OBB2" s="2277"/>
      <c r="OBC2" s="2277"/>
      <c r="OBD2" s="2277"/>
      <c r="OBE2" s="2277"/>
      <c r="OBF2" s="2277"/>
      <c r="OBG2" s="2277"/>
      <c r="OBH2" s="2277"/>
      <c r="OBI2" s="2277"/>
      <c r="OBJ2" s="2277"/>
      <c r="OBK2" s="2277"/>
      <c r="OBL2" s="2277"/>
      <c r="OBM2" s="2277"/>
      <c r="OBN2" s="2277"/>
      <c r="OBO2" s="2277"/>
      <c r="OBP2" s="2277"/>
      <c r="OBQ2" s="2277"/>
      <c r="OBR2" s="2277"/>
      <c r="OBS2" s="2277"/>
      <c r="OBT2" s="2277"/>
      <c r="OBU2" s="2277"/>
      <c r="OBV2" s="2277"/>
      <c r="OBW2" s="2277"/>
      <c r="OBX2" s="2277"/>
      <c r="OBY2" s="2277"/>
      <c r="OBZ2" s="2277"/>
      <c r="OCA2" s="2277"/>
      <c r="OCB2" s="2277"/>
      <c r="OCC2" s="2277"/>
      <c r="OCD2" s="2277"/>
      <c r="OCE2" s="2277"/>
      <c r="OCF2" s="2277"/>
      <c r="OCG2" s="2277"/>
      <c r="OCH2" s="2277"/>
      <c r="OCI2" s="2277"/>
      <c r="OCJ2" s="2277"/>
      <c r="OCK2" s="2277"/>
      <c r="OCL2" s="2277"/>
      <c r="OCM2" s="2277"/>
      <c r="OCN2" s="2277"/>
      <c r="OCO2" s="2277"/>
      <c r="OCP2" s="2277"/>
      <c r="OCQ2" s="2277"/>
      <c r="OCR2" s="2277"/>
      <c r="OCS2" s="2277"/>
      <c r="OCT2" s="2277"/>
      <c r="OCU2" s="2277"/>
      <c r="OCV2" s="2277"/>
      <c r="OCW2" s="2277"/>
      <c r="OCX2" s="2277"/>
      <c r="OCY2" s="2277"/>
      <c r="OCZ2" s="2277"/>
      <c r="ODA2" s="2277"/>
      <c r="ODB2" s="2277"/>
      <c r="ODC2" s="2277"/>
      <c r="ODD2" s="2277"/>
      <c r="ODE2" s="2277"/>
      <c r="ODF2" s="2277"/>
      <c r="ODG2" s="2277"/>
      <c r="ODH2" s="2277"/>
      <c r="ODI2" s="2277"/>
      <c r="ODJ2" s="2277"/>
      <c r="ODK2" s="2277"/>
      <c r="ODL2" s="2277"/>
      <c r="ODM2" s="2277"/>
      <c r="ODN2" s="2277"/>
      <c r="ODO2" s="2277"/>
      <c r="ODP2" s="2277"/>
      <c r="ODQ2" s="2277"/>
      <c r="ODR2" s="2277"/>
      <c r="ODS2" s="2277"/>
      <c r="ODT2" s="2277"/>
      <c r="ODU2" s="2277"/>
      <c r="ODV2" s="2277"/>
      <c r="ODW2" s="2277"/>
      <c r="ODX2" s="2277"/>
      <c r="ODY2" s="2277"/>
      <c r="ODZ2" s="2277"/>
      <c r="OEA2" s="2277"/>
      <c r="OEB2" s="2277"/>
      <c r="OEC2" s="2277"/>
      <c r="OED2" s="2277"/>
      <c r="OEE2" s="2277"/>
      <c r="OEF2" s="2277"/>
      <c r="OEG2" s="2277"/>
      <c r="OEH2" s="2277"/>
      <c r="OEI2" s="2277"/>
      <c r="OEJ2" s="2277"/>
      <c r="OEK2" s="2277"/>
      <c r="OEL2" s="2277"/>
      <c r="OEM2" s="2277"/>
      <c r="OEN2" s="2277"/>
      <c r="OEO2" s="2277"/>
      <c r="OEP2" s="2277"/>
      <c r="OEQ2" s="2277"/>
      <c r="OER2" s="2277"/>
      <c r="OES2" s="2277"/>
      <c r="OET2" s="2277"/>
      <c r="OEU2" s="2277"/>
      <c r="OEV2" s="2277"/>
      <c r="OEW2" s="2277"/>
      <c r="OEX2" s="2277"/>
      <c r="OEY2" s="2277"/>
      <c r="OEZ2" s="2277"/>
      <c r="OFA2" s="2277"/>
      <c r="OFB2" s="2277"/>
      <c r="OFC2" s="2277"/>
      <c r="OFD2" s="2277"/>
      <c r="OFE2" s="2277"/>
      <c r="OFF2" s="2277"/>
      <c r="OFG2" s="2277"/>
      <c r="OFH2" s="2277"/>
      <c r="OFI2" s="2277"/>
      <c r="OFJ2" s="2277"/>
      <c r="OFK2" s="2277"/>
      <c r="OFL2" s="2277"/>
      <c r="OFM2" s="2277"/>
      <c r="OFN2" s="2277"/>
      <c r="OFO2" s="2277"/>
      <c r="OFP2" s="2277"/>
      <c r="OFQ2" s="2277"/>
      <c r="OFR2" s="2277"/>
      <c r="OFS2" s="2277"/>
      <c r="OFT2" s="2277"/>
      <c r="OFU2" s="2277"/>
      <c r="OFV2" s="2277"/>
      <c r="OFW2" s="2277"/>
      <c r="OFX2" s="2277"/>
      <c r="OFY2" s="2277"/>
      <c r="OFZ2" s="2277"/>
      <c r="OGA2" s="2277"/>
      <c r="OGB2" s="2277"/>
      <c r="OGC2" s="2277"/>
      <c r="OGD2" s="2277"/>
      <c r="OGE2" s="2277"/>
      <c r="OGF2" s="2277"/>
      <c r="OGG2" s="2277"/>
      <c r="OGH2" s="2277"/>
      <c r="OGI2" s="2277"/>
      <c r="OGJ2" s="2277"/>
      <c r="OGK2" s="2277"/>
      <c r="OGL2" s="2277"/>
      <c r="OGM2" s="2277"/>
      <c r="OGN2" s="2277"/>
      <c r="OGO2" s="2277"/>
      <c r="OGP2" s="2277"/>
      <c r="OGQ2" s="2277"/>
      <c r="OGR2" s="2277"/>
      <c r="OGS2" s="2277"/>
      <c r="OGT2" s="2277"/>
      <c r="OGU2" s="2277"/>
      <c r="OGV2" s="2277"/>
      <c r="OGW2" s="2277"/>
      <c r="OGX2" s="2277"/>
      <c r="OGY2" s="2277"/>
      <c r="OGZ2" s="2277"/>
      <c r="OHA2" s="2277"/>
      <c r="OHB2" s="2277"/>
      <c r="OHC2" s="2277"/>
      <c r="OHD2" s="2277"/>
      <c r="OHE2" s="2277"/>
      <c r="OHF2" s="2277"/>
      <c r="OHG2" s="2277"/>
      <c r="OHH2" s="2277"/>
      <c r="OHI2" s="2277"/>
      <c r="OHJ2" s="2277"/>
      <c r="OHK2" s="2277"/>
      <c r="OHL2" s="2277"/>
      <c r="OHM2" s="2277"/>
      <c r="OHN2" s="2277"/>
      <c r="OHO2" s="2277"/>
      <c r="OHP2" s="2277"/>
      <c r="OHQ2" s="2277"/>
      <c r="OHR2" s="2277"/>
      <c r="OHS2" s="2277"/>
      <c r="OHT2" s="2277"/>
      <c r="OHU2" s="2277"/>
      <c r="OHV2" s="2277"/>
      <c r="OHW2" s="2277"/>
      <c r="OHX2" s="2277"/>
      <c r="OHY2" s="2277"/>
      <c r="OHZ2" s="2277"/>
      <c r="OIA2" s="2277"/>
      <c r="OIB2" s="2277"/>
      <c r="OIC2" s="2277"/>
      <c r="OID2" s="2277"/>
      <c r="OIE2" s="2277"/>
      <c r="OIF2" s="2277"/>
      <c r="OIG2" s="2277"/>
      <c r="OIH2" s="2277"/>
      <c r="OII2" s="2277"/>
      <c r="OIJ2" s="2277"/>
      <c r="OIK2" s="2277"/>
      <c r="OIL2" s="2277"/>
      <c r="OIM2" s="2277"/>
      <c r="OIN2" s="2277"/>
      <c r="OIO2" s="2277"/>
      <c r="OIP2" s="2277"/>
      <c r="OIQ2" s="2277"/>
      <c r="OIR2" s="2277"/>
      <c r="OIS2" s="2277"/>
      <c r="OIT2" s="2277"/>
      <c r="OIU2" s="2277"/>
      <c r="OIV2" s="2277"/>
      <c r="OIW2" s="2277"/>
      <c r="OIX2" s="2277"/>
      <c r="OIY2" s="2277"/>
      <c r="OIZ2" s="2277"/>
      <c r="OJA2" s="2277"/>
      <c r="OJB2" s="2277"/>
      <c r="OJC2" s="2277"/>
      <c r="OJD2" s="2277"/>
      <c r="OJE2" s="2277"/>
      <c r="OJF2" s="2277"/>
      <c r="OJG2" s="2277"/>
      <c r="OJH2" s="2277"/>
      <c r="OJI2" s="2277"/>
      <c r="OJJ2" s="2277"/>
      <c r="OJK2" s="2277"/>
      <c r="OJL2" s="2277"/>
      <c r="OJM2" s="2277"/>
      <c r="OJN2" s="2277"/>
      <c r="OJO2" s="2277"/>
      <c r="OJP2" s="2277"/>
      <c r="OJQ2" s="2277"/>
      <c r="OJR2" s="2277"/>
      <c r="OJS2" s="2277"/>
      <c r="OJT2" s="2277"/>
      <c r="OJU2" s="2277"/>
      <c r="OJV2" s="2277"/>
      <c r="OJW2" s="2277"/>
      <c r="OJX2" s="2277"/>
      <c r="OJY2" s="2277"/>
      <c r="OJZ2" s="2277"/>
      <c r="OKA2" s="2277"/>
      <c r="OKB2" s="2277"/>
      <c r="OKC2" s="2277"/>
      <c r="OKD2" s="2277"/>
      <c r="OKE2" s="2277"/>
      <c r="OKF2" s="2277"/>
      <c r="OKG2" s="2277"/>
      <c r="OKH2" s="2277"/>
      <c r="OKI2" s="2277"/>
      <c r="OKJ2" s="2277"/>
      <c r="OKK2" s="2277"/>
      <c r="OKL2" s="2277"/>
      <c r="OKM2" s="2277"/>
      <c r="OKN2" s="2277"/>
      <c r="OKO2" s="2277"/>
      <c r="OKP2" s="2277"/>
      <c r="OKQ2" s="2277"/>
      <c r="OKR2" s="2277"/>
      <c r="OKS2" s="2277"/>
      <c r="OKT2" s="2277"/>
      <c r="OKU2" s="2277"/>
      <c r="OKV2" s="2277"/>
      <c r="OKW2" s="2277"/>
      <c r="OKX2" s="2277"/>
      <c r="OKY2" s="2277"/>
      <c r="OKZ2" s="2277"/>
      <c r="OLA2" s="2277"/>
      <c r="OLB2" s="2277"/>
      <c r="OLC2" s="2277"/>
      <c r="OLD2" s="2277"/>
      <c r="OLE2" s="2277"/>
      <c r="OLF2" s="2277"/>
      <c r="OLG2" s="2277"/>
      <c r="OLH2" s="2277"/>
      <c r="OLI2" s="2277"/>
      <c r="OLJ2" s="2277"/>
      <c r="OLK2" s="2277"/>
      <c r="OLL2" s="2277"/>
      <c r="OLM2" s="2277"/>
      <c r="OLN2" s="2277"/>
      <c r="OLO2" s="2277"/>
      <c r="OLP2" s="2277"/>
      <c r="OLQ2" s="2277"/>
      <c r="OLR2" s="2277"/>
      <c r="OLS2" s="2277"/>
      <c r="OLT2" s="2277"/>
      <c r="OLU2" s="2277"/>
      <c r="OLV2" s="2277"/>
      <c r="OLW2" s="2277"/>
      <c r="OLX2" s="2277"/>
      <c r="OLY2" s="2277"/>
      <c r="OLZ2" s="2277"/>
      <c r="OMA2" s="2277"/>
      <c r="OMB2" s="2277"/>
      <c r="OMC2" s="2277"/>
      <c r="OMD2" s="2277"/>
      <c r="OME2" s="2277"/>
      <c r="OMF2" s="2277"/>
      <c r="OMG2" s="2277"/>
      <c r="OMH2" s="2277"/>
      <c r="OMI2" s="2277"/>
      <c r="OMJ2" s="2277"/>
      <c r="OMK2" s="2277"/>
      <c r="OML2" s="2277"/>
      <c r="OMM2" s="2277"/>
      <c r="OMN2" s="2277"/>
      <c r="OMO2" s="2277"/>
      <c r="OMP2" s="2277"/>
      <c r="OMQ2" s="2277"/>
      <c r="OMR2" s="2277"/>
      <c r="OMS2" s="2277"/>
      <c r="OMT2" s="2277"/>
      <c r="OMU2" s="2277"/>
      <c r="OMV2" s="2277"/>
      <c r="OMW2" s="2277"/>
      <c r="OMX2" s="2277"/>
      <c r="OMY2" s="2277"/>
      <c r="OMZ2" s="2277"/>
      <c r="ONA2" s="2277"/>
      <c r="ONB2" s="2277"/>
      <c r="ONC2" s="2277"/>
      <c r="OND2" s="2277"/>
      <c r="ONE2" s="2277"/>
      <c r="ONF2" s="2277"/>
      <c r="ONG2" s="2277"/>
      <c r="ONH2" s="2277"/>
      <c r="ONI2" s="2277"/>
      <c r="ONJ2" s="2277"/>
      <c r="ONK2" s="2277"/>
      <c r="ONL2" s="2277"/>
      <c r="ONM2" s="2277"/>
      <c r="ONN2" s="2277"/>
      <c r="ONO2" s="2277"/>
      <c r="ONP2" s="2277"/>
      <c r="ONQ2" s="2277"/>
      <c r="ONR2" s="2277"/>
      <c r="ONS2" s="2277"/>
      <c r="ONT2" s="2277"/>
      <c r="ONU2" s="2277"/>
      <c r="ONV2" s="2277"/>
      <c r="ONW2" s="2277"/>
      <c r="ONX2" s="2277"/>
      <c r="ONY2" s="2277"/>
      <c r="ONZ2" s="2277"/>
      <c r="OOA2" s="2277"/>
      <c r="OOB2" s="2277"/>
      <c r="OOC2" s="2277"/>
      <c r="OOD2" s="2277"/>
      <c r="OOE2" s="2277"/>
      <c r="OOF2" s="2277"/>
      <c r="OOG2" s="2277"/>
      <c r="OOH2" s="2277"/>
      <c r="OOI2" s="2277"/>
      <c r="OOJ2" s="2277"/>
      <c r="OOK2" s="2277"/>
      <c r="OOL2" s="2277"/>
      <c r="OOM2" s="2277"/>
      <c r="OON2" s="2277"/>
      <c r="OOO2" s="2277"/>
      <c r="OOP2" s="2277"/>
      <c r="OOQ2" s="2277"/>
      <c r="OOR2" s="2277"/>
      <c r="OOS2" s="2277"/>
      <c r="OOT2" s="2277"/>
      <c r="OOU2" s="2277"/>
      <c r="OOV2" s="2277"/>
      <c r="OOW2" s="2277"/>
      <c r="OOX2" s="2277"/>
      <c r="OOY2" s="2277"/>
      <c r="OOZ2" s="2277"/>
      <c r="OPA2" s="2277"/>
      <c r="OPB2" s="2277"/>
      <c r="OPC2" s="2277"/>
      <c r="OPD2" s="2277"/>
      <c r="OPE2" s="2277"/>
      <c r="OPF2" s="2277"/>
      <c r="OPG2" s="2277"/>
      <c r="OPH2" s="2277"/>
      <c r="OPI2" s="2277"/>
      <c r="OPJ2" s="2277"/>
      <c r="OPK2" s="2277"/>
      <c r="OPL2" s="2277"/>
      <c r="OPM2" s="2277"/>
      <c r="OPN2" s="2277"/>
      <c r="OPO2" s="2277"/>
      <c r="OPP2" s="2277"/>
      <c r="OPQ2" s="2277"/>
      <c r="OPR2" s="2277"/>
      <c r="OPS2" s="2277"/>
      <c r="OPT2" s="2277"/>
      <c r="OPU2" s="2277"/>
      <c r="OPV2" s="2277"/>
      <c r="OPW2" s="2277"/>
      <c r="OPX2" s="2277"/>
      <c r="OPY2" s="2277"/>
      <c r="OPZ2" s="2277"/>
      <c r="OQA2" s="2277"/>
      <c r="OQB2" s="2277"/>
      <c r="OQC2" s="2277"/>
      <c r="OQD2" s="2277"/>
      <c r="OQE2" s="2277"/>
      <c r="OQF2" s="2277"/>
      <c r="OQG2" s="2277"/>
      <c r="OQH2" s="2277"/>
      <c r="OQI2" s="2277"/>
      <c r="OQJ2" s="2277"/>
      <c r="OQK2" s="2277"/>
      <c r="OQL2" s="2277"/>
      <c r="OQM2" s="2277"/>
      <c r="OQN2" s="2277"/>
      <c r="OQO2" s="2277"/>
      <c r="OQP2" s="2277"/>
      <c r="OQQ2" s="2277"/>
      <c r="OQR2" s="2277"/>
      <c r="OQS2" s="2277"/>
      <c r="OQT2" s="2277"/>
      <c r="OQU2" s="2277"/>
      <c r="OQV2" s="2277"/>
      <c r="OQW2" s="2277"/>
      <c r="OQX2" s="2277"/>
      <c r="OQY2" s="2277"/>
      <c r="OQZ2" s="2277"/>
      <c r="ORA2" s="2277"/>
      <c r="ORB2" s="2277"/>
      <c r="ORC2" s="2277"/>
      <c r="ORD2" s="2277"/>
      <c r="ORE2" s="2277"/>
      <c r="ORF2" s="2277"/>
      <c r="ORG2" s="2277"/>
      <c r="ORH2" s="2277"/>
      <c r="ORI2" s="2277"/>
      <c r="ORJ2" s="2277"/>
      <c r="ORK2" s="2277"/>
      <c r="ORL2" s="2277"/>
      <c r="ORM2" s="2277"/>
      <c r="ORN2" s="2277"/>
      <c r="ORO2" s="2277"/>
      <c r="ORP2" s="2277"/>
      <c r="ORQ2" s="2277"/>
      <c r="ORR2" s="2277"/>
      <c r="ORS2" s="2277"/>
      <c r="ORT2" s="2277"/>
      <c r="ORU2" s="2277"/>
      <c r="ORV2" s="2277"/>
      <c r="ORW2" s="2277"/>
      <c r="ORX2" s="2277"/>
      <c r="ORY2" s="2277"/>
      <c r="ORZ2" s="2277"/>
      <c r="OSA2" s="2277"/>
      <c r="OSB2" s="2277"/>
      <c r="OSC2" s="2277"/>
      <c r="OSD2" s="2277"/>
      <c r="OSE2" s="2277"/>
      <c r="OSF2" s="2277"/>
      <c r="OSG2" s="2277"/>
      <c r="OSH2" s="2277"/>
      <c r="OSI2" s="2277"/>
      <c r="OSJ2" s="2277"/>
      <c r="OSK2" s="2277"/>
      <c r="OSL2" s="2277"/>
      <c r="OSM2" s="2277"/>
      <c r="OSN2" s="2277"/>
      <c r="OSO2" s="2277"/>
      <c r="OSP2" s="2277"/>
      <c r="OSQ2" s="2277"/>
      <c r="OSR2" s="2277"/>
      <c r="OSS2" s="2277"/>
      <c r="OST2" s="2277"/>
      <c r="OSU2" s="2277"/>
      <c r="OSV2" s="2277"/>
      <c r="OSW2" s="2277"/>
      <c r="OSX2" s="2277"/>
      <c r="OSY2" s="2277"/>
      <c r="OSZ2" s="2277"/>
      <c r="OTA2" s="2277"/>
      <c r="OTB2" s="2277"/>
      <c r="OTC2" s="2277"/>
      <c r="OTD2" s="2277"/>
      <c r="OTE2" s="2277"/>
      <c r="OTF2" s="2277"/>
      <c r="OTG2" s="2277"/>
      <c r="OTH2" s="2277"/>
      <c r="OTI2" s="2277"/>
      <c r="OTJ2" s="2277"/>
      <c r="OTK2" s="2277"/>
      <c r="OTL2" s="2277"/>
      <c r="OTM2" s="2277"/>
      <c r="OTN2" s="2277"/>
      <c r="OTO2" s="2277"/>
      <c r="OTP2" s="2277"/>
      <c r="OTQ2" s="2277"/>
      <c r="OTR2" s="2277"/>
      <c r="OTS2" s="2277"/>
      <c r="OTT2" s="2277"/>
      <c r="OTU2" s="2277"/>
      <c r="OTV2" s="2277"/>
      <c r="OTW2" s="2277"/>
      <c r="OTX2" s="2277"/>
      <c r="OTY2" s="2277"/>
      <c r="OTZ2" s="2277"/>
      <c r="OUA2" s="2277"/>
      <c r="OUB2" s="2277"/>
      <c r="OUC2" s="2277"/>
      <c r="OUD2" s="2277"/>
      <c r="OUE2" s="2277"/>
      <c r="OUF2" s="2277"/>
      <c r="OUG2" s="2277"/>
      <c r="OUH2" s="2277"/>
      <c r="OUI2" s="2277"/>
      <c r="OUJ2" s="2277"/>
      <c r="OUK2" s="2277"/>
      <c r="OUL2" s="2277"/>
      <c r="OUM2" s="2277"/>
      <c r="OUN2" s="2277"/>
      <c r="OUO2" s="2277"/>
      <c r="OUP2" s="2277"/>
      <c r="OUQ2" s="2277"/>
      <c r="OUR2" s="2277"/>
      <c r="OUS2" s="2277"/>
      <c r="OUT2" s="2277"/>
      <c r="OUU2" s="2277"/>
      <c r="OUV2" s="2277"/>
      <c r="OUW2" s="2277"/>
      <c r="OUX2" s="2277"/>
      <c r="OUY2" s="2277"/>
      <c r="OUZ2" s="2277"/>
      <c r="OVA2" s="2277"/>
      <c r="OVB2" s="2277"/>
      <c r="OVC2" s="2277"/>
      <c r="OVD2" s="2277"/>
      <c r="OVE2" s="2277"/>
      <c r="OVF2" s="2277"/>
      <c r="OVG2" s="2277"/>
      <c r="OVH2" s="2277"/>
      <c r="OVI2" s="2277"/>
      <c r="OVJ2" s="2277"/>
      <c r="OVK2" s="2277"/>
      <c r="OVL2" s="2277"/>
      <c r="OVM2" s="2277"/>
      <c r="OVN2" s="2277"/>
      <c r="OVO2" s="2277"/>
      <c r="OVP2" s="2277"/>
      <c r="OVQ2" s="2277"/>
      <c r="OVR2" s="2277"/>
      <c r="OVS2" s="2277"/>
      <c r="OVT2" s="2277"/>
      <c r="OVU2" s="2277"/>
      <c r="OVV2" s="2277"/>
      <c r="OVW2" s="2277"/>
      <c r="OVX2" s="2277"/>
      <c r="OVY2" s="2277"/>
      <c r="OVZ2" s="2277"/>
      <c r="OWA2" s="2277"/>
      <c r="OWB2" s="2277"/>
      <c r="OWC2" s="2277"/>
      <c r="OWD2" s="2277"/>
      <c r="OWE2" s="2277"/>
      <c r="OWF2" s="2277"/>
      <c r="OWG2" s="2277"/>
      <c r="OWH2" s="2277"/>
      <c r="OWI2" s="2277"/>
      <c r="OWJ2" s="2277"/>
      <c r="OWK2" s="2277"/>
      <c r="OWL2" s="2277"/>
      <c r="OWM2" s="2277"/>
      <c r="OWN2" s="2277"/>
      <c r="OWO2" s="2277"/>
      <c r="OWP2" s="2277"/>
      <c r="OWQ2" s="2277"/>
      <c r="OWR2" s="2277"/>
      <c r="OWS2" s="2277"/>
      <c r="OWT2" s="2277"/>
      <c r="OWU2" s="2277"/>
      <c r="OWV2" s="2277"/>
      <c r="OWW2" s="2277"/>
      <c r="OWX2" s="2277"/>
      <c r="OWY2" s="2277"/>
      <c r="OWZ2" s="2277"/>
      <c r="OXA2" s="2277"/>
      <c r="OXB2" s="2277"/>
      <c r="OXC2" s="2277"/>
      <c r="OXD2" s="2277"/>
      <c r="OXE2" s="2277"/>
      <c r="OXF2" s="2277"/>
      <c r="OXG2" s="2277"/>
      <c r="OXH2" s="2277"/>
      <c r="OXI2" s="2277"/>
      <c r="OXJ2" s="2277"/>
      <c r="OXK2" s="2277"/>
      <c r="OXL2" s="2277"/>
      <c r="OXM2" s="2277"/>
      <c r="OXN2" s="2277"/>
      <c r="OXO2" s="2277"/>
      <c r="OXP2" s="2277"/>
      <c r="OXQ2" s="2277"/>
      <c r="OXR2" s="2277"/>
      <c r="OXS2" s="2277"/>
      <c r="OXT2" s="2277"/>
      <c r="OXU2" s="2277"/>
      <c r="OXV2" s="2277"/>
      <c r="OXW2" s="2277"/>
      <c r="OXX2" s="2277"/>
      <c r="OXY2" s="2277"/>
      <c r="OXZ2" s="2277"/>
      <c r="OYA2" s="2277"/>
      <c r="OYB2" s="2277"/>
      <c r="OYC2" s="2277"/>
      <c r="OYD2" s="2277"/>
      <c r="OYE2" s="2277"/>
      <c r="OYF2" s="2277"/>
      <c r="OYG2" s="2277"/>
      <c r="OYH2" s="2277"/>
      <c r="OYI2" s="2277"/>
      <c r="OYJ2" s="2277"/>
      <c r="OYK2" s="2277"/>
      <c r="OYL2" s="2277"/>
      <c r="OYM2" s="2277"/>
      <c r="OYN2" s="2277"/>
      <c r="OYO2" s="2277"/>
      <c r="OYP2" s="2277"/>
      <c r="OYQ2" s="2277"/>
      <c r="OYR2" s="2277"/>
      <c r="OYS2" s="2277"/>
      <c r="OYT2" s="2277"/>
      <c r="OYU2" s="2277"/>
      <c r="OYV2" s="2277"/>
      <c r="OYW2" s="2277"/>
      <c r="OYX2" s="2277"/>
      <c r="OYY2" s="2277"/>
      <c r="OYZ2" s="2277"/>
      <c r="OZA2" s="2277"/>
      <c r="OZB2" s="2277"/>
      <c r="OZC2" s="2277"/>
      <c r="OZD2" s="2277"/>
      <c r="OZE2" s="2277"/>
      <c r="OZF2" s="2277"/>
      <c r="OZG2" s="2277"/>
      <c r="OZH2" s="2277"/>
      <c r="OZI2" s="2277"/>
      <c r="OZJ2" s="2277"/>
      <c r="OZK2" s="2277"/>
      <c r="OZL2" s="2277"/>
      <c r="OZM2" s="2277"/>
      <c r="OZN2" s="2277"/>
      <c r="OZO2" s="2277"/>
      <c r="OZP2" s="2277"/>
      <c r="OZQ2" s="2277"/>
      <c r="OZR2" s="2277"/>
      <c r="OZS2" s="2277"/>
      <c r="OZT2" s="2277"/>
      <c r="OZU2" s="2277"/>
      <c r="OZV2" s="2277"/>
      <c r="OZW2" s="2277"/>
      <c r="OZX2" s="2277"/>
      <c r="OZY2" s="2277"/>
      <c r="OZZ2" s="2277"/>
      <c r="PAA2" s="2277"/>
      <c r="PAB2" s="2277"/>
      <c r="PAC2" s="2277"/>
      <c r="PAD2" s="2277"/>
      <c r="PAE2" s="2277"/>
      <c r="PAF2" s="2277"/>
      <c r="PAG2" s="2277"/>
      <c r="PAH2" s="2277"/>
      <c r="PAI2" s="2277"/>
      <c r="PAJ2" s="2277"/>
      <c r="PAK2" s="2277"/>
      <c r="PAL2" s="2277"/>
      <c r="PAM2" s="2277"/>
      <c r="PAN2" s="2277"/>
      <c r="PAO2" s="2277"/>
      <c r="PAP2" s="2277"/>
      <c r="PAQ2" s="2277"/>
      <c r="PAR2" s="2277"/>
      <c r="PAS2" s="2277"/>
      <c r="PAT2" s="2277"/>
      <c r="PAU2" s="2277"/>
      <c r="PAV2" s="2277"/>
      <c r="PAW2" s="2277"/>
      <c r="PAX2" s="2277"/>
      <c r="PAY2" s="2277"/>
      <c r="PAZ2" s="2277"/>
      <c r="PBA2" s="2277"/>
      <c r="PBB2" s="2277"/>
      <c r="PBC2" s="2277"/>
      <c r="PBD2" s="2277"/>
      <c r="PBE2" s="2277"/>
      <c r="PBF2" s="2277"/>
      <c r="PBG2" s="2277"/>
      <c r="PBH2" s="2277"/>
      <c r="PBI2" s="2277"/>
      <c r="PBJ2" s="2277"/>
      <c r="PBK2" s="2277"/>
      <c r="PBL2" s="2277"/>
      <c r="PBM2" s="2277"/>
      <c r="PBN2" s="2277"/>
      <c r="PBO2" s="2277"/>
      <c r="PBP2" s="2277"/>
      <c r="PBQ2" s="2277"/>
      <c r="PBR2" s="2277"/>
      <c r="PBS2" s="2277"/>
      <c r="PBT2" s="2277"/>
      <c r="PBU2" s="2277"/>
      <c r="PBV2" s="2277"/>
      <c r="PBW2" s="2277"/>
      <c r="PBX2" s="2277"/>
      <c r="PBY2" s="2277"/>
      <c r="PBZ2" s="2277"/>
      <c r="PCA2" s="2277"/>
      <c r="PCB2" s="2277"/>
      <c r="PCC2" s="2277"/>
      <c r="PCD2" s="2277"/>
      <c r="PCE2" s="2277"/>
      <c r="PCF2" s="2277"/>
      <c r="PCG2" s="2277"/>
      <c r="PCH2" s="2277"/>
      <c r="PCI2" s="2277"/>
      <c r="PCJ2" s="2277"/>
      <c r="PCK2" s="2277"/>
      <c r="PCL2" s="2277"/>
      <c r="PCM2" s="2277"/>
      <c r="PCN2" s="2277"/>
      <c r="PCO2" s="2277"/>
      <c r="PCP2" s="2277"/>
      <c r="PCQ2" s="2277"/>
      <c r="PCR2" s="2277"/>
      <c r="PCS2" s="2277"/>
      <c r="PCT2" s="2277"/>
      <c r="PCU2" s="2277"/>
      <c r="PCV2" s="2277"/>
      <c r="PCW2" s="2277"/>
      <c r="PCX2" s="2277"/>
      <c r="PCY2" s="2277"/>
      <c r="PCZ2" s="2277"/>
      <c r="PDA2" s="2277"/>
      <c r="PDB2" s="2277"/>
      <c r="PDC2" s="2277"/>
      <c r="PDD2" s="2277"/>
      <c r="PDE2" s="2277"/>
      <c r="PDF2" s="2277"/>
      <c r="PDG2" s="2277"/>
      <c r="PDH2" s="2277"/>
      <c r="PDI2" s="2277"/>
      <c r="PDJ2" s="2277"/>
      <c r="PDK2" s="2277"/>
      <c r="PDL2" s="2277"/>
      <c r="PDM2" s="2277"/>
      <c r="PDN2" s="2277"/>
      <c r="PDO2" s="2277"/>
      <c r="PDP2" s="2277"/>
      <c r="PDQ2" s="2277"/>
      <c r="PDR2" s="2277"/>
      <c r="PDS2" s="2277"/>
      <c r="PDT2" s="2277"/>
      <c r="PDU2" s="2277"/>
      <c r="PDV2" s="2277"/>
      <c r="PDW2" s="2277"/>
      <c r="PDX2" s="2277"/>
      <c r="PDY2" s="2277"/>
      <c r="PDZ2" s="2277"/>
      <c r="PEA2" s="2277"/>
      <c r="PEB2" s="2277"/>
      <c r="PEC2" s="2277"/>
      <c r="PED2" s="2277"/>
      <c r="PEE2" s="2277"/>
      <c r="PEF2" s="2277"/>
      <c r="PEG2" s="2277"/>
      <c r="PEH2" s="2277"/>
      <c r="PEI2" s="2277"/>
      <c r="PEJ2" s="2277"/>
      <c r="PEK2" s="2277"/>
      <c r="PEL2" s="2277"/>
      <c r="PEM2" s="2277"/>
      <c r="PEN2" s="2277"/>
      <c r="PEO2" s="2277"/>
      <c r="PEP2" s="2277"/>
      <c r="PEQ2" s="2277"/>
      <c r="PER2" s="2277"/>
      <c r="PES2" s="2277"/>
      <c r="PET2" s="2277"/>
      <c r="PEU2" s="2277"/>
      <c r="PEV2" s="2277"/>
      <c r="PEW2" s="2277"/>
      <c r="PEX2" s="2277"/>
      <c r="PEY2" s="2277"/>
      <c r="PEZ2" s="2277"/>
      <c r="PFA2" s="2277"/>
      <c r="PFB2" s="2277"/>
      <c r="PFC2" s="2277"/>
      <c r="PFD2" s="2277"/>
      <c r="PFE2" s="2277"/>
      <c r="PFF2" s="2277"/>
      <c r="PFG2" s="2277"/>
      <c r="PFH2" s="2277"/>
      <c r="PFI2" s="2277"/>
      <c r="PFJ2" s="2277"/>
      <c r="PFK2" s="2277"/>
      <c r="PFL2" s="2277"/>
      <c r="PFM2" s="2277"/>
      <c r="PFN2" s="2277"/>
      <c r="PFO2" s="2277"/>
      <c r="PFP2" s="2277"/>
      <c r="PFQ2" s="2277"/>
      <c r="PFR2" s="2277"/>
      <c r="PFS2" s="2277"/>
      <c r="PFT2" s="2277"/>
      <c r="PFU2" s="2277"/>
      <c r="PFV2" s="2277"/>
      <c r="PFW2" s="2277"/>
      <c r="PFX2" s="2277"/>
      <c r="PFY2" s="2277"/>
      <c r="PFZ2" s="2277"/>
      <c r="PGA2" s="2277"/>
      <c r="PGB2" s="2277"/>
      <c r="PGC2" s="2277"/>
      <c r="PGD2" s="2277"/>
      <c r="PGE2" s="2277"/>
      <c r="PGF2" s="2277"/>
      <c r="PGG2" s="2277"/>
      <c r="PGH2" s="2277"/>
      <c r="PGI2" s="2277"/>
      <c r="PGJ2" s="2277"/>
      <c r="PGK2" s="2277"/>
      <c r="PGL2" s="2277"/>
      <c r="PGM2" s="2277"/>
      <c r="PGN2" s="2277"/>
      <c r="PGO2" s="2277"/>
      <c r="PGP2" s="2277"/>
      <c r="PGQ2" s="2277"/>
      <c r="PGR2" s="2277"/>
      <c r="PGS2" s="2277"/>
      <c r="PGT2" s="2277"/>
      <c r="PGU2" s="2277"/>
      <c r="PGV2" s="2277"/>
      <c r="PGW2" s="2277"/>
      <c r="PGX2" s="2277"/>
      <c r="PGY2" s="2277"/>
      <c r="PGZ2" s="2277"/>
      <c r="PHA2" s="2277"/>
      <c r="PHB2" s="2277"/>
      <c r="PHC2" s="2277"/>
      <c r="PHD2" s="2277"/>
      <c r="PHE2" s="2277"/>
      <c r="PHF2" s="2277"/>
      <c r="PHG2" s="2277"/>
      <c r="PHH2" s="2277"/>
      <c r="PHI2" s="2277"/>
      <c r="PHJ2" s="2277"/>
      <c r="PHK2" s="2277"/>
      <c r="PHL2" s="2277"/>
      <c r="PHM2" s="2277"/>
      <c r="PHN2" s="2277"/>
      <c r="PHO2" s="2277"/>
      <c r="PHP2" s="2277"/>
      <c r="PHQ2" s="2277"/>
      <c r="PHR2" s="2277"/>
      <c r="PHS2" s="2277"/>
      <c r="PHT2" s="2277"/>
      <c r="PHU2" s="2277"/>
      <c r="PHV2" s="2277"/>
      <c r="PHW2" s="2277"/>
      <c r="PHX2" s="2277"/>
      <c r="PHY2" s="2277"/>
      <c r="PHZ2" s="2277"/>
      <c r="PIA2" s="2277"/>
      <c r="PIB2" s="2277"/>
      <c r="PIC2" s="2277"/>
      <c r="PID2" s="2277"/>
      <c r="PIE2" s="2277"/>
      <c r="PIF2" s="2277"/>
      <c r="PIG2" s="2277"/>
      <c r="PIH2" s="2277"/>
      <c r="PII2" s="2277"/>
      <c r="PIJ2" s="2277"/>
      <c r="PIK2" s="2277"/>
      <c r="PIL2" s="2277"/>
      <c r="PIM2" s="2277"/>
      <c r="PIN2" s="2277"/>
      <c r="PIO2" s="2277"/>
      <c r="PIP2" s="2277"/>
      <c r="PIQ2" s="2277"/>
      <c r="PIR2" s="2277"/>
      <c r="PIS2" s="2277"/>
      <c r="PIT2" s="2277"/>
      <c r="PIU2" s="2277"/>
      <c r="PIV2" s="2277"/>
      <c r="PIW2" s="2277"/>
      <c r="PIX2" s="2277"/>
      <c r="PIY2" s="2277"/>
      <c r="PIZ2" s="2277"/>
      <c r="PJA2" s="2277"/>
      <c r="PJB2" s="2277"/>
      <c r="PJC2" s="2277"/>
      <c r="PJD2" s="2277"/>
      <c r="PJE2" s="2277"/>
      <c r="PJF2" s="2277"/>
      <c r="PJG2" s="2277"/>
      <c r="PJH2" s="2277"/>
      <c r="PJI2" s="2277"/>
      <c r="PJJ2" s="2277"/>
      <c r="PJK2" s="2277"/>
      <c r="PJL2" s="2277"/>
      <c r="PJM2" s="2277"/>
      <c r="PJN2" s="2277"/>
      <c r="PJO2" s="2277"/>
      <c r="PJP2" s="2277"/>
      <c r="PJQ2" s="2277"/>
      <c r="PJR2" s="2277"/>
      <c r="PJS2" s="2277"/>
      <c r="PJT2" s="2277"/>
      <c r="PJU2" s="2277"/>
      <c r="PJV2" s="2277"/>
      <c r="PJW2" s="2277"/>
      <c r="PJX2" s="2277"/>
      <c r="PJY2" s="2277"/>
      <c r="PJZ2" s="2277"/>
      <c r="PKA2" s="2277"/>
      <c r="PKB2" s="2277"/>
      <c r="PKC2" s="2277"/>
      <c r="PKD2" s="2277"/>
      <c r="PKE2" s="2277"/>
      <c r="PKF2" s="2277"/>
      <c r="PKG2" s="2277"/>
      <c r="PKH2" s="2277"/>
      <c r="PKI2" s="2277"/>
      <c r="PKJ2" s="2277"/>
      <c r="PKK2" s="2277"/>
      <c r="PKL2" s="2277"/>
      <c r="PKM2" s="2277"/>
      <c r="PKN2" s="2277"/>
      <c r="PKO2" s="2277"/>
      <c r="PKP2" s="2277"/>
      <c r="PKQ2" s="2277"/>
      <c r="PKR2" s="2277"/>
      <c r="PKS2" s="2277"/>
      <c r="PKT2" s="2277"/>
      <c r="PKU2" s="2277"/>
      <c r="PKV2" s="2277"/>
      <c r="PKW2" s="2277"/>
      <c r="PKX2" s="2277"/>
      <c r="PKY2" s="2277"/>
      <c r="PKZ2" s="2277"/>
      <c r="PLA2" s="2277"/>
      <c r="PLB2" s="2277"/>
      <c r="PLC2" s="2277"/>
      <c r="PLD2" s="2277"/>
      <c r="PLE2" s="2277"/>
      <c r="PLF2" s="2277"/>
      <c r="PLG2" s="2277"/>
      <c r="PLH2" s="2277"/>
      <c r="PLI2" s="2277"/>
      <c r="PLJ2" s="2277"/>
      <c r="PLK2" s="2277"/>
      <c r="PLL2" s="2277"/>
      <c r="PLM2" s="2277"/>
      <c r="PLN2" s="2277"/>
      <c r="PLO2" s="2277"/>
      <c r="PLP2" s="2277"/>
      <c r="PLQ2" s="2277"/>
      <c r="PLR2" s="2277"/>
      <c r="PLS2" s="2277"/>
      <c r="PLT2" s="2277"/>
      <c r="PLU2" s="2277"/>
      <c r="PLV2" s="2277"/>
      <c r="PLW2" s="2277"/>
      <c r="PLX2" s="2277"/>
      <c r="PLY2" s="2277"/>
      <c r="PLZ2" s="2277"/>
      <c r="PMA2" s="2277"/>
      <c r="PMB2" s="2277"/>
      <c r="PMC2" s="2277"/>
      <c r="PMD2" s="2277"/>
      <c r="PME2" s="2277"/>
      <c r="PMF2" s="2277"/>
      <c r="PMG2" s="2277"/>
      <c r="PMH2" s="2277"/>
      <c r="PMI2" s="2277"/>
      <c r="PMJ2" s="2277"/>
      <c r="PMK2" s="2277"/>
      <c r="PML2" s="2277"/>
      <c r="PMM2" s="2277"/>
      <c r="PMN2" s="2277"/>
      <c r="PMO2" s="2277"/>
      <c r="PMP2" s="2277"/>
      <c r="PMQ2" s="2277"/>
      <c r="PMR2" s="2277"/>
      <c r="PMS2" s="2277"/>
      <c r="PMT2" s="2277"/>
      <c r="PMU2" s="2277"/>
      <c r="PMV2" s="2277"/>
      <c r="PMW2" s="2277"/>
      <c r="PMX2" s="2277"/>
      <c r="PMY2" s="2277"/>
      <c r="PMZ2" s="2277"/>
      <c r="PNA2" s="2277"/>
      <c r="PNB2" s="2277"/>
      <c r="PNC2" s="2277"/>
      <c r="PND2" s="2277"/>
      <c r="PNE2" s="2277"/>
      <c r="PNF2" s="2277"/>
      <c r="PNG2" s="2277"/>
      <c r="PNH2" s="2277"/>
      <c r="PNI2" s="2277"/>
      <c r="PNJ2" s="2277"/>
      <c r="PNK2" s="2277"/>
      <c r="PNL2" s="2277"/>
      <c r="PNM2" s="2277"/>
      <c r="PNN2" s="2277"/>
      <c r="PNO2" s="2277"/>
      <c r="PNP2" s="2277"/>
      <c r="PNQ2" s="2277"/>
      <c r="PNR2" s="2277"/>
      <c r="PNS2" s="2277"/>
      <c r="PNT2" s="2277"/>
      <c r="PNU2" s="2277"/>
      <c r="PNV2" s="2277"/>
      <c r="PNW2" s="2277"/>
      <c r="PNX2" s="2277"/>
      <c r="PNY2" s="2277"/>
      <c r="PNZ2" s="2277"/>
      <c r="POA2" s="2277"/>
      <c r="POB2" s="2277"/>
      <c r="POC2" s="2277"/>
      <c r="POD2" s="2277"/>
      <c r="POE2" s="2277"/>
      <c r="POF2" s="2277"/>
      <c r="POG2" s="2277"/>
      <c r="POH2" s="2277"/>
      <c r="POI2" s="2277"/>
      <c r="POJ2" s="2277"/>
      <c r="POK2" s="2277"/>
      <c r="POL2" s="2277"/>
      <c r="POM2" s="2277"/>
      <c r="PON2" s="2277"/>
      <c r="POO2" s="2277"/>
      <c r="POP2" s="2277"/>
      <c r="POQ2" s="2277"/>
      <c r="POR2" s="2277"/>
      <c r="POS2" s="2277"/>
      <c r="POT2" s="2277"/>
      <c r="POU2" s="2277"/>
      <c r="POV2" s="2277"/>
      <c r="POW2" s="2277"/>
      <c r="POX2" s="2277"/>
      <c r="POY2" s="2277"/>
      <c r="POZ2" s="2277"/>
      <c r="PPA2" s="2277"/>
      <c r="PPB2" s="2277"/>
      <c r="PPC2" s="2277"/>
      <c r="PPD2" s="2277"/>
      <c r="PPE2" s="2277"/>
      <c r="PPF2" s="2277"/>
      <c r="PPG2" s="2277"/>
      <c r="PPH2" s="2277"/>
      <c r="PPI2" s="2277"/>
      <c r="PPJ2" s="2277"/>
      <c r="PPK2" s="2277"/>
      <c r="PPL2" s="2277"/>
      <c r="PPM2" s="2277"/>
      <c r="PPN2" s="2277"/>
      <c r="PPO2" s="2277"/>
      <c r="PPP2" s="2277"/>
      <c r="PPQ2" s="2277"/>
      <c r="PPR2" s="2277"/>
      <c r="PPS2" s="2277"/>
      <c r="PPT2" s="2277"/>
      <c r="PPU2" s="2277"/>
      <c r="PPV2" s="2277"/>
      <c r="PPW2" s="2277"/>
      <c r="PPX2" s="2277"/>
      <c r="PPY2" s="2277"/>
      <c r="PPZ2" s="2277"/>
      <c r="PQA2" s="2277"/>
      <c r="PQB2" s="2277"/>
      <c r="PQC2" s="2277"/>
      <c r="PQD2" s="2277"/>
      <c r="PQE2" s="2277"/>
      <c r="PQF2" s="2277"/>
      <c r="PQG2" s="2277"/>
      <c r="PQH2" s="2277"/>
      <c r="PQI2" s="2277"/>
      <c r="PQJ2" s="2277"/>
      <c r="PQK2" s="2277"/>
      <c r="PQL2" s="2277"/>
      <c r="PQM2" s="2277"/>
      <c r="PQN2" s="2277"/>
      <c r="PQO2" s="2277"/>
      <c r="PQP2" s="2277"/>
      <c r="PQQ2" s="2277"/>
      <c r="PQR2" s="2277"/>
      <c r="PQS2" s="2277"/>
      <c r="PQT2" s="2277"/>
      <c r="PQU2" s="2277"/>
      <c r="PQV2" s="2277"/>
      <c r="PQW2" s="2277"/>
      <c r="PQX2" s="2277"/>
      <c r="PQY2" s="2277"/>
      <c r="PQZ2" s="2277"/>
      <c r="PRA2" s="2277"/>
      <c r="PRB2" s="2277"/>
      <c r="PRC2" s="2277"/>
      <c r="PRD2" s="2277"/>
      <c r="PRE2" s="2277"/>
      <c r="PRF2" s="2277"/>
      <c r="PRG2" s="2277"/>
      <c r="PRH2" s="2277"/>
      <c r="PRI2" s="2277"/>
      <c r="PRJ2" s="2277"/>
      <c r="PRK2" s="2277"/>
      <c r="PRL2" s="2277"/>
      <c r="PRM2" s="2277"/>
      <c r="PRN2" s="2277"/>
      <c r="PRO2" s="2277"/>
      <c r="PRP2" s="2277"/>
      <c r="PRQ2" s="2277"/>
      <c r="PRR2" s="2277"/>
      <c r="PRS2" s="2277"/>
      <c r="PRT2" s="2277"/>
      <c r="PRU2" s="2277"/>
      <c r="PRV2" s="2277"/>
      <c r="PRW2" s="2277"/>
      <c r="PRX2" s="2277"/>
      <c r="PRY2" s="2277"/>
      <c r="PRZ2" s="2277"/>
      <c r="PSA2" s="2277"/>
      <c r="PSB2" s="2277"/>
      <c r="PSC2" s="2277"/>
      <c r="PSD2" s="2277"/>
      <c r="PSE2" s="2277"/>
      <c r="PSF2" s="2277"/>
      <c r="PSG2" s="2277"/>
      <c r="PSH2" s="2277"/>
      <c r="PSI2" s="2277"/>
      <c r="PSJ2" s="2277"/>
      <c r="PSK2" s="2277"/>
      <c r="PSL2" s="2277"/>
      <c r="PSM2" s="2277"/>
      <c r="PSN2" s="2277"/>
      <c r="PSO2" s="2277"/>
      <c r="PSP2" s="2277"/>
      <c r="PSQ2" s="2277"/>
      <c r="PSR2" s="2277"/>
      <c r="PSS2" s="2277"/>
      <c r="PST2" s="2277"/>
      <c r="PSU2" s="2277"/>
      <c r="PSV2" s="2277"/>
      <c r="PSW2" s="2277"/>
      <c r="PSX2" s="2277"/>
      <c r="PSY2" s="2277"/>
      <c r="PSZ2" s="2277"/>
      <c r="PTA2" s="2277"/>
      <c r="PTB2" s="2277"/>
      <c r="PTC2" s="2277"/>
      <c r="PTD2" s="2277"/>
      <c r="PTE2" s="2277"/>
      <c r="PTF2" s="2277"/>
      <c r="PTG2" s="2277"/>
      <c r="PTH2" s="2277"/>
      <c r="PTI2" s="2277"/>
      <c r="PTJ2" s="2277"/>
      <c r="PTK2" s="2277"/>
      <c r="PTL2" s="2277"/>
      <c r="PTM2" s="2277"/>
      <c r="PTN2" s="2277"/>
      <c r="PTO2" s="2277"/>
      <c r="PTP2" s="2277"/>
      <c r="PTQ2" s="2277"/>
      <c r="PTR2" s="2277"/>
      <c r="PTS2" s="2277"/>
      <c r="PTT2" s="2277"/>
      <c r="PTU2" s="2277"/>
      <c r="PTV2" s="2277"/>
      <c r="PTW2" s="2277"/>
      <c r="PTX2" s="2277"/>
      <c r="PTY2" s="2277"/>
      <c r="PTZ2" s="2277"/>
      <c r="PUA2" s="2277"/>
      <c r="PUB2" s="2277"/>
      <c r="PUC2" s="2277"/>
      <c r="PUD2" s="2277"/>
      <c r="PUE2" s="2277"/>
      <c r="PUF2" s="2277"/>
      <c r="PUG2" s="2277"/>
      <c r="PUH2" s="2277"/>
      <c r="PUI2" s="2277"/>
      <c r="PUJ2" s="2277"/>
      <c r="PUK2" s="2277"/>
      <c r="PUL2" s="2277"/>
      <c r="PUM2" s="2277"/>
      <c r="PUN2" s="2277"/>
      <c r="PUO2" s="2277"/>
      <c r="PUP2" s="2277"/>
      <c r="PUQ2" s="2277"/>
      <c r="PUR2" s="2277"/>
      <c r="PUS2" s="2277"/>
      <c r="PUT2" s="2277"/>
      <c r="PUU2" s="2277"/>
      <c r="PUV2" s="2277"/>
      <c r="PUW2" s="2277"/>
      <c r="PUX2" s="2277"/>
      <c r="PUY2" s="2277"/>
      <c r="PUZ2" s="2277"/>
      <c r="PVA2" s="2277"/>
      <c r="PVB2" s="2277"/>
      <c r="PVC2" s="2277"/>
      <c r="PVD2" s="2277"/>
      <c r="PVE2" s="2277"/>
      <c r="PVF2" s="2277"/>
      <c r="PVG2" s="2277"/>
      <c r="PVH2" s="2277"/>
      <c r="PVI2" s="2277"/>
      <c r="PVJ2" s="2277"/>
      <c r="PVK2" s="2277"/>
      <c r="PVL2" s="2277"/>
      <c r="PVM2" s="2277"/>
      <c r="PVN2" s="2277"/>
      <c r="PVO2" s="2277"/>
      <c r="PVP2" s="2277"/>
      <c r="PVQ2" s="2277"/>
      <c r="PVR2" s="2277"/>
      <c r="PVS2" s="2277"/>
      <c r="PVT2" s="2277"/>
      <c r="PVU2" s="2277"/>
      <c r="PVV2" s="2277"/>
      <c r="PVW2" s="2277"/>
      <c r="PVX2" s="2277"/>
      <c r="PVY2" s="2277"/>
      <c r="PVZ2" s="2277"/>
      <c r="PWA2" s="2277"/>
      <c r="PWB2" s="2277"/>
      <c r="PWC2" s="2277"/>
      <c r="PWD2" s="2277"/>
      <c r="PWE2" s="2277"/>
      <c r="PWF2" s="2277"/>
      <c r="PWG2" s="2277"/>
      <c r="PWH2" s="2277"/>
      <c r="PWI2" s="2277"/>
      <c r="PWJ2" s="2277"/>
      <c r="PWK2" s="2277"/>
      <c r="PWL2" s="2277"/>
      <c r="PWM2" s="2277"/>
      <c r="PWN2" s="2277"/>
      <c r="PWO2" s="2277"/>
      <c r="PWP2" s="2277"/>
      <c r="PWQ2" s="2277"/>
      <c r="PWR2" s="2277"/>
      <c r="PWS2" s="2277"/>
      <c r="PWT2" s="2277"/>
      <c r="PWU2" s="2277"/>
      <c r="PWV2" s="2277"/>
      <c r="PWW2" s="2277"/>
      <c r="PWX2" s="2277"/>
      <c r="PWY2" s="2277"/>
      <c r="PWZ2" s="2277"/>
      <c r="PXA2" s="2277"/>
      <c r="PXB2" s="2277"/>
      <c r="PXC2" s="2277"/>
      <c r="PXD2" s="2277"/>
      <c r="PXE2" s="2277"/>
      <c r="PXF2" s="2277"/>
      <c r="PXG2" s="2277"/>
      <c r="PXH2" s="2277"/>
      <c r="PXI2" s="2277"/>
      <c r="PXJ2" s="2277"/>
      <c r="PXK2" s="2277"/>
      <c r="PXL2" s="2277"/>
      <c r="PXM2" s="2277"/>
      <c r="PXN2" s="2277"/>
      <c r="PXO2" s="2277"/>
      <c r="PXP2" s="2277"/>
      <c r="PXQ2" s="2277"/>
      <c r="PXR2" s="2277"/>
      <c r="PXS2" s="2277"/>
      <c r="PXT2" s="2277"/>
      <c r="PXU2" s="2277"/>
      <c r="PXV2" s="2277"/>
      <c r="PXW2" s="2277"/>
      <c r="PXX2" s="2277"/>
      <c r="PXY2" s="2277"/>
      <c r="PXZ2" s="2277"/>
      <c r="PYA2" s="2277"/>
      <c r="PYB2" s="2277"/>
      <c r="PYC2" s="2277"/>
      <c r="PYD2" s="2277"/>
      <c r="PYE2" s="2277"/>
      <c r="PYF2" s="2277"/>
      <c r="PYG2" s="2277"/>
      <c r="PYH2" s="2277"/>
      <c r="PYI2" s="2277"/>
      <c r="PYJ2" s="2277"/>
      <c r="PYK2" s="2277"/>
      <c r="PYL2" s="2277"/>
      <c r="PYM2" s="2277"/>
      <c r="PYN2" s="2277"/>
      <c r="PYO2" s="2277"/>
      <c r="PYP2" s="2277"/>
      <c r="PYQ2" s="2277"/>
      <c r="PYR2" s="2277"/>
      <c r="PYS2" s="2277"/>
      <c r="PYT2" s="2277"/>
      <c r="PYU2" s="2277"/>
      <c r="PYV2" s="2277"/>
      <c r="PYW2" s="2277"/>
      <c r="PYX2" s="2277"/>
      <c r="PYY2" s="2277"/>
      <c r="PYZ2" s="2277"/>
      <c r="PZA2" s="2277"/>
      <c r="PZB2" s="2277"/>
      <c r="PZC2" s="2277"/>
      <c r="PZD2" s="2277"/>
      <c r="PZE2" s="2277"/>
      <c r="PZF2" s="2277"/>
      <c r="PZG2" s="2277"/>
      <c r="PZH2" s="2277"/>
      <c r="PZI2" s="2277"/>
      <c r="PZJ2" s="2277"/>
      <c r="PZK2" s="2277"/>
      <c r="PZL2" s="2277"/>
      <c r="PZM2" s="2277"/>
      <c r="PZN2" s="2277"/>
      <c r="PZO2" s="2277"/>
      <c r="PZP2" s="2277"/>
      <c r="PZQ2" s="2277"/>
      <c r="PZR2" s="2277"/>
      <c r="PZS2" s="2277"/>
      <c r="PZT2" s="2277"/>
      <c r="PZU2" s="2277"/>
      <c r="PZV2" s="2277"/>
      <c r="PZW2" s="2277"/>
      <c r="PZX2" s="2277"/>
      <c r="PZY2" s="2277"/>
      <c r="PZZ2" s="2277"/>
      <c r="QAA2" s="2277"/>
      <c r="QAB2" s="2277"/>
      <c r="QAC2" s="2277"/>
      <c r="QAD2" s="2277"/>
      <c r="QAE2" s="2277"/>
      <c r="QAF2" s="2277"/>
      <c r="QAG2" s="2277"/>
      <c r="QAH2" s="2277"/>
      <c r="QAI2" s="2277"/>
      <c r="QAJ2" s="2277"/>
      <c r="QAK2" s="2277"/>
      <c r="QAL2" s="2277"/>
      <c r="QAM2" s="2277"/>
      <c r="QAN2" s="2277"/>
      <c r="QAO2" s="2277"/>
      <c r="QAP2" s="2277"/>
      <c r="QAQ2" s="2277"/>
      <c r="QAR2" s="2277"/>
      <c r="QAS2" s="2277"/>
      <c r="QAT2" s="2277"/>
      <c r="QAU2" s="2277"/>
      <c r="QAV2" s="2277"/>
      <c r="QAW2" s="2277"/>
      <c r="QAX2" s="2277"/>
      <c r="QAY2" s="2277"/>
      <c r="QAZ2" s="2277"/>
      <c r="QBA2" s="2277"/>
      <c r="QBB2" s="2277"/>
      <c r="QBC2" s="2277"/>
      <c r="QBD2" s="2277"/>
      <c r="QBE2" s="2277"/>
      <c r="QBF2" s="2277"/>
      <c r="QBG2" s="2277"/>
      <c r="QBH2" s="2277"/>
      <c r="QBI2" s="2277"/>
      <c r="QBJ2" s="2277"/>
      <c r="QBK2" s="2277"/>
      <c r="QBL2" s="2277"/>
      <c r="QBM2" s="2277"/>
      <c r="QBN2" s="2277"/>
      <c r="QBO2" s="2277"/>
      <c r="QBP2" s="2277"/>
      <c r="QBQ2" s="2277"/>
      <c r="QBR2" s="2277"/>
      <c r="QBS2" s="2277"/>
      <c r="QBT2" s="2277"/>
      <c r="QBU2" s="2277"/>
      <c r="QBV2" s="2277"/>
      <c r="QBW2" s="2277"/>
      <c r="QBX2" s="2277"/>
      <c r="QBY2" s="2277"/>
      <c r="QBZ2" s="2277"/>
      <c r="QCA2" s="2277"/>
      <c r="QCB2" s="2277"/>
      <c r="QCC2" s="2277"/>
      <c r="QCD2" s="2277"/>
      <c r="QCE2" s="2277"/>
      <c r="QCF2" s="2277"/>
      <c r="QCG2" s="2277"/>
      <c r="QCH2" s="2277"/>
      <c r="QCI2" s="2277"/>
      <c r="QCJ2" s="2277"/>
      <c r="QCK2" s="2277"/>
      <c r="QCL2" s="2277"/>
      <c r="QCM2" s="2277"/>
      <c r="QCN2" s="2277"/>
      <c r="QCO2" s="2277"/>
      <c r="QCP2" s="2277"/>
      <c r="QCQ2" s="2277"/>
      <c r="QCR2" s="2277"/>
      <c r="QCS2" s="2277"/>
      <c r="QCT2" s="2277"/>
      <c r="QCU2" s="2277"/>
      <c r="QCV2" s="2277"/>
      <c r="QCW2" s="2277"/>
      <c r="QCX2" s="2277"/>
      <c r="QCY2" s="2277"/>
      <c r="QCZ2" s="2277"/>
      <c r="QDA2" s="2277"/>
      <c r="QDB2" s="2277"/>
      <c r="QDC2" s="2277"/>
      <c r="QDD2" s="2277"/>
      <c r="QDE2" s="2277"/>
      <c r="QDF2" s="2277"/>
      <c r="QDG2" s="2277"/>
      <c r="QDH2" s="2277"/>
      <c r="QDI2" s="2277"/>
      <c r="QDJ2" s="2277"/>
      <c r="QDK2" s="2277"/>
      <c r="QDL2" s="2277"/>
      <c r="QDM2" s="2277"/>
      <c r="QDN2" s="2277"/>
      <c r="QDO2" s="2277"/>
      <c r="QDP2" s="2277"/>
      <c r="QDQ2" s="2277"/>
      <c r="QDR2" s="2277"/>
      <c r="QDS2" s="2277"/>
      <c r="QDT2" s="2277"/>
      <c r="QDU2" s="2277"/>
      <c r="QDV2" s="2277"/>
      <c r="QDW2" s="2277"/>
      <c r="QDX2" s="2277"/>
      <c r="QDY2" s="2277"/>
      <c r="QDZ2" s="2277"/>
      <c r="QEA2" s="2277"/>
      <c r="QEB2" s="2277"/>
      <c r="QEC2" s="2277"/>
      <c r="QED2" s="2277"/>
      <c r="QEE2" s="2277"/>
      <c r="QEF2" s="2277"/>
      <c r="QEG2" s="2277"/>
      <c r="QEH2" s="2277"/>
      <c r="QEI2" s="2277"/>
      <c r="QEJ2" s="2277"/>
      <c r="QEK2" s="2277"/>
      <c r="QEL2" s="2277"/>
      <c r="QEM2" s="2277"/>
      <c r="QEN2" s="2277"/>
      <c r="QEO2" s="2277"/>
      <c r="QEP2" s="2277"/>
      <c r="QEQ2" s="2277"/>
      <c r="QER2" s="2277"/>
      <c r="QES2" s="2277"/>
      <c r="QET2" s="2277"/>
      <c r="QEU2" s="2277"/>
      <c r="QEV2" s="2277"/>
      <c r="QEW2" s="2277"/>
      <c r="QEX2" s="2277"/>
      <c r="QEY2" s="2277"/>
      <c r="QEZ2" s="2277"/>
      <c r="QFA2" s="2277"/>
      <c r="QFB2" s="2277"/>
      <c r="QFC2" s="2277"/>
      <c r="QFD2" s="2277"/>
      <c r="QFE2" s="2277"/>
      <c r="QFF2" s="2277"/>
      <c r="QFG2" s="2277"/>
      <c r="QFH2" s="2277"/>
      <c r="QFI2" s="2277"/>
      <c r="QFJ2" s="2277"/>
      <c r="QFK2" s="2277"/>
      <c r="QFL2" s="2277"/>
      <c r="QFM2" s="2277"/>
      <c r="QFN2" s="2277"/>
      <c r="QFO2" s="2277"/>
      <c r="QFP2" s="2277"/>
      <c r="QFQ2" s="2277"/>
      <c r="QFR2" s="2277"/>
      <c r="QFS2" s="2277"/>
      <c r="QFT2" s="2277"/>
      <c r="QFU2" s="2277"/>
      <c r="QFV2" s="2277"/>
      <c r="QFW2" s="2277"/>
      <c r="QFX2" s="2277"/>
      <c r="QFY2" s="2277"/>
      <c r="QFZ2" s="2277"/>
      <c r="QGA2" s="2277"/>
      <c r="QGB2" s="2277"/>
      <c r="QGC2" s="2277"/>
      <c r="QGD2" s="2277"/>
      <c r="QGE2" s="2277"/>
      <c r="QGF2" s="2277"/>
      <c r="QGG2" s="2277"/>
      <c r="QGH2" s="2277"/>
      <c r="QGI2" s="2277"/>
      <c r="QGJ2" s="2277"/>
      <c r="QGK2" s="2277"/>
      <c r="QGL2" s="2277"/>
      <c r="QGM2" s="2277"/>
      <c r="QGN2" s="2277"/>
      <c r="QGO2" s="2277"/>
      <c r="QGP2" s="2277"/>
      <c r="QGQ2" s="2277"/>
      <c r="QGR2" s="2277"/>
      <c r="QGS2" s="2277"/>
      <c r="QGT2" s="2277"/>
      <c r="QGU2" s="2277"/>
      <c r="QGV2" s="2277"/>
      <c r="QGW2" s="2277"/>
      <c r="QGX2" s="2277"/>
      <c r="QGY2" s="2277"/>
      <c r="QGZ2" s="2277"/>
      <c r="QHA2" s="2277"/>
      <c r="QHB2" s="2277"/>
      <c r="QHC2" s="2277"/>
      <c r="QHD2" s="2277"/>
      <c r="QHE2" s="2277"/>
      <c r="QHF2" s="2277"/>
      <c r="QHG2" s="2277"/>
      <c r="QHH2" s="2277"/>
      <c r="QHI2" s="2277"/>
      <c r="QHJ2" s="2277"/>
      <c r="QHK2" s="2277"/>
      <c r="QHL2" s="2277"/>
      <c r="QHM2" s="2277"/>
      <c r="QHN2" s="2277"/>
      <c r="QHO2" s="2277"/>
      <c r="QHP2" s="2277"/>
      <c r="QHQ2" s="2277"/>
      <c r="QHR2" s="2277"/>
      <c r="QHS2" s="2277"/>
      <c r="QHT2" s="2277"/>
      <c r="QHU2" s="2277"/>
      <c r="QHV2" s="2277"/>
      <c r="QHW2" s="2277"/>
      <c r="QHX2" s="2277"/>
      <c r="QHY2" s="2277"/>
      <c r="QHZ2" s="2277"/>
      <c r="QIA2" s="2277"/>
      <c r="QIB2" s="2277"/>
      <c r="QIC2" s="2277"/>
      <c r="QID2" s="2277"/>
      <c r="QIE2" s="2277"/>
      <c r="QIF2" s="2277"/>
      <c r="QIG2" s="2277"/>
      <c r="QIH2" s="2277"/>
      <c r="QII2" s="2277"/>
      <c r="QIJ2" s="2277"/>
      <c r="QIK2" s="2277"/>
      <c r="QIL2" s="2277"/>
      <c r="QIM2" s="2277"/>
      <c r="QIN2" s="2277"/>
      <c r="QIO2" s="2277"/>
      <c r="QIP2" s="2277"/>
      <c r="QIQ2" s="2277"/>
      <c r="QIR2" s="2277"/>
      <c r="QIS2" s="2277"/>
      <c r="QIT2" s="2277"/>
      <c r="QIU2" s="2277"/>
      <c r="QIV2" s="2277"/>
      <c r="QIW2" s="2277"/>
      <c r="QIX2" s="2277"/>
      <c r="QIY2" s="2277"/>
      <c r="QIZ2" s="2277"/>
      <c r="QJA2" s="2277"/>
      <c r="QJB2" s="2277"/>
      <c r="QJC2" s="2277"/>
      <c r="QJD2" s="2277"/>
      <c r="QJE2" s="2277"/>
      <c r="QJF2" s="2277"/>
      <c r="QJG2" s="2277"/>
      <c r="QJH2" s="2277"/>
      <c r="QJI2" s="2277"/>
      <c r="QJJ2" s="2277"/>
      <c r="QJK2" s="2277"/>
      <c r="QJL2" s="2277"/>
      <c r="QJM2" s="2277"/>
      <c r="QJN2" s="2277"/>
      <c r="QJO2" s="2277"/>
      <c r="QJP2" s="2277"/>
      <c r="QJQ2" s="2277"/>
      <c r="QJR2" s="2277"/>
      <c r="QJS2" s="2277"/>
      <c r="QJT2" s="2277"/>
      <c r="QJU2" s="2277"/>
      <c r="QJV2" s="2277"/>
      <c r="QJW2" s="2277"/>
      <c r="QJX2" s="2277"/>
      <c r="QJY2" s="2277"/>
      <c r="QJZ2" s="2277"/>
      <c r="QKA2" s="2277"/>
      <c r="QKB2" s="2277"/>
      <c r="QKC2" s="2277"/>
      <c r="QKD2" s="2277"/>
      <c r="QKE2" s="2277"/>
      <c r="QKF2" s="2277"/>
      <c r="QKG2" s="2277"/>
      <c r="QKH2" s="2277"/>
      <c r="QKI2" s="2277"/>
      <c r="QKJ2" s="2277"/>
      <c r="QKK2" s="2277"/>
      <c r="QKL2" s="2277"/>
      <c r="QKM2" s="2277"/>
      <c r="QKN2" s="2277"/>
      <c r="QKO2" s="2277"/>
      <c r="QKP2" s="2277"/>
      <c r="QKQ2" s="2277"/>
      <c r="QKR2" s="2277"/>
      <c r="QKS2" s="2277"/>
      <c r="QKT2" s="2277"/>
      <c r="QKU2" s="2277"/>
      <c r="QKV2" s="2277"/>
      <c r="QKW2" s="2277"/>
      <c r="QKX2" s="2277"/>
      <c r="QKY2" s="2277"/>
      <c r="QKZ2" s="2277"/>
      <c r="QLA2" s="2277"/>
      <c r="QLB2" s="2277"/>
      <c r="QLC2" s="2277"/>
      <c r="QLD2" s="2277"/>
      <c r="QLE2" s="2277"/>
      <c r="QLF2" s="2277"/>
      <c r="QLG2" s="2277"/>
      <c r="QLH2" s="2277"/>
      <c r="QLI2" s="2277"/>
      <c r="QLJ2" s="2277"/>
      <c r="QLK2" s="2277"/>
      <c r="QLL2" s="2277"/>
      <c r="QLM2" s="2277"/>
      <c r="QLN2" s="2277"/>
      <c r="QLO2" s="2277"/>
      <c r="QLP2" s="2277"/>
      <c r="QLQ2" s="2277"/>
      <c r="QLR2" s="2277"/>
      <c r="QLS2" s="2277"/>
      <c r="QLT2" s="2277"/>
      <c r="QLU2" s="2277"/>
      <c r="QLV2" s="2277"/>
      <c r="QLW2" s="2277"/>
      <c r="QLX2" s="2277"/>
      <c r="QLY2" s="2277"/>
      <c r="QLZ2" s="2277"/>
      <c r="QMA2" s="2277"/>
      <c r="QMB2" s="2277"/>
      <c r="QMC2" s="2277"/>
      <c r="QMD2" s="2277"/>
      <c r="QME2" s="2277"/>
      <c r="QMF2" s="2277"/>
      <c r="QMG2" s="2277"/>
      <c r="QMH2" s="2277"/>
      <c r="QMI2" s="2277"/>
      <c r="QMJ2" s="2277"/>
      <c r="QMK2" s="2277"/>
      <c r="QML2" s="2277"/>
      <c r="QMM2" s="2277"/>
      <c r="QMN2" s="2277"/>
      <c r="QMO2" s="2277"/>
      <c r="QMP2" s="2277"/>
      <c r="QMQ2" s="2277"/>
      <c r="QMR2" s="2277"/>
      <c r="QMS2" s="2277"/>
      <c r="QMT2" s="2277"/>
      <c r="QMU2" s="2277"/>
      <c r="QMV2" s="2277"/>
      <c r="QMW2" s="2277"/>
      <c r="QMX2" s="2277"/>
      <c r="QMY2" s="2277"/>
      <c r="QMZ2" s="2277"/>
      <c r="QNA2" s="2277"/>
      <c r="QNB2" s="2277"/>
      <c r="QNC2" s="2277"/>
      <c r="QND2" s="2277"/>
      <c r="QNE2" s="2277"/>
      <c r="QNF2" s="2277"/>
      <c r="QNG2" s="2277"/>
      <c r="QNH2" s="2277"/>
      <c r="QNI2" s="2277"/>
      <c r="QNJ2" s="2277"/>
      <c r="QNK2" s="2277"/>
      <c r="QNL2" s="2277"/>
      <c r="QNM2" s="2277"/>
      <c r="QNN2" s="2277"/>
      <c r="QNO2" s="2277"/>
      <c r="QNP2" s="2277"/>
      <c r="QNQ2" s="2277"/>
      <c r="QNR2" s="2277"/>
      <c r="QNS2" s="2277"/>
      <c r="QNT2" s="2277"/>
      <c r="QNU2" s="2277"/>
      <c r="QNV2" s="2277"/>
      <c r="QNW2" s="2277"/>
      <c r="QNX2" s="2277"/>
      <c r="QNY2" s="2277"/>
      <c r="QNZ2" s="2277"/>
      <c r="QOA2" s="2277"/>
      <c r="QOB2" s="2277"/>
      <c r="QOC2" s="2277"/>
      <c r="QOD2" s="2277"/>
      <c r="QOE2" s="2277"/>
      <c r="QOF2" s="2277"/>
      <c r="QOG2" s="2277"/>
      <c r="QOH2" s="2277"/>
      <c r="QOI2" s="2277"/>
      <c r="QOJ2" s="2277"/>
      <c r="QOK2" s="2277"/>
      <c r="QOL2" s="2277"/>
      <c r="QOM2" s="2277"/>
      <c r="QON2" s="2277"/>
      <c r="QOO2" s="2277"/>
      <c r="QOP2" s="2277"/>
      <c r="QOQ2" s="2277"/>
      <c r="QOR2" s="2277"/>
      <c r="QOS2" s="2277"/>
      <c r="QOT2" s="2277"/>
      <c r="QOU2" s="2277"/>
      <c r="QOV2" s="2277"/>
      <c r="QOW2" s="2277"/>
      <c r="QOX2" s="2277"/>
      <c r="QOY2" s="2277"/>
      <c r="QOZ2" s="2277"/>
      <c r="QPA2" s="2277"/>
      <c r="QPB2" s="2277"/>
      <c r="QPC2" s="2277"/>
      <c r="QPD2" s="2277"/>
      <c r="QPE2" s="2277"/>
      <c r="QPF2" s="2277"/>
      <c r="QPG2" s="2277"/>
      <c r="QPH2" s="2277"/>
      <c r="QPI2" s="2277"/>
      <c r="QPJ2" s="2277"/>
      <c r="QPK2" s="2277"/>
      <c r="QPL2" s="2277"/>
      <c r="QPM2" s="2277"/>
      <c r="QPN2" s="2277"/>
      <c r="QPO2" s="2277"/>
      <c r="QPP2" s="2277"/>
      <c r="QPQ2" s="2277"/>
      <c r="QPR2" s="2277"/>
      <c r="QPS2" s="2277"/>
      <c r="QPT2" s="2277"/>
      <c r="QPU2" s="2277"/>
      <c r="QPV2" s="2277"/>
      <c r="QPW2" s="2277"/>
      <c r="QPX2" s="2277"/>
      <c r="QPY2" s="2277"/>
      <c r="QPZ2" s="2277"/>
      <c r="QQA2" s="2277"/>
      <c r="QQB2" s="2277"/>
      <c r="QQC2" s="2277"/>
      <c r="QQD2" s="2277"/>
      <c r="QQE2" s="2277"/>
      <c r="QQF2" s="2277"/>
      <c r="QQG2" s="2277"/>
      <c r="QQH2" s="2277"/>
      <c r="QQI2" s="2277"/>
      <c r="QQJ2" s="2277"/>
      <c r="QQK2" s="2277"/>
      <c r="QQL2" s="2277"/>
      <c r="QQM2" s="2277"/>
      <c r="QQN2" s="2277"/>
      <c r="QQO2" s="2277"/>
      <c r="QQP2" s="2277"/>
      <c r="QQQ2" s="2277"/>
      <c r="QQR2" s="2277"/>
      <c r="QQS2" s="2277"/>
      <c r="QQT2" s="2277"/>
      <c r="QQU2" s="2277"/>
      <c r="QQV2" s="2277"/>
      <c r="QQW2" s="2277"/>
      <c r="QQX2" s="2277"/>
      <c r="QQY2" s="2277"/>
      <c r="QQZ2" s="2277"/>
      <c r="QRA2" s="2277"/>
      <c r="QRB2" s="2277"/>
      <c r="QRC2" s="2277"/>
      <c r="QRD2" s="2277"/>
      <c r="QRE2" s="2277"/>
      <c r="QRF2" s="2277"/>
      <c r="QRG2" s="2277"/>
      <c r="QRH2" s="2277"/>
      <c r="QRI2" s="2277"/>
      <c r="QRJ2" s="2277"/>
      <c r="QRK2" s="2277"/>
      <c r="QRL2" s="2277"/>
      <c r="QRM2" s="2277"/>
      <c r="QRN2" s="2277"/>
      <c r="QRO2" s="2277"/>
      <c r="QRP2" s="2277"/>
      <c r="QRQ2" s="2277"/>
      <c r="QRR2" s="2277"/>
      <c r="QRS2" s="2277"/>
      <c r="QRT2" s="2277"/>
      <c r="QRU2" s="2277"/>
      <c r="QRV2" s="2277"/>
      <c r="QRW2" s="2277"/>
      <c r="QRX2" s="2277"/>
      <c r="QRY2" s="2277"/>
      <c r="QRZ2" s="2277"/>
      <c r="QSA2" s="2277"/>
      <c r="QSB2" s="2277"/>
      <c r="QSC2" s="2277"/>
      <c r="QSD2" s="2277"/>
      <c r="QSE2" s="2277"/>
      <c r="QSF2" s="2277"/>
      <c r="QSG2" s="2277"/>
      <c r="QSH2" s="2277"/>
      <c r="QSI2" s="2277"/>
      <c r="QSJ2" s="2277"/>
      <c r="QSK2" s="2277"/>
      <c r="QSL2" s="2277"/>
      <c r="QSM2" s="2277"/>
      <c r="QSN2" s="2277"/>
      <c r="QSO2" s="2277"/>
      <c r="QSP2" s="2277"/>
      <c r="QSQ2" s="2277"/>
      <c r="QSR2" s="2277"/>
      <c r="QSS2" s="2277"/>
      <c r="QST2" s="2277"/>
      <c r="QSU2" s="2277"/>
      <c r="QSV2" s="2277"/>
      <c r="QSW2" s="2277"/>
      <c r="QSX2" s="2277"/>
      <c r="QSY2" s="2277"/>
      <c r="QSZ2" s="2277"/>
      <c r="QTA2" s="2277"/>
      <c r="QTB2" s="2277"/>
      <c r="QTC2" s="2277"/>
      <c r="QTD2" s="2277"/>
      <c r="QTE2" s="2277"/>
      <c r="QTF2" s="2277"/>
      <c r="QTG2" s="2277"/>
      <c r="QTH2" s="2277"/>
      <c r="QTI2" s="2277"/>
      <c r="QTJ2" s="2277"/>
      <c r="QTK2" s="2277"/>
      <c r="QTL2" s="2277"/>
      <c r="QTM2" s="2277"/>
      <c r="QTN2" s="2277"/>
      <c r="QTO2" s="2277"/>
      <c r="QTP2" s="2277"/>
      <c r="QTQ2" s="2277"/>
      <c r="QTR2" s="2277"/>
      <c r="QTS2" s="2277"/>
      <c r="QTT2" s="2277"/>
      <c r="QTU2" s="2277"/>
      <c r="QTV2" s="2277"/>
      <c r="QTW2" s="2277"/>
      <c r="QTX2" s="2277"/>
      <c r="QTY2" s="2277"/>
      <c r="QTZ2" s="2277"/>
      <c r="QUA2" s="2277"/>
      <c r="QUB2" s="2277"/>
      <c r="QUC2" s="2277"/>
      <c r="QUD2" s="2277"/>
      <c r="QUE2" s="2277"/>
      <c r="QUF2" s="2277"/>
      <c r="QUG2" s="2277"/>
      <c r="QUH2" s="2277"/>
      <c r="QUI2" s="2277"/>
      <c r="QUJ2" s="2277"/>
      <c r="QUK2" s="2277"/>
      <c r="QUL2" s="2277"/>
      <c r="QUM2" s="2277"/>
      <c r="QUN2" s="2277"/>
      <c r="QUO2" s="2277"/>
      <c r="QUP2" s="2277"/>
      <c r="QUQ2" s="2277"/>
      <c r="QUR2" s="2277"/>
      <c r="QUS2" s="2277"/>
      <c r="QUT2" s="2277"/>
      <c r="QUU2" s="2277"/>
      <c r="QUV2" s="2277"/>
      <c r="QUW2" s="2277"/>
      <c r="QUX2" s="2277"/>
      <c r="QUY2" s="2277"/>
      <c r="QUZ2" s="2277"/>
      <c r="QVA2" s="2277"/>
      <c r="QVB2" s="2277"/>
      <c r="QVC2" s="2277"/>
      <c r="QVD2" s="2277"/>
      <c r="QVE2" s="2277"/>
      <c r="QVF2" s="2277"/>
      <c r="QVG2" s="2277"/>
      <c r="QVH2" s="2277"/>
      <c r="QVI2" s="2277"/>
      <c r="QVJ2" s="2277"/>
      <c r="QVK2" s="2277"/>
      <c r="QVL2" s="2277"/>
      <c r="QVM2" s="2277"/>
      <c r="QVN2" s="2277"/>
      <c r="QVO2" s="2277"/>
      <c r="QVP2" s="2277"/>
      <c r="QVQ2" s="2277"/>
      <c r="QVR2" s="2277"/>
      <c r="QVS2" s="2277"/>
      <c r="QVT2" s="2277"/>
      <c r="QVU2" s="2277"/>
      <c r="QVV2" s="2277"/>
      <c r="QVW2" s="2277"/>
      <c r="QVX2" s="2277"/>
      <c r="QVY2" s="2277"/>
      <c r="QVZ2" s="2277"/>
      <c r="QWA2" s="2277"/>
      <c r="QWB2" s="2277"/>
      <c r="QWC2" s="2277"/>
      <c r="QWD2" s="2277"/>
      <c r="QWE2" s="2277"/>
      <c r="QWF2" s="2277"/>
      <c r="QWG2" s="2277"/>
      <c r="QWH2" s="2277"/>
      <c r="QWI2" s="2277"/>
      <c r="QWJ2" s="2277"/>
      <c r="QWK2" s="2277"/>
      <c r="QWL2" s="2277"/>
      <c r="QWM2" s="2277"/>
      <c r="QWN2" s="2277"/>
      <c r="QWO2" s="2277"/>
      <c r="QWP2" s="2277"/>
      <c r="QWQ2" s="2277"/>
      <c r="QWR2" s="2277"/>
      <c r="QWS2" s="2277"/>
      <c r="QWT2" s="2277"/>
      <c r="QWU2" s="2277"/>
      <c r="QWV2" s="2277"/>
      <c r="QWW2" s="2277"/>
      <c r="QWX2" s="2277"/>
      <c r="QWY2" s="2277"/>
      <c r="QWZ2" s="2277"/>
      <c r="QXA2" s="2277"/>
      <c r="QXB2" s="2277"/>
      <c r="QXC2" s="2277"/>
      <c r="QXD2" s="2277"/>
      <c r="QXE2" s="2277"/>
      <c r="QXF2" s="2277"/>
      <c r="QXG2" s="2277"/>
      <c r="QXH2" s="2277"/>
      <c r="QXI2" s="2277"/>
      <c r="QXJ2" s="2277"/>
      <c r="QXK2" s="2277"/>
      <c r="QXL2" s="2277"/>
      <c r="QXM2" s="2277"/>
      <c r="QXN2" s="2277"/>
      <c r="QXO2" s="2277"/>
      <c r="QXP2" s="2277"/>
      <c r="QXQ2" s="2277"/>
      <c r="QXR2" s="2277"/>
      <c r="QXS2" s="2277"/>
      <c r="QXT2" s="2277"/>
      <c r="QXU2" s="2277"/>
      <c r="QXV2" s="2277"/>
      <c r="QXW2" s="2277"/>
      <c r="QXX2" s="2277"/>
      <c r="QXY2" s="2277"/>
      <c r="QXZ2" s="2277"/>
      <c r="QYA2" s="2277"/>
      <c r="QYB2" s="2277"/>
      <c r="QYC2" s="2277"/>
      <c r="QYD2" s="2277"/>
      <c r="QYE2" s="2277"/>
      <c r="QYF2" s="2277"/>
      <c r="QYG2" s="2277"/>
      <c r="QYH2" s="2277"/>
      <c r="QYI2" s="2277"/>
      <c r="QYJ2" s="2277"/>
      <c r="QYK2" s="2277"/>
      <c r="QYL2" s="2277"/>
      <c r="QYM2" s="2277"/>
      <c r="QYN2" s="2277"/>
      <c r="QYO2" s="2277"/>
      <c r="QYP2" s="2277"/>
      <c r="QYQ2" s="2277"/>
      <c r="QYR2" s="2277"/>
      <c r="QYS2" s="2277"/>
      <c r="QYT2" s="2277"/>
      <c r="QYU2" s="2277"/>
      <c r="QYV2" s="2277"/>
      <c r="QYW2" s="2277"/>
      <c r="QYX2" s="2277"/>
      <c r="QYY2" s="2277"/>
      <c r="QYZ2" s="2277"/>
      <c r="QZA2" s="2277"/>
      <c r="QZB2" s="2277"/>
      <c r="QZC2" s="2277"/>
      <c r="QZD2" s="2277"/>
      <c r="QZE2" s="2277"/>
      <c r="QZF2" s="2277"/>
      <c r="QZG2" s="2277"/>
      <c r="QZH2" s="2277"/>
      <c r="QZI2" s="2277"/>
      <c r="QZJ2" s="2277"/>
      <c r="QZK2" s="2277"/>
      <c r="QZL2" s="2277"/>
      <c r="QZM2" s="2277"/>
      <c r="QZN2" s="2277"/>
      <c r="QZO2" s="2277"/>
      <c r="QZP2" s="2277"/>
      <c r="QZQ2" s="2277"/>
      <c r="QZR2" s="2277"/>
      <c r="QZS2" s="2277"/>
      <c r="QZT2" s="2277"/>
      <c r="QZU2" s="2277"/>
      <c r="QZV2" s="2277"/>
      <c r="QZW2" s="2277"/>
      <c r="QZX2" s="2277"/>
      <c r="QZY2" s="2277"/>
      <c r="QZZ2" s="2277"/>
      <c r="RAA2" s="2277"/>
      <c r="RAB2" s="2277"/>
      <c r="RAC2" s="2277"/>
      <c r="RAD2" s="2277"/>
      <c r="RAE2" s="2277"/>
      <c r="RAF2" s="2277"/>
      <c r="RAG2" s="2277"/>
      <c r="RAH2" s="2277"/>
      <c r="RAI2" s="2277"/>
      <c r="RAJ2" s="2277"/>
      <c r="RAK2" s="2277"/>
      <c r="RAL2" s="2277"/>
      <c r="RAM2" s="2277"/>
      <c r="RAN2" s="2277"/>
      <c r="RAO2" s="2277"/>
      <c r="RAP2" s="2277"/>
      <c r="RAQ2" s="2277"/>
      <c r="RAR2" s="2277"/>
      <c r="RAS2" s="2277"/>
      <c r="RAT2" s="2277"/>
      <c r="RAU2" s="2277"/>
      <c r="RAV2" s="2277"/>
      <c r="RAW2" s="2277"/>
      <c r="RAX2" s="2277"/>
      <c r="RAY2" s="2277"/>
      <c r="RAZ2" s="2277"/>
      <c r="RBA2" s="2277"/>
      <c r="RBB2" s="2277"/>
      <c r="RBC2" s="2277"/>
      <c r="RBD2" s="2277"/>
      <c r="RBE2" s="2277"/>
      <c r="RBF2" s="2277"/>
      <c r="RBG2" s="2277"/>
      <c r="RBH2" s="2277"/>
      <c r="RBI2" s="2277"/>
      <c r="RBJ2" s="2277"/>
      <c r="RBK2" s="2277"/>
      <c r="RBL2" s="2277"/>
      <c r="RBM2" s="2277"/>
      <c r="RBN2" s="2277"/>
      <c r="RBO2" s="2277"/>
      <c r="RBP2" s="2277"/>
      <c r="RBQ2" s="2277"/>
      <c r="RBR2" s="2277"/>
      <c r="RBS2" s="2277"/>
      <c r="RBT2" s="2277"/>
      <c r="RBU2" s="2277"/>
      <c r="RBV2" s="2277"/>
      <c r="RBW2" s="2277"/>
      <c r="RBX2" s="2277"/>
      <c r="RBY2" s="2277"/>
      <c r="RBZ2" s="2277"/>
      <c r="RCA2" s="2277"/>
      <c r="RCB2" s="2277"/>
      <c r="RCC2" s="2277"/>
      <c r="RCD2" s="2277"/>
      <c r="RCE2" s="2277"/>
      <c r="RCF2" s="2277"/>
      <c r="RCG2" s="2277"/>
      <c r="RCH2" s="2277"/>
      <c r="RCI2" s="2277"/>
      <c r="RCJ2" s="2277"/>
      <c r="RCK2" s="2277"/>
      <c r="RCL2" s="2277"/>
      <c r="RCM2" s="2277"/>
      <c r="RCN2" s="2277"/>
      <c r="RCO2" s="2277"/>
      <c r="RCP2" s="2277"/>
      <c r="RCQ2" s="2277"/>
      <c r="RCR2" s="2277"/>
      <c r="RCS2" s="2277"/>
      <c r="RCT2" s="2277"/>
      <c r="RCU2" s="2277"/>
      <c r="RCV2" s="2277"/>
      <c r="RCW2" s="2277"/>
      <c r="RCX2" s="2277"/>
      <c r="RCY2" s="2277"/>
      <c r="RCZ2" s="2277"/>
      <c r="RDA2" s="2277"/>
      <c r="RDB2" s="2277"/>
      <c r="RDC2" s="2277"/>
      <c r="RDD2" s="2277"/>
      <c r="RDE2" s="2277"/>
      <c r="RDF2" s="2277"/>
      <c r="RDG2" s="2277"/>
      <c r="RDH2" s="2277"/>
      <c r="RDI2" s="2277"/>
      <c r="RDJ2" s="2277"/>
      <c r="RDK2" s="2277"/>
      <c r="RDL2" s="2277"/>
      <c r="RDM2" s="2277"/>
      <c r="RDN2" s="2277"/>
      <c r="RDO2" s="2277"/>
      <c r="RDP2" s="2277"/>
      <c r="RDQ2" s="2277"/>
      <c r="RDR2" s="2277"/>
      <c r="RDS2" s="2277"/>
      <c r="RDT2" s="2277"/>
      <c r="RDU2" s="2277"/>
      <c r="RDV2" s="2277"/>
      <c r="RDW2" s="2277"/>
      <c r="RDX2" s="2277"/>
      <c r="RDY2" s="2277"/>
      <c r="RDZ2" s="2277"/>
      <c r="REA2" s="2277"/>
      <c r="REB2" s="2277"/>
      <c r="REC2" s="2277"/>
      <c r="RED2" s="2277"/>
      <c r="REE2" s="2277"/>
      <c r="REF2" s="2277"/>
      <c r="REG2" s="2277"/>
      <c r="REH2" s="2277"/>
      <c r="REI2" s="2277"/>
      <c r="REJ2" s="2277"/>
      <c r="REK2" s="2277"/>
      <c r="REL2" s="2277"/>
      <c r="REM2" s="2277"/>
      <c r="REN2" s="2277"/>
      <c r="REO2" s="2277"/>
      <c r="REP2" s="2277"/>
      <c r="REQ2" s="2277"/>
      <c r="RER2" s="2277"/>
      <c r="RES2" s="2277"/>
      <c r="RET2" s="2277"/>
      <c r="REU2" s="2277"/>
      <c r="REV2" s="2277"/>
      <c r="REW2" s="2277"/>
      <c r="REX2" s="2277"/>
      <c r="REY2" s="2277"/>
      <c r="REZ2" s="2277"/>
      <c r="RFA2" s="2277"/>
      <c r="RFB2" s="2277"/>
      <c r="RFC2" s="2277"/>
      <c r="RFD2" s="2277"/>
      <c r="RFE2" s="2277"/>
      <c r="RFF2" s="2277"/>
      <c r="RFG2" s="2277"/>
      <c r="RFH2" s="2277"/>
      <c r="RFI2" s="2277"/>
      <c r="RFJ2" s="2277"/>
      <c r="RFK2" s="2277"/>
      <c r="RFL2" s="2277"/>
      <c r="RFM2" s="2277"/>
      <c r="RFN2" s="2277"/>
      <c r="RFO2" s="2277"/>
      <c r="RFP2" s="2277"/>
      <c r="RFQ2" s="2277"/>
      <c r="RFR2" s="2277"/>
      <c r="RFS2" s="2277"/>
      <c r="RFT2" s="2277"/>
      <c r="RFU2" s="2277"/>
      <c r="RFV2" s="2277"/>
      <c r="RFW2" s="2277"/>
      <c r="RFX2" s="2277"/>
      <c r="RFY2" s="2277"/>
      <c r="RFZ2" s="2277"/>
      <c r="RGA2" s="2277"/>
      <c r="RGB2" s="2277"/>
      <c r="RGC2" s="2277"/>
      <c r="RGD2" s="2277"/>
      <c r="RGE2" s="2277"/>
      <c r="RGF2" s="2277"/>
      <c r="RGG2" s="2277"/>
      <c r="RGH2" s="2277"/>
      <c r="RGI2" s="2277"/>
      <c r="RGJ2" s="2277"/>
      <c r="RGK2" s="2277"/>
      <c r="RGL2" s="2277"/>
      <c r="RGM2" s="2277"/>
      <c r="RGN2" s="2277"/>
      <c r="RGO2" s="2277"/>
      <c r="RGP2" s="2277"/>
      <c r="RGQ2" s="2277"/>
      <c r="RGR2" s="2277"/>
      <c r="RGS2" s="2277"/>
      <c r="RGT2" s="2277"/>
      <c r="RGU2" s="2277"/>
      <c r="RGV2" s="2277"/>
      <c r="RGW2" s="2277"/>
      <c r="RGX2" s="2277"/>
      <c r="RGY2" s="2277"/>
      <c r="RGZ2" s="2277"/>
      <c r="RHA2" s="2277"/>
      <c r="RHB2" s="2277"/>
      <c r="RHC2" s="2277"/>
      <c r="RHD2" s="2277"/>
      <c r="RHE2" s="2277"/>
      <c r="RHF2" s="2277"/>
      <c r="RHG2" s="2277"/>
      <c r="RHH2" s="2277"/>
      <c r="RHI2" s="2277"/>
      <c r="RHJ2" s="2277"/>
      <c r="RHK2" s="2277"/>
      <c r="RHL2" s="2277"/>
      <c r="RHM2" s="2277"/>
      <c r="RHN2" s="2277"/>
      <c r="RHO2" s="2277"/>
      <c r="RHP2" s="2277"/>
      <c r="RHQ2" s="2277"/>
      <c r="RHR2" s="2277"/>
      <c r="RHS2" s="2277"/>
      <c r="RHT2" s="2277"/>
      <c r="RHU2" s="2277"/>
      <c r="RHV2" s="2277"/>
      <c r="RHW2" s="2277"/>
      <c r="RHX2" s="2277"/>
      <c r="RHY2" s="2277"/>
      <c r="RHZ2" s="2277"/>
      <c r="RIA2" s="2277"/>
      <c r="RIB2" s="2277"/>
      <c r="RIC2" s="2277"/>
      <c r="RID2" s="2277"/>
      <c r="RIE2" s="2277"/>
      <c r="RIF2" s="2277"/>
      <c r="RIG2" s="2277"/>
      <c r="RIH2" s="2277"/>
      <c r="RII2" s="2277"/>
      <c r="RIJ2" s="2277"/>
      <c r="RIK2" s="2277"/>
      <c r="RIL2" s="2277"/>
      <c r="RIM2" s="2277"/>
      <c r="RIN2" s="2277"/>
      <c r="RIO2" s="2277"/>
      <c r="RIP2" s="2277"/>
      <c r="RIQ2" s="2277"/>
      <c r="RIR2" s="2277"/>
      <c r="RIS2" s="2277"/>
      <c r="RIT2" s="2277"/>
      <c r="RIU2" s="2277"/>
      <c r="RIV2" s="2277"/>
      <c r="RIW2" s="2277"/>
      <c r="RIX2" s="2277"/>
      <c r="RIY2" s="2277"/>
      <c r="RIZ2" s="2277"/>
      <c r="RJA2" s="2277"/>
      <c r="RJB2" s="2277"/>
      <c r="RJC2" s="2277"/>
      <c r="RJD2" s="2277"/>
      <c r="RJE2" s="2277"/>
      <c r="RJF2" s="2277"/>
      <c r="RJG2" s="2277"/>
      <c r="RJH2" s="2277"/>
      <c r="RJI2" s="2277"/>
      <c r="RJJ2" s="2277"/>
      <c r="RJK2" s="2277"/>
      <c r="RJL2" s="2277"/>
      <c r="RJM2" s="2277"/>
      <c r="RJN2" s="2277"/>
      <c r="RJO2" s="2277"/>
      <c r="RJP2" s="2277"/>
      <c r="RJQ2" s="2277"/>
      <c r="RJR2" s="2277"/>
      <c r="RJS2" s="2277"/>
      <c r="RJT2" s="2277"/>
      <c r="RJU2" s="2277"/>
      <c r="RJV2" s="2277"/>
      <c r="RJW2" s="2277"/>
      <c r="RJX2" s="2277"/>
      <c r="RJY2" s="2277"/>
      <c r="RJZ2" s="2277"/>
      <c r="RKA2" s="2277"/>
      <c r="RKB2" s="2277"/>
      <c r="RKC2" s="2277"/>
      <c r="RKD2" s="2277"/>
      <c r="RKE2" s="2277"/>
      <c r="RKF2" s="2277"/>
      <c r="RKG2" s="2277"/>
      <c r="RKH2" s="2277"/>
      <c r="RKI2" s="2277"/>
      <c r="RKJ2" s="2277"/>
      <c r="RKK2" s="2277"/>
      <c r="RKL2" s="2277"/>
      <c r="RKM2" s="2277"/>
      <c r="RKN2" s="2277"/>
      <c r="RKO2" s="2277"/>
      <c r="RKP2" s="2277"/>
      <c r="RKQ2" s="2277"/>
      <c r="RKR2" s="2277"/>
      <c r="RKS2" s="2277"/>
      <c r="RKT2" s="2277"/>
      <c r="RKU2" s="2277"/>
      <c r="RKV2" s="2277"/>
      <c r="RKW2" s="2277"/>
      <c r="RKX2" s="2277"/>
      <c r="RKY2" s="2277"/>
      <c r="RKZ2" s="2277"/>
      <c r="RLA2" s="2277"/>
      <c r="RLB2" s="2277"/>
      <c r="RLC2" s="2277"/>
      <c r="RLD2" s="2277"/>
      <c r="RLE2" s="2277"/>
      <c r="RLF2" s="2277"/>
      <c r="RLG2" s="2277"/>
      <c r="RLH2" s="2277"/>
      <c r="RLI2" s="2277"/>
      <c r="RLJ2" s="2277"/>
      <c r="RLK2" s="2277"/>
      <c r="RLL2" s="2277"/>
      <c r="RLM2" s="2277"/>
      <c r="RLN2" s="2277"/>
      <c r="RLO2" s="2277"/>
      <c r="RLP2" s="2277"/>
      <c r="RLQ2" s="2277"/>
      <c r="RLR2" s="2277"/>
      <c r="RLS2" s="2277"/>
      <c r="RLT2" s="2277"/>
      <c r="RLU2" s="2277"/>
      <c r="RLV2" s="2277"/>
      <c r="RLW2" s="2277"/>
      <c r="RLX2" s="2277"/>
      <c r="RLY2" s="2277"/>
      <c r="RLZ2" s="2277"/>
      <c r="RMA2" s="2277"/>
      <c r="RMB2" s="2277"/>
      <c r="RMC2" s="2277"/>
      <c r="RMD2" s="2277"/>
      <c r="RME2" s="2277"/>
      <c r="RMF2" s="2277"/>
      <c r="RMG2" s="2277"/>
      <c r="RMH2" s="2277"/>
      <c r="RMI2" s="2277"/>
      <c r="RMJ2" s="2277"/>
      <c r="RMK2" s="2277"/>
      <c r="RML2" s="2277"/>
      <c r="RMM2" s="2277"/>
      <c r="RMN2" s="2277"/>
      <c r="RMO2" s="2277"/>
      <c r="RMP2" s="2277"/>
      <c r="RMQ2" s="2277"/>
      <c r="RMR2" s="2277"/>
      <c r="RMS2" s="2277"/>
      <c r="RMT2" s="2277"/>
      <c r="RMU2" s="2277"/>
      <c r="RMV2" s="2277"/>
      <c r="RMW2" s="2277"/>
      <c r="RMX2" s="2277"/>
      <c r="RMY2" s="2277"/>
      <c r="RMZ2" s="2277"/>
      <c r="RNA2" s="2277"/>
      <c r="RNB2" s="2277"/>
      <c r="RNC2" s="2277"/>
      <c r="RND2" s="2277"/>
      <c r="RNE2" s="2277"/>
      <c r="RNF2" s="2277"/>
      <c r="RNG2" s="2277"/>
      <c r="RNH2" s="2277"/>
      <c r="RNI2" s="2277"/>
      <c r="RNJ2" s="2277"/>
      <c r="RNK2" s="2277"/>
      <c r="RNL2" s="2277"/>
      <c r="RNM2" s="2277"/>
      <c r="RNN2" s="2277"/>
      <c r="RNO2" s="2277"/>
      <c r="RNP2" s="2277"/>
      <c r="RNQ2" s="2277"/>
      <c r="RNR2" s="2277"/>
      <c r="RNS2" s="2277"/>
      <c r="RNT2" s="2277"/>
      <c r="RNU2" s="2277"/>
      <c r="RNV2" s="2277"/>
      <c r="RNW2" s="2277"/>
      <c r="RNX2" s="2277"/>
      <c r="RNY2" s="2277"/>
      <c r="RNZ2" s="2277"/>
      <c r="ROA2" s="2277"/>
      <c r="ROB2" s="2277"/>
      <c r="ROC2" s="2277"/>
      <c r="ROD2" s="2277"/>
      <c r="ROE2" s="2277"/>
      <c r="ROF2" s="2277"/>
      <c r="ROG2" s="2277"/>
      <c r="ROH2" s="2277"/>
      <c r="ROI2" s="2277"/>
      <c r="ROJ2" s="2277"/>
      <c r="ROK2" s="2277"/>
      <c r="ROL2" s="2277"/>
      <c r="ROM2" s="2277"/>
      <c r="RON2" s="2277"/>
      <c r="ROO2" s="2277"/>
      <c r="ROP2" s="2277"/>
      <c r="ROQ2" s="2277"/>
      <c r="ROR2" s="2277"/>
      <c r="ROS2" s="2277"/>
      <c r="ROT2" s="2277"/>
      <c r="ROU2" s="2277"/>
      <c r="ROV2" s="2277"/>
      <c r="ROW2" s="2277"/>
      <c r="ROX2" s="2277"/>
      <c r="ROY2" s="2277"/>
      <c r="ROZ2" s="2277"/>
      <c r="RPA2" s="2277"/>
      <c r="RPB2" s="2277"/>
      <c r="RPC2" s="2277"/>
      <c r="RPD2" s="2277"/>
      <c r="RPE2" s="2277"/>
      <c r="RPF2" s="2277"/>
      <c r="RPG2" s="2277"/>
      <c r="RPH2" s="2277"/>
      <c r="RPI2" s="2277"/>
      <c r="RPJ2" s="2277"/>
      <c r="RPK2" s="2277"/>
      <c r="RPL2" s="2277"/>
      <c r="RPM2" s="2277"/>
      <c r="RPN2" s="2277"/>
      <c r="RPO2" s="2277"/>
      <c r="RPP2" s="2277"/>
      <c r="RPQ2" s="2277"/>
      <c r="RPR2" s="2277"/>
      <c r="RPS2" s="2277"/>
      <c r="RPT2" s="2277"/>
      <c r="RPU2" s="2277"/>
      <c r="RPV2" s="2277"/>
      <c r="RPW2" s="2277"/>
      <c r="RPX2" s="2277"/>
      <c r="RPY2" s="2277"/>
      <c r="RPZ2" s="2277"/>
      <c r="RQA2" s="2277"/>
      <c r="RQB2" s="2277"/>
      <c r="RQC2" s="2277"/>
      <c r="RQD2" s="2277"/>
      <c r="RQE2" s="2277"/>
      <c r="RQF2" s="2277"/>
      <c r="RQG2" s="2277"/>
      <c r="RQH2" s="2277"/>
      <c r="RQI2" s="2277"/>
      <c r="RQJ2" s="2277"/>
      <c r="RQK2" s="2277"/>
      <c r="RQL2" s="2277"/>
      <c r="RQM2" s="2277"/>
      <c r="RQN2" s="2277"/>
      <c r="RQO2" s="2277"/>
      <c r="RQP2" s="2277"/>
      <c r="RQQ2" s="2277"/>
      <c r="RQR2" s="2277"/>
      <c r="RQS2" s="2277"/>
      <c r="RQT2" s="2277"/>
      <c r="RQU2" s="2277"/>
      <c r="RQV2" s="2277"/>
      <c r="RQW2" s="2277"/>
      <c r="RQX2" s="2277"/>
      <c r="RQY2" s="2277"/>
      <c r="RQZ2" s="2277"/>
      <c r="RRA2" s="2277"/>
      <c r="RRB2" s="2277"/>
      <c r="RRC2" s="2277"/>
      <c r="RRD2" s="2277"/>
      <c r="RRE2" s="2277"/>
      <c r="RRF2" s="2277"/>
      <c r="RRG2" s="2277"/>
      <c r="RRH2" s="2277"/>
      <c r="RRI2" s="2277"/>
      <c r="RRJ2" s="2277"/>
      <c r="RRK2" s="2277"/>
      <c r="RRL2" s="2277"/>
      <c r="RRM2" s="2277"/>
      <c r="RRN2" s="2277"/>
      <c r="RRO2" s="2277"/>
      <c r="RRP2" s="2277"/>
      <c r="RRQ2" s="2277"/>
      <c r="RRR2" s="2277"/>
      <c r="RRS2" s="2277"/>
      <c r="RRT2" s="2277"/>
      <c r="RRU2" s="2277"/>
      <c r="RRV2" s="2277"/>
      <c r="RRW2" s="2277"/>
      <c r="RRX2" s="2277"/>
      <c r="RRY2" s="2277"/>
      <c r="RRZ2" s="2277"/>
      <c r="RSA2" s="2277"/>
      <c r="RSB2" s="2277"/>
      <c r="RSC2" s="2277"/>
      <c r="RSD2" s="2277"/>
      <c r="RSE2" s="2277"/>
      <c r="RSF2" s="2277"/>
      <c r="RSG2" s="2277"/>
      <c r="RSH2" s="2277"/>
      <c r="RSI2" s="2277"/>
      <c r="RSJ2" s="2277"/>
      <c r="RSK2" s="2277"/>
      <c r="RSL2" s="2277"/>
      <c r="RSM2" s="2277"/>
      <c r="RSN2" s="2277"/>
      <c r="RSO2" s="2277"/>
      <c r="RSP2" s="2277"/>
      <c r="RSQ2" s="2277"/>
      <c r="RSR2" s="2277"/>
      <c r="RSS2" s="2277"/>
      <c r="RST2" s="2277"/>
      <c r="RSU2" s="2277"/>
      <c r="RSV2" s="2277"/>
      <c r="RSW2" s="2277"/>
      <c r="RSX2" s="2277"/>
      <c r="RSY2" s="2277"/>
      <c r="RSZ2" s="2277"/>
      <c r="RTA2" s="2277"/>
      <c r="RTB2" s="2277"/>
      <c r="RTC2" s="2277"/>
      <c r="RTD2" s="2277"/>
      <c r="RTE2" s="2277"/>
      <c r="RTF2" s="2277"/>
      <c r="RTG2" s="2277"/>
      <c r="RTH2" s="2277"/>
      <c r="RTI2" s="2277"/>
      <c r="RTJ2" s="2277"/>
      <c r="RTK2" s="2277"/>
      <c r="RTL2" s="2277"/>
      <c r="RTM2" s="2277"/>
      <c r="RTN2" s="2277"/>
      <c r="RTO2" s="2277"/>
      <c r="RTP2" s="2277"/>
      <c r="RTQ2" s="2277"/>
      <c r="RTR2" s="2277"/>
      <c r="RTS2" s="2277"/>
      <c r="RTT2" s="2277"/>
      <c r="RTU2" s="2277"/>
      <c r="RTV2" s="2277"/>
      <c r="RTW2" s="2277"/>
      <c r="RTX2" s="2277"/>
      <c r="RTY2" s="2277"/>
      <c r="RTZ2" s="2277"/>
      <c r="RUA2" s="2277"/>
      <c r="RUB2" s="2277"/>
      <c r="RUC2" s="2277"/>
      <c r="RUD2" s="2277"/>
      <c r="RUE2" s="2277"/>
      <c r="RUF2" s="2277"/>
      <c r="RUG2" s="2277"/>
      <c r="RUH2" s="2277"/>
      <c r="RUI2" s="2277"/>
      <c r="RUJ2" s="2277"/>
      <c r="RUK2" s="2277"/>
      <c r="RUL2" s="2277"/>
      <c r="RUM2" s="2277"/>
      <c r="RUN2" s="2277"/>
      <c r="RUO2" s="2277"/>
      <c r="RUP2" s="2277"/>
      <c r="RUQ2" s="2277"/>
      <c r="RUR2" s="2277"/>
      <c r="RUS2" s="2277"/>
      <c r="RUT2" s="2277"/>
      <c r="RUU2" s="2277"/>
      <c r="RUV2" s="2277"/>
      <c r="RUW2" s="2277"/>
      <c r="RUX2" s="2277"/>
      <c r="RUY2" s="2277"/>
      <c r="RUZ2" s="2277"/>
      <c r="RVA2" s="2277"/>
      <c r="RVB2" s="2277"/>
      <c r="RVC2" s="2277"/>
      <c r="RVD2" s="2277"/>
      <c r="RVE2" s="2277"/>
      <c r="RVF2" s="2277"/>
      <c r="RVG2" s="2277"/>
      <c r="RVH2" s="2277"/>
      <c r="RVI2" s="2277"/>
      <c r="RVJ2" s="2277"/>
      <c r="RVK2" s="2277"/>
      <c r="RVL2" s="2277"/>
      <c r="RVM2" s="2277"/>
      <c r="RVN2" s="2277"/>
      <c r="RVO2" s="2277"/>
      <c r="RVP2" s="2277"/>
      <c r="RVQ2" s="2277"/>
      <c r="RVR2" s="2277"/>
      <c r="RVS2" s="2277"/>
      <c r="RVT2" s="2277"/>
      <c r="RVU2" s="2277"/>
      <c r="RVV2" s="2277"/>
      <c r="RVW2" s="2277"/>
      <c r="RVX2" s="2277"/>
      <c r="RVY2" s="2277"/>
      <c r="RVZ2" s="2277"/>
      <c r="RWA2" s="2277"/>
      <c r="RWB2" s="2277"/>
      <c r="RWC2" s="2277"/>
      <c r="RWD2" s="2277"/>
      <c r="RWE2" s="2277"/>
      <c r="RWF2" s="2277"/>
      <c r="RWG2" s="2277"/>
      <c r="RWH2" s="2277"/>
      <c r="RWI2" s="2277"/>
      <c r="RWJ2" s="2277"/>
      <c r="RWK2" s="2277"/>
      <c r="RWL2" s="2277"/>
      <c r="RWM2" s="2277"/>
      <c r="RWN2" s="2277"/>
      <c r="RWO2" s="2277"/>
      <c r="RWP2" s="2277"/>
      <c r="RWQ2" s="2277"/>
      <c r="RWR2" s="2277"/>
      <c r="RWS2" s="2277"/>
      <c r="RWT2" s="2277"/>
      <c r="RWU2" s="2277"/>
      <c r="RWV2" s="2277"/>
      <c r="RWW2" s="2277"/>
      <c r="RWX2" s="2277"/>
      <c r="RWY2" s="2277"/>
      <c r="RWZ2" s="2277"/>
      <c r="RXA2" s="2277"/>
      <c r="RXB2" s="2277"/>
      <c r="RXC2" s="2277"/>
      <c r="RXD2" s="2277"/>
      <c r="RXE2" s="2277"/>
      <c r="RXF2" s="2277"/>
      <c r="RXG2" s="2277"/>
      <c r="RXH2" s="2277"/>
      <c r="RXI2" s="2277"/>
      <c r="RXJ2" s="2277"/>
      <c r="RXK2" s="2277"/>
      <c r="RXL2" s="2277"/>
      <c r="RXM2" s="2277"/>
      <c r="RXN2" s="2277"/>
      <c r="RXO2" s="2277"/>
      <c r="RXP2" s="2277"/>
      <c r="RXQ2" s="2277"/>
      <c r="RXR2" s="2277"/>
      <c r="RXS2" s="2277"/>
      <c r="RXT2" s="2277"/>
      <c r="RXU2" s="2277"/>
      <c r="RXV2" s="2277"/>
      <c r="RXW2" s="2277"/>
      <c r="RXX2" s="2277"/>
      <c r="RXY2" s="2277"/>
      <c r="RXZ2" s="2277"/>
      <c r="RYA2" s="2277"/>
      <c r="RYB2" s="2277"/>
      <c r="RYC2" s="2277"/>
      <c r="RYD2" s="2277"/>
      <c r="RYE2" s="2277"/>
      <c r="RYF2" s="2277"/>
      <c r="RYG2" s="2277"/>
      <c r="RYH2" s="2277"/>
      <c r="RYI2" s="2277"/>
      <c r="RYJ2" s="2277"/>
      <c r="RYK2" s="2277"/>
      <c r="RYL2" s="2277"/>
      <c r="RYM2" s="2277"/>
      <c r="RYN2" s="2277"/>
      <c r="RYO2" s="2277"/>
      <c r="RYP2" s="2277"/>
      <c r="RYQ2" s="2277"/>
      <c r="RYR2" s="2277"/>
      <c r="RYS2" s="2277"/>
      <c r="RYT2" s="2277"/>
      <c r="RYU2" s="2277"/>
      <c r="RYV2" s="2277"/>
      <c r="RYW2" s="2277"/>
      <c r="RYX2" s="2277"/>
      <c r="RYY2" s="2277"/>
      <c r="RYZ2" s="2277"/>
      <c r="RZA2" s="2277"/>
      <c r="RZB2" s="2277"/>
      <c r="RZC2" s="2277"/>
      <c r="RZD2" s="2277"/>
      <c r="RZE2" s="2277"/>
      <c r="RZF2" s="2277"/>
      <c r="RZG2" s="2277"/>
      <c r="RZH2" s="2277"/>
      <c r="RZI2" s="2277"/>
      <c r="RZJ2" s="2277"/>
      <c r="RZK2" s="2277"/>
      <c r="RZL2" s="2277"/>
      <c r="RZM2" s="2277"/>
      <c r="RZN2" s="2277"/>
      <c r="RZO2" s="2277"/>
      <c r="RZP2" s="2277"/>
      <c r="RZQ2" s="2277"/>
      <c r="RZR2" s="2277"/>
      <c r="RZS2" s="2277"/>
      <c r="RZT2" s="2277"/>
      <c r="RZU2" s="2277"/>
      <c r="RZV2" s="2277"/>
      <c r="RZW2" s="2277"/>
      <c r="RZX2" s="2277"/>
      <c r="RZY2" s="2277"/>
      <c r="RZZ2" s="2277"/>
      <c r="SAA2" s="2277"/>
      <c r="SAB2" s="2277"/>
      <c r="SAC2" s="2277"/>
      <c r="SAD2" s="2277"/>
      <c r="SAE2" s="2277"/>
      <c r="SAF2" s="2277"/>
      <c r="SAG2" s="2277"/>
      <c r="SAH2" s="2277"/>
      <c r="SAI2" s="2277"/>
      <c r="SAJ2" s="2277"/>
      <c r="SAK2" s="2277"/>
      <c r="SAL2" s="2277"/>
      <c r="SAM2" s="2277"/>
      <c r="SAN2" s="2277"/>
      <c r="SAO2" s="2277"/>
      <c r="SAP2" s="2277"/>
      <c r="SAQ2" s="2277"/>
      <c r="SAR2" s="2277"/>
      <c r="SAS2" s="2277"/>
      <c r="SAT2" s="2277"/>
      <c r="SAU2" s="2277"/>
      <c r="SAV2" s="2277"/>
      <c r="SAW2" s="2277"/>
      <c r="SAX2" s="2277"/>
      <c r="SAY2" s="2277"/>
      <c r="SAZ2" s="2277"/>
      <c r="SBA2" s="2277"/>
      <c r="SBB2" s="2277"/>
      <c r="SBC2" s="2277"/>
      <c r="SBD2" s="2277"/>
      <c r="SBE2" s="2277"/>
      <c r="SBF2" s="2277"/>
      <c r="SBG2" s="2277"/>
      <c r="SBH2" s="2277"/>
      <c r="SBI2" s="2277"/>
      <c r="SBJ2" s="2277"/>
      <c r="SBK2" s="2277"/>
      <c r="SBL2" s="2277"/>
      <c r="SBM2" s="2277"/>
      <c r="SBN2" s="2277"/>
      <c r="SBO2" s="2277"/>
      <c r="SBP2" s="2277"/>
      <c r="SBQ2" s="2277"/>
      <c r="SBR2" s="2277"/>
      <c r="SBS2" s="2277"/>
      <c r="SBT2" s="2277"/>
      <c r="SBU2" s="2277"/>
      <c r="SBV2" s="2277"/>
      <c r="SBW2" s="2277"/>
      <c r="SBX2" s="2277"/>
      <c r="SBY2" s="2277"/>
      <c r="SBZ2" s="2277"/>
      <c r="SCA2" s="2277"/>
      <c r="SCB2" s="2277"/>
      <c r="SCC2" s="2277"/>
      <c r="SCD2" s="2277"/>
      <c r="SCE2" s="2277"/>
      <c r="SCF2" s="2277"/>
      <c r="SCG2" s="2277"/>
      <c r="SCH2" s="2277"/>
      <c r="SCI2" s="2277"/>
      <c r="SCJ2" s="2277"/>
      <c r="SCK2" s="2277"/>
      <c r="SCL2" s="2277"/>
      <c r="SCM2" s="2277"/>
      <c r="SCN2" s="2277"/>
      <c r="SCO2" s="2277"/>
      <c r="SCP2" s="2277"/>
      <c r="SCQ2" s="2277"/>
      <c r="SCR2" s="2277"/>
      <c r="SCS2" s="2277"/>
      <c r="SCT2" s="2277"/>
      <c r="SCU2" s="2277"/>
      <c r="SCV2" s="2277"/>
      <c r="SCW2" s="2277"/>
      <c r="SCX2" s="2277"/>
      <c r="SCY2" s="2277"/>
      <c r="SCZ2" s="2277"/>
      <c r="SDA2" s="2277"/>
      <c r="SDB2" s="2277"/>
      <c r="SDC2" s="2277"/>
      <c r="SDD2" s="2277"/>
      <c r="SDE2" s="2277"/>
      <c r="SDF2" s="2277"/>
      <c r="SDG2" s="2277"/>
      <c r="SDH2" s="2277"/>
      <c r="SDI2" s="2277"/>
      <c r="SDJ2" s="2277"/>
      <c r="SDK2" s="2277"/>
      <c r="SDL2" s="2277"/>
      <c r="SDM2" s="2277"/>
      <c r="SDN2" s="2277"/>
      <c r="SDO2" s="2277"/>
      <c r="SDP2" s="2277"/>
      <c r="SDQ2" s="2277"/>
      <c r="SDR2" s="2277"/>
      <c r="SDS2" s="2277"/>
      <c r="SDT2" s="2277"/>
      <c r="SDU2" s="2277"/>
      <c r="SDV2" s="2277"/>
      <c r="SDW2" s="2277"/>
      <c r="SDX2" s="2277"/>
      <c r="SDY2" s="2277"/>
      <c r="SDZ2" s="2277"/>
      <c r="SEA2" s="2277"/>
      <c r="SEB2" s="2277"/>
      <c r="SEC2" s="2277"/>
      <c r="SED2" s="2277"/>
      <c r="SEE2" s="2277"/>
      <c r="SEF2" s="2277"/>
      <c r="SEG2" s="2277"/>
      <c r="SEH2" s="2277"/>
      <c r="SEI2" s="2277"/>
      <c r="SEJ2" s="2277"/>
      <c r="SEK2" s="2277"/>
      <c r="SEL2" s="2277"/>
      <c r="SEM2" s="2277"/>
      <c r="SEN2" s="2277"/>
      <c r="SEO2" s="2277"/>
      <c r="SEP2" s="2277"/>
      <c r="SEQ2" s="2277"/>
      <c r="SER2" s="2277"/>
      <c r="SES2" s="2277"/>
      <c r="SET2" s="2277"/>
      <c r="SEU2" s="2277"/>
      <c r="SEV2" s="2277"/>
      <c r="SEW2" s="2277"/>
      <c r="SEX2" s="2277"/>
      <c r="SEY2" s="2277"/>
      <c r="SEZ2" s="2277"/>
      <c r="SFA2" s="2277"/>
      <c r="SFB2" s="2277"/>
      <c r="SFC2" s="2277"/>
      <c r="SFD2" s="2277"/>
      <c r="SFE2" s="2277"/>
      <c r="SFF2" s="2277"/>
      <c r="SFG2" s="2277"/>
      <c r="SFH2" s="2277"/>
      <c r="SFI2" s="2277"/>
      <c r="SFJ2" s="2277"/>
      <c r="SFK2" s="2277"/>
      <c r="SFL2" s="2277"/>
      <c r="SFM2" s="2277"/>
      <c r="SFN2" s="2277"/>
      <c r="SFO2" s="2277"/>
      <c r="SFP2" s="2277"/>
      <c r="SFQ2" s="2277"/>
      <c r="SFR2" s="2277"/>
      <c r="SFS2" s="2277"/>
      <c r="SFT2" s="2277"/>
      <c r="SFU2" s="2277"/>
      <c r="SFV2" s="2277"/>
      <c r="SFW2" s="2277"/>
      <c r="SFX2" s="2277"/>
      <c r="SFY2" s="2277"/>
      <c r="SFZ2" s="2277"/>
      <c r="SGA2" s="2277"/>
      <c r="SGB2" s="2277"/>
      <c r="SGC2" s="2277"/>
      <c r="SGD2" s="2277"/>
      <c r="SGE2" s="2277"/>
      <c r="SGF2" s="2277"/>
      <c r="SGG2" s="2277"/>
      <c r="SGH2" s="2277"/>
      <c r="SGI2" s="2277"/>
      <c r="SGJ2" s="2277"/>
      <c r="SGK2" s="2277"/>
      <c r="SGL2" s="2277"/>
      <c r="SGM2" s="2277"/>
      <c r="SGN2" s="2277"/>
      <c r="SGO2" s="2277"/>
      <c r="SGP2" s="2277"/>
      <c r="SGQ2" s="2277"/>
      <c r="SGR2" s="2277"/>
      <c r="SGS2" s="2277"/>
      <c r="SGT2" s="2277"/>
      <c r="SGU2" s="2277"/>
      <c r="SGV2" s="2277"/>
      <c r="SGW2" s="2277"/>
      <c r="SGX2" s="2277"/>
      <c r="SGY2" s="2277"/>
      <c r="SGZ2" s="2277"/>
      <c r="SHA2" s="2277"/>
      <c r="SHB2" s="2277"/>
      <c r="SHC2" s="2277"/>
      <c r="SHD2" s="2277"/>
      <c r="SHE2" s="2277"/>
      <c r="SHF2" s="2277"/>
      <c r="SHG2" s="2277"/>
      <c r="SHH2" s="2277"/>
      <c r="SHI2" s="2277"/>
      <c r="SHJ2" s="2277"/>
      <c r="SHK2" s="2277"/>
      <c r="SHL2" s="2277"/>
      <c r="SHM2" s="2277"/>
      <c r="SHN2" s="2277"/>
      <c r="SHO2" s="2277"/>
      <c r="SHP2" s="2277"/>
      <c r="SHQ2" s="2277"/>
      <c r="SHR2" s="2277"/>
      <c r="SHS2" s="2277"/>
      <c r="SHT2" s="2277"/>
      <c r="SHU2" s="2277"/>
      <c r="SHV2" s="2277"/>
      <c r="SHW2" s="2277"/>
      <c r="SHX2" s="2277"/>
      <c r="SHY2" s="2277"/>
      <c r="SHZ2" s="2277"/>
      <c r="SIA2" s="2277"/>
      <c r="SIB2" s="2277"/>
      <c r="SIC2" s="2277"/>
      <c r="SID2" s="2277"/>
      <c r="SIE2" s="2277"/>
      <c r="SIF2" s="2277"/>
      <c r="SIG2" s="2277"/>
      <c r="SIH2" s="2277"/>
      <c r="SII2" s="2277"/>
      <c r="SIJ2" s="2277"/>
      <c r="SIK2" s="2277"/>
      <c r="SIL2" s="2277"/>
      <c r="SIM2" s="2277"/>
      <c r="SIN2" s="2277"/>
      <c r="SIO2" s="2277"/>
      <c r="SIP2" s="2277"/>
      <c r="SIQ2" s="2277"/>
      <c r="SIR2" s="2277"/>
      <c r="SIS2" s="2277"/>
      <c r="SIT2" s="2277"/>
      <c r="SIU2" s="2277"/>
      <c r="SIV2" s="2277"/>
      <c r="SIW2" s="2277"/>
      <c r="SIX2" s="2277"/>
      <c r="SIY2" s="2277"/>
      <c r="SIZ2" s="2277"/>
      <c r="SJA2" s="2277"/>
      <c r="SJB2" s="2277"/>
      <c r="SJC2" s="2277"/>
      <c r="SJD2" s="2277"/>
      <c r="SJE2" s="2277"/>
      <c r="SJF2" s="2277"/>
      <c r="SJG2" s="2277"/>
      <c r="SJH2" s="2277"/>
      <c r="SJI2" s="2277"/>
      <c r="SJJ2" s="2277"/>
      <c r="SJK2" s="2277"/>
      <c r="SJL2" s="2277"/>
      <c r="SJM2" s="2277"/>
      <c r="SJN2" s="2277"/>
      <c r="SJO2" s="2277"/>
      <c r="SJP2" s="2277"/>
      <c r="SJQ2" s="2277"/>
      <c r="SJR2" s="2277"/>
      <c r="SJS2" s="2277"/>
      <c r="SJT2" s="2277"/>
      <c r="SJU2" s="2277"/>
      <c r="SJV2" s="2277"/>
      <c r="SJW2" s="2277"/>
      <c r="SJX2" s="2277"/>
      <c r="SJY2" s="2277"/>
      <c r="SJZ2" s="2277"/>
      <c r="SKA2" s="2277"/>
      <c r="SKB2" s="2277"/>
      <c r="SKC2" s="2277"/>
      <c r="SKD2" s="2277"/>
      <c r="SKE2" s="2277"/>
      <c r="SKF2" s="2277"/>
      <c r="SKG2" s="2277"/>
      <c r="SKH2" s="2277"/>
      <c r="SKI2" s="2277"/>
      <c r="SKJ2" s="2277"/>
      <c r="SKK2" s="2277"/>
      <c r="SKL2" s="2277"/>
      <c r="SKM2" s="2277"/>
      <c r="SKN2" s="2277"/>
      <c r="SKO2" s="2277"/>
      <c r="SKP2" s="2277"/>
      <c r="SKQ2" s="2277"/>
      <c r="SKR2" s="2277"/>
      <c r="SKS2" s="2277"/>
      <c r="SKT2" s="2277"/>
      <c r="SKU2" s="2277"/>
      <c r="SKV2" s="2277"/>
      <c r="SKW2" s="2277"/>
      <c r="SKX2" s="2277"/>
      <c r="SKY2" s="2277"/>
      <c r="SKZ2" s="2277"/>
      <c r="SLA2" s="2277"/>
      <c r="SLB2" s="2277"/>
      <c r="SLC2" s="2277"/>
      <c r="SLD2" s="2277"/>
      <c r="SLE2" s="2277"/>
      <c r="SLF2" s="2277"/>
      <c r="SLG2" s="2277"/>
      <c r="SLH2" s="2277"/>
      <c r="SLI2" s="2277"/>
      <c r="SLJ2" s="2277"/>
      <c r="SLK2" s="2277"/>
      <c r="SLL2" s="2277"/>
      <c r="SLM2" s="2277"/>
      <c r="SLN2" s="2277"/>
      <c r="SLO2" s="2277"/>
      <c r="SLP2" s="2277"/>
      <c r="SLQ2" s="2277"/>
      <c r="SLR2" s="2277"/>
      <c r="SLS2" s="2277"/>
      <c r="SLT2" s="2277"/>
      <c r="SLU2" s="2277"/>
      <c r="SLV2" s="2277"/>
      <c r="SLW2" s="2277"/>
      <c r="SLX2" s="2277"/>
      <c r="SLY2" s="2277"/>
      <c r="SLZ2" s="2277"/>
      <c r="SMA2" s="2277"/>
      <c r="SMB2" s="2277"/>
      <c r="SMC2" s="2277"/>
      <c r="SMD2" s="2277"/>
      <c r="SME2" s="2277"/>
      <c r="SMF2" s="2277"/>
      <c r="SMG2" s="2277"/>
      <c r="SMH2" s="2277"/>
      <c r="SMI2" s="2277"/>
      <c r="SMJ2" s="2277"/>
      <c r="SMK2" s="2277"/>
      <c r="SML2" s="2277"/>
      <c r="SMM2" s="2277"/>
      <c r="SMN2" s="2277"/>
      <c r="SMO2" s="2277"/>
      <c r="SMP2" s="2277"/>
      <c r="SMQ2" s="2277"/>
      <c r="SMR2" s="2277"/>
      <c r="SMS2" s="2277"/>
      <c r="SMT2" s="2277"/>
      <c r="SMU2" s="2277"/>
      <c r="SMV2" s="2277"/>
      <c r="SMW2" s="2277"/>
      <c r="SMX2" s="2277"/>
      <c r="SMY2" s="2277"/>
      <c r="SMZ2" s="2277"/>
      <c r="SNA2" s="2277"/>
      <c r="SNB2" s="2277"/>
      <c r="SNC2" s="2277"/>
      <c r="SND2" s="2277"/>
      <c r="SNE2" s="2277"/>
      <c r="SNF2" s="2277"/>
      <c r="SNG2" s="2277"/>
      <c r="SNH2" s="2277"/>
      <c r="SNI2" s="2277"/>
      <c r="SNJ2" s="2277"/>
      <c r="SNK2" s="2277"/>
      <c r="SNL2" s="2277"/>
      <c r="SNM2" s="2277"/>
      <c r="SNN2" s="2277"/>
      <c r="SNO2" s="2277"/>
      <c r="SNP2" s="2277"/>
      <c r="SNQ2" s="2277"/>
      <c r="SNR2" s="2277"/>
      <c r="SNS2" s="2277"/>
      <c r="SNT2" s="2277"/>
      <c r="SNU2" s="2277"/>
      <c r="SNV2" s="2277"/>
      <c r="SNW2" s="2277"/>
      <c r="SNX2" s="2277"/>
      <c r="SNY2" s="2277"/>
      <c r="SNZ2" s="2277"/>
      <c r="SOA2" s="2277"/>
      <c r="SOB2" s="2277"/>
      <c r="SOC2" s="2277"/>
      <c r="SOD2" s="2277"/>
      <c r="SOE2" s="2277"/>
      <c r="SOF2" s="2277"/>
      <c r="SOG2" s="2277"/>
      <c r="SOH2" s="2277"/>
      <c r="SOI2" s="2277"/>
      <c r="SOJ2" s="2277"/>
      <c r="SOK2" s="2277"/>
      <c r="SOL2" s="2277"/>
      <c r="SOM2" s="2277"/>
      <c r="SON2" s="2277"/>
      <c r="SOO2" s="2277"/>
      <c r="SOP2" s="2277"/>
      <c r="SOQ2" s="2277"/>
      <c r="SOR2" s="2277"/>
      <c r="SOS2" s="2277"/>
      <c r="SOT2" s="2277"/>
      <c r="SOU2" s="2277"/>
      <c r="SOV2" s="2277"/>
      <c r="SOW2" s="2277"/>
      <c r="SOX2" s="2277"/>
      <c r="SOY2" s="2277"/>
      <c r="SOZ2" s="2277"/>
      <c r="SPA2" s="2277"/>
      <c r="SPB2" s="2277"/>
      <c r="SPC2" s="2277"/>
      <c r="SPD2" s="2277"/>
      <c r="SPE2" s="2277"/>
      <c r="SPF2" s="2277"/>
      <c r="SPG2" s="2277"/>
      <c r="SPH2" s="2277"/>
      <c r="SPI2" s="2277"/>
      <c r="SPJ2" s="2277"/>
      <c r="SPK2" s="2277"/>
      <c r="SPL2" s="2277"/>
      <c r="SPM2" s="2277"/>
      <c r="SPN2" s="2277"/>
      <c r="SPO2" s="2277"/>
      <c r="SPP2" s="2277"/>
      <c r="SPQ2" s="2277"/>
      <c r="SPR2" s="2277"/>
      <c r="SPS2" s="2277"/>
      <c r="SPT2" s="2277"/>
      <c r="SPU2" s="2277"/>
      <c r="SPV2" s="2277"/>
      <c r="SPW2" s="2277"/>
      <c r="SPX2" s="2277"/>
      <c r="SPY2" s="2277"/>
      <c r="SPZ2" s="2277"/>
      <c r="SQA2" s="2277"/>
      <c r="SQB2" s="2277"/>
      <c r="SQC2" s="2277"/>
      <c r="SQD2" s="2277"/>
      <c r="SQE2" s="2277"/>
      <c r="SQF2" s="2277"/>
      <c r="SQG2" s="2277"/>
      <c r="SQH2" s="2277"/>
      <c r="SQI2" s="2277"/>
      <c r="SQJ2" s="2277"/>
      <c r="SQK2" s="2277"/>
      <c r="SQL2" s="2277"/>
      <c r="SQM2" s="2277"/>
      <c r="SQN2" s="2277"/>
      <c r="SQO2" s="2277"/>
      <c r="SQP2" s="2277"/>
      <c r="SQQ2" s="2277"/>
      <c r="SQR2" s="2277"/>
      <c r="SQS2" s="2277"/>
      <c r="SQT2" s="2277"/>
      <c r="SQU2" s="2277"/>
      <c r="SQV2" s="2277"/>
      <c r="SQW2" s="2277"/>
      <c r="SQX2" s="2277"/>
      <c r="SQY2" s="2277"/>
      <c r="SQZ2" s="2277"/>
      <c r="SRA2" s="2277"/>
      <c r="SRB2" s="2277"/>
      <c r="SRC2" s="2277"/>
      <c r="SRD2" s="2277"/>
      <c r="SRE2" s="2277"/>
      <c r="SRF2" s="2277"/>
      <c r="SRG2" s="2277"/>
      <c r="SRH2" s="2277"/>
      <c r="SRI2" s="2277"/>
      <c r="SRJ2" s="2277"/>
      <c r="SRK2" s="2277"/>
      <c r="SRL2" s="2277"/>
      <c r="SRM2" s="2277"/>
      <c r="SRN2" s="2277"/>
      <c r="SRO2" s="2277"/>
      <c r="SRP2" s="2277"/>
      <c r="SRQ2" s="2277"/>
      <c r="SRR2" s="2277"/>
      <c r="SRS2" s="2277"/>
      <c r="SRT2" s="2277"/>
      <c r="SRU2" s="2277"/>
      <c r="SRV2" s="2277"/>
      <c r="SRW2" s="2277"/>
      <c r="SRX2" s="2277"/>
      <c r="SRY2" s="2277"/>
      <c r="SRZ2" s="2277"/>
      <c r="SSA2" s="2277"/>
      <c r="SSB2" s="2277"/>
      <c r="SSC2" s="2277"/>
      <c r="SSD2" s="2277"/>
      <c r="SSE2" s="2277"/>
      <c r="SSF2" s="2277"/>
      <c r="SSG2" s="2277"/>
      <c r="SSH2" s="2277"/>
      <c r="SSI2" s="2277"/>
      <c r="SSJ2" s="2277"/>
      <c r="SSK2" s="2277"/>
      <c r="SSL2" s="2277"/>
      <c r="SSM2" s="2277"/>
      <c r="SSN2" s="2277"/>
      <c r="SSO2" s="2277"/>
      <c r="SSP2" s="2277"/>
      <c r="SSQ2" s="2277"/>
      <c r="SSR2" s="2277"/>
      <c r="SSS2" s="2277"/>
      <c r="SST2" s="2277"/>
      <c r="SSU2" s="2277"/>
      <c r="SSV2" s="2277"/>
      <c r="SSW2" s="2277"/>
      <c r="SSX2" s="2277"/>
      <c r="SSY2" s="2277"/>
      <c r="SSZ2" s="2277"/>
      <c r="STA2" s="2277"/>
      <c r="STB2" s="2277"/>
      <c r="STC2" s="2277"/>
      <c r="STD2" s="2277"/>
      <c r="STE2" s="2277"/>
      <c r="STF2" s="2277"/>
      <c r="STG2" s="2277"/>
      <c r="STH2" s="2277"/>
      <c r="STI2" s="2277"/>
      <c r="STJ2" s="2277"/>
      <c r="STK2" s="2277"/>
      <c r="STL2" s="2277"/>
      <c r="STM2" s="2277"/>
      <c r="STN2" s="2277"/>
      <c r="STO2" s="2277"/>
      <c r="STP2" s="2277"/>
      <c r="STQ2" s="2277"/>
      <c r="STR2" s="2277"/>
      <c r="STS2" s="2277"/>
      <c r="STT2" s="2277"/>
      <c r="STU2" s="2277"/>
      <c r="STV2" s="2277"/>
      <c r="STW2" s="2277"/>
      <c r="STX2" s="2277"/>
      <c r="STY2" s="2277"/>
      <c r="STZ2" s="2277"/>
      <c r="SUA2" s="2277"/>
      <c r="SUB2" s="2277"/>
      <c r="SUC2" s="2277"/>
      <c r="SUD2" s="2277"/>
      <c r="SUE2" s="2277"/>
      <c r="SUF2" s="2277"/>
      <c r="SUG2" s="2277"/>
      <c r="SUH2" s="2277"/>
      <c r="SUI2" s="2277"/>
      <c r="SUJ2" s="2277"/>
      <c r="SUK2" s="2277"/>
      <c r="SUL2" s="2277"/>
      <c r="SUM2" s="2277"/>
      <c r="SUN2" s="2277"/>
      <c r="SUO2" s="2277"/>
      <c r="SUP2" s="2277"/>
      <c r="SUQ2" s="2277"/>
      <c r="SUR2" s="2277"/>
      <c r="SUS2" s="2277"/>
      <c r="SUT2" s="2277"/>
      <c r="SUU2" s="2277"/>
      <c r="SUV2" s="2277"/>
      <c r="SUW2" s="2277"/>
      <c r="SUX2" s="2277"/>
      <c r="SUY2" s="2277"/>
      <c r="SUZ2" s="2277"/>
      <c r="SVA2" s="2277"/>
      <c r="SVB2" s="2277"/>
      <c r="SVC2" s="2277"/>
      <c r="SVD2" s="2277"/>
      <c r="SVE2" s="2277"/>
      <c r="SVF2" s="2277"/>
      <c r="SVG2" s="2277"/>
      <c r="SVH2" s="2277"/>
      <c r="SVI2" s="2277"/>
      <c r="SVJ2" s="2277"/>
      <c r="SVK2" s="2277"/>
      <c r="SVL2" s="2277"/>
      <c r="SVM2" s="2277"/>
      <c r="SVN2" s="2277"/>
      <c r="SVO2" s="2277"/>
      <c r="SVP2" s="2277"/>
      <c r="SVQ2" s="2277"/>
      <c r="SVR2" s="2277"/>
      <c r="SVS2" s="2277"/>
      <c r="SVT2" s="2277"/>
      <c r="SVU2" s="2277"/>
      <c r="SVV2" s="2277"/>
      <c r="SVW2" s="2277"/>
      <c r="SVX2" s="2277"/>
      <c r="SVY2" s="2277"/>
      <c r="SVZ2" s="2277"/>
      <c r="SWA2" s="2277"/>
      <c r="SWB2" s="2277"/>
      <c r="SWC2" s="2277"/>
      <c r="SWD2" s="2277"/>
      <c r="SWE2" s="2277"/>
      <c r="SWF2" s="2277"/>
      <c r="SWG2" s="2277"/>
      <c r="SWH2" s="2277"/>
      <c r="SWI2" s="2277"/>
      <c r="SWJ2" s="2277"/>
      <c r="SWK2" s="2277"/>
      <c r="SWL2" s="2277"/>
      <c r="SWM2" s="2277"/>
      <c r="SWN2" s="2277"/>
      <c r="SWO2" s="2277"/>
      <c r="SWP2" s="2277"/>
      <c r="SWQ2" s="2277"/>
      <c r="SWR2" s="2277"/>
      <c r="SWS2" s="2277"/>
      <c r="SWT2" s="2277"/>
      <c r="SWU2" s="2277"/>
      <c r="SWV2" s="2277"/>
      <c r="SWW2" s="2277"/>
      <c r="SWX2" s="2277"/>
      <c r="SWY2" s="2277"/>
      <c r="SWZ2" s="2277"/>
      <c r="SXA2" s="2277"/>
      <c r="SXB2" s="2277"/>
      <c r="SXC2" s="2277"/>
      <c r="SXD2" s="2277"/>
      <c r="SXE2" s="2277"/>
      <c r="SXF2" s="2277"/>
      <c r="SXG2" s="2277"/>
      <c r="SXH2" s="2277"/>
      <c r="SXI2" s="2277"/>
      <c r="SXJ2" s="2277"/>
      <c r="SXK2" s="2277"/>
      <c r="SXL2" s="2277"/>
      <c r="SXM2" s="2277"/>
      <c r="SXN2" s="2277"/>
      <c r="SXO2" s="2277"/>
      <c r="SXP2" s="2277"/>
      <c r="SXQ2" s="2277"/>
      <c r="SXR2" s="2277"/>
      <c r="SXS2" s="2277"/>
      <c r="SXT2" s="2277"/>
      <c r="SXU2" s="2277"/>
      <c r="SXV2" s="2277"/>
      <c r="SXW2" s="2277"/>
      <c r="SXX2" s="2277"/>
      <c r="SXY2" s="2277"/>
      <c r="SXZ2" s="2277"/>
      <c r="SYA2" s="2277"/>
      <c r="SYB2" s="2277"/>
      <c r="SYC2" s="2277"/>
      <c r="SYD2" s="2277"/>
      <c r="SYE2" s="2277"/>
      <c r="SYF2" s="2277"/>
      <c r="SYG2" s="2277"/>
      <c r="SYH2" s="2277"/>
      <c r="SYI2" s="2277"/>
      <c r="SYJ2" s="2277"/>
      <c r="SYK2" s="2277"/>
      <c r="SYL2" s="2277"/>
      <c r="SYM2" s="2277"/>
      <c r="SYN2" s="2277"/>
      <c r="SYO2" s="2277"/>
      <c r="SYP2" s="2277"/>
      <c r="SYQ2" s="2277"/>
      <c r="SYR2" s="2277"/>
      <c r="SYS2" s="2277"/>
      <c r="SYT2" s="2277"/>
      <c r="SYU2" s="2277"/>
      <c r="SYV2" s="2277"/>
      <c r="SYW2" s="2277"/>
      <c r="SYX2" s="2277"/>
      <c r="SYY2" s="2277"/>
      <c r="SYZ2" s="2277"/>
      <c r="SZA2" s="2277"/>
      <c r="SZB2" s="2277"/>
      <c r="SZC2" s="2277"/>
      <c r="SZD2" s="2277"/>
      <c r="SZE2" s="2277"/>
      <c r="SZF2" s="2277"/>
      <c r="SZG2" s="2277"/>
      <c r="SZH2" s="2277"/>
      <c r="SZI2" s="2277"/>
      <c r="SZJ2" s="2277"/>
      <c r="SZK2" s="2277"/>
      <c r="SZL2" s="2277"/>
      <c r="SZM2" s="2277"/>
      <c r="SZN2" s="2277"/>
      <c r="SZO2" s="2277"/>
      <c r="SZP2" s="2277"/>
      <c r="SZQ2" s="2277"/>
      <c r="SZR2" s="2277"/>
      <c r="SZS2" s="2277"/>
      <c r="SZT2" s="2277"/>
      <c r="SZU2" s="2277"/>
      <c r="SZV2" s="2277"/>
      <c r="SZW2" s="2277"/>
      <c r="SZX2" s="2277"/>
      <c r="SZY2" s="2277"/>
      <c r="SZZ2" s="2277"/>
      <c r="TAA2" s="2277"/>
      <c r="TAB2" s="2277"/>
      <c r="TAC2" s="2277"/>
      <c r="TAD2" s="2277"/>
      <c r="TAE2" s="2277"/>
      <c r="TAF2" s="2277"/>
      <c r="TAG2" s="2277"/>
      <c r="TAH2" s="2277"/>
      <c r="TAI2" s="2277"/>
      <c r="TAJ2" s="2277"/>
      <c r="TAK2" s="2277"/>
      <c r="TAL2" s="2277"/>
      <c r="TAM2" s="2277"/>
      <c r="TAN2" s="2277"/>
      <c r="TAO2" s="2277"/>
      <c r="TAP2" s="2277"/>
      <c r="TAQ2" s="2277"/>
      <c r="TAR2" s="2277"/>
      <c r="TAS2" s="2277"/>
      <c r="TAT2" s="2277"/>
      <c r="TAU2" s="2277"/>
      <c r="TAV2" s="2277"/>
      <c r="TAW2" s="2277"/>
      <c r="TAX2" s="2277"/>
      <c r="TAY2" s="2277"/>
      <c r="TAZ2" s="2277"/>
      <c r="TBA2" s="2277"/>
      <c r="TBB2" s="2277"/>
      <c r="TBC2" s="2277"/>
      <c r="TBD2" s="2277"/>
      <c r="TBE2" s="2277"/>
      <c r="TBF2" s="2277"/>
      <c r="TBG2" s="2277"/>
      <c r="TBH2" s="2277"/>
      <c r="TBI2" s="2277"/>
      <c r="TBJ2" s="2277"/>
      <c r="TBK2" s="2277"/>
      <c r="TBL2" s="2277"/>
      <c r="TBM2" s="2277"/>
      <c r="TBN2" s="2277"/>
      <c r="TBO2" s="2277"/>
      <c r="TBP2" s="2277"/>
      <c r="TBQ2" s="2277"/>
      <c r="TBR2" s="2277"/>
      <c r="TBS2" s="2277"/>
      <c r="TBT2" s="2277"/>
      <c r="TBU2" s="2277"/>
      <c r="TBV2" s="2277"/>
      <c r="TBW2" s="2277"/>
      <c r="TBX2" s="2277"/>
      <c r="TBY2" s="2277"/>
      <c r="TBZ2" s="2277"/>
      <c r="TCA2" s="2277"/>
      <c r="TCB2" s="2277"/>
      <c r="TCC2" s="2277"/>
      <c r="TCD2" s="2277"/>
      <c r="TCE2" s="2277"/>
      <c r="TCF2" s="2277"/>
      <c r="TCG2" s="2277"/>
      <c r="TCH2" s="2277"/>
      <c r="TCI2" s="2277"/>
      <c r="TCJ2" s="2277"/>
      <c r="TCK2" s="2277"/>
      <c r="TCL2" s="2277"/>
      <c r="TCM2" s="2277"/>
      <c r="TCN2" s="2277"/>
      <c r="TCO2" s="2277"/>
      <c r="TCP2" s="2277"/>
      <c r="TCQ2" s="2277"/>
      <c r="TCR2" s="2277"/>
      <c r="TCS2" s="2277"/>
      <c r="TCT2" s="2277"/>
      <c r="TCU2" s="2277"/>
      <c r="TCV2" s="2277"/>
      <c r="TCW2" s="2277"/>
      <c r="TCX2" s="2277"/>
      <c r="TCY2" s="2277"/>
      <c r="TCZ2" s="2277"/>
      <c r="TDA2" s="2277"/>
      <c r="TDB2" s="2277"/>
      <c r="TDC2" s="2277"/>
      <c r="TDD2" s="2277"/>
      <c r="TDE2" s="2277"/>
      <c r="TDF2" s="2277"/>
      <c r="TDG2" s="2277"/>
      <c r="TDH2" s="2277"/>
      <c r="TDI2" s="2277"/>
      <c r="TDJ2" s="2277"/>
      <c r="TDK2" s="2277"/>
      <c r="TDL2" s="2277"/>
      <c r="TDM2" s="2277"/>
      <c r="TDN2" s="2277"/>
      <c r="TDO2" s="2277"/>
      <c r="TDP2" s="2277"/>
      <c r="TDQ2" s="2277"/>
      <c r="TDR2" s="2277"/>
      <c r="TDS2" s="2277"/>
      <c r="TDT2" s="2277"/>
      <c r="TDU2" s="2277"/>
      <c r="TDV2" s="2277"/>
      <c r="TDW2" s="2277"/>
      <c r="TDX2" s="2277"/>
      <c r="TDY2" s="2277"/>
      <c r="TDZ2" s="2277"/>
      <c r="TEA2" s="2277"/>
      <c r="TEB2" s="2277"/>
      <c r="TEC2" s="2277"/>
      <c r="TED2" s="2277"/>
      <c r="TEE2" s="2277"/>
      <c r="TEF2" s="2277"/>
      <c r="TEG2" s="2277"/>
      <c r="TEH2" s="2277"/>
      <c r="TEI2" s="2277"/>
      <c r="TEJ2" s="2277"/>
      <c r="TEK2" s="2277"/>
      <c r="TEL2" s="2277"/>
      <c r="TEM2" s="2277"/>
      <c r="TEN2" s="2277"/>
      <c r="TEO2" s="2277"/>
      <c r="TEP2" s="2277"/>
      <c r="TEQ2" s="2277"/>
      <c r="TER2" s="2277"/>
      <c r="TES2" s="2277"/>
      <c r="TET2" s="2277"/>
      <c r="TEU2" s="2277"/>
      <c r="TEV2" s="2277"/>
      <c r="TEW2" s="2277"/>
      <c r="TEX2" s="2277"/>
      <c r="TEY2" s="2277"/>
      <c r="TEZ2" s="2277"/>
      <c r="TFA2" s="2277"/>
      <c r="TFB2" s="2277"/>
      <c r="TFC2" s="2277"/>
      <c r="TFD2" s="2277"/>
      <c r="TFE2" s="2277"/>
      <c r="TFF2" s="2277"/>
      <c r="TFG2" s="2277"/>
      <c r="TFH2" s="2277"/>
      <c r="TFI2" s="2277"/>
      <c r="TFJ2" s="2277"/>
      <c r="TFK2" s="2277"/>
      <c r="TFL2" s="2277"/>
      <c r="TFM2" s="2277"/>
      <c r="TFN2" s="2277"/>
      <c r="TFO2" s="2277"/>
      <c r="TFP2" s="2277"/>
      <c r="TFQ2" s="2277"/>
      <c r="TFR2" s="2277"/>
      <c r="TFS2" s="2277"/>
      <c r="TFT2" s="2277"/>
      <c r="TFU2" s="2277"/>
      <c r="TFV2" s="2277"/>
      <c r="TFW2" s="2277"/>
      <c r="TFX2" s="2277"/>
      <c r="TFY2" s="2277"/>
      <c r="TFZ2" s="2277"/>
      <c r="TGA2" s="2277"/>
      <c r="TGB2" s="2277"/>
      <c r="TGC2" s="2277"/>
      <c r="TGD2" s="2277"/>
      <c r="TGE2" s="2277"/>
      <c r="TGF2" s="2277"/>
      <c r="TGG2" s="2277"/>
      <c r="TGH2" s="2277"/>
      <c r="TGI2" s="2277"/>
      <c r="TGJ2" s="2277"/>
      <c r="TGK2" s="2277"/>
      <c r="TGL2" s="2277"/>
      <c r="TGM2" s="2277"/>
      <c r="TGN2" s="2277"/>
      <c r="TGO2" s="2277"/>
      <c r="TGP2" s="2277"/>
      <c r="TGQ2" s="2277"/>
      <c r="TGR2" s="2277"/>
      <c r="TGS2" s="2277"/>
      <c r="TGT2" s="2277"/>
      <c r="TGU2" s="2277"/>
      <c r="TGV2" s="2277"/>
      <c r="TGW2" s="2277"/>
      <c r="TGX2" s="2277"/>
      <c r="TGY2" s="2277"/>
      <c r="TGZ2" s="2277"/>
      <c r="THA2" s="2277"/>
      <c r="THB2" s="2277"/>
      <c r="THC2" s="2277"/>
      <c r="THD2" s="2277"/>
      <c r="THE2" s="2277"/>
      <c r="THF2" s="2277"/>
      <c r="THG2" s="2277"/>
      <c r="THH2" s="2277"/>
      <c r="THI2" s="2277"/>
      <c r="THJ2" s="2277"/>
      <c r="THK2" s="2277"/>
      <c r="THL2" s="2277"/>
      <c r="THM2" s="2277"/>
      <c r="THN2" s="2277"/>
      <c r="THO2" s="2277"/>
      <c r="THP2" s="2277"/>
      <c r="THQ2" s="2277"/>
      <c r="THR2" s="2277"/>
      <c r="THS2" s="2277"/>
      <c r="THT2" s="2277"/>
      <c r="THU2" s="2277"/>
      <c r="THV2" s="2277"/>
      <c r="THW2" s="2277"/>
      <c r="THX2" s="2277"/>
      <c r="THY2" s="2277"/>
      <c r="THZ2" s="2277"/>
      <c r="TIA2" s="2277"/>
      <c r="TIB2" s="2277"/>
      <c r="TIC2" s="2277"/>
      <c r="TID2" s="2277"/>
      <c r="TIE2" s="2277"/>
      <c r="TIF2" s="2277"/>
      <c r="TIG2" s="2277"/>
      <c r="TIH2" s="2277"/>
      <c r="TII2" s="2277"/>
      <c r="TIJ2" s="2277"/>
      <c r="TIK2" s="2277"/>
      <c r="TIL2" s="2277"/>
      <c r="TIM2" s="2277"/>
      <c r="TIN2" s="2277"/>
      <c r="TIO2" s="2277"/>
      <c r="TIP2" s="2277"/>
      <c r="TIQ2" s="2277"/>
      <c r="TIR2" s="2277"/>
      <c r="TIS2" s="2277"/>
      <c r="TIT2" s="2277"/>
      <c r="TIU2" s="2277"/>
      <c r="TIV2" s="2277"/>
      <c r="TIW2" s="2277"/>
      <c r="TIX2" s="2277"/>
      <c r="TIY2" s="2277"/>
      <c r="TIZ2" s="2277"/>
      <c r="TJA2" s="2277"/>
      <c r="TJB2" s="2277"/>
      <c r="TJC2" s="2277"/>
      <c r="TJD2" s="2277"/>
      <c r="TJE2" s="2277"/>
      <c r="TJF2" s="2277"/>
      <c r="TJG2" s="2277"/>
      <c r="TJH2" s="2277"/>
      <c r="TJI2" s="2277"/>
      <c r="TJJ2" s="2277"/>
      <c r="TJK2" s="2277"/>
      <c r="TJL2" s="2277"/>
      <c r="TJM2" s="2277"/>
      <c r="TJN2" s="2277"/>
      <c r="TJO2" s="2277"/>
      <c r="TJP2" s="2277"/>
      <c r="TJQ2" s="2277"/>
      <c r="TJR2" s="2277"/>
      <c r="TJS2" s="2277"/>
      <c r="TJT2" s="2277"/>
      <c r="TJU2" s="2277"/>
      <c r="TJV2" s="2277"/>
      <c r="TJW2" s="2277"/>
      <c r="TJX2" s="2277"/>
      <c r="TJY2" s="2277"/>
      <c r="TJZ2" s="2277"/>
      <c r="TKA2" s="2277"/>
      <c r="TKB2" s="2277"/>
      <c r="TKC2" s="2277"/>
      <c r="TKD2" s="2277"/>
      <c r="TKE2" s="2277"/>
      <c r="TKF2" s="2277"/>
      <c r="TKG2" s="2277"/>
      <c r="TKH2" s="2277"/>
      <c r="TKI2" s="2277"/>
      <c r="TKJ2" s="2277"/>
      <c r="TKK2" s="2277"/>
      <c r="TKL2" s="2277"/>
      <c r="TKM2" s="2277"/>
      <c r="TKN2" s="2277"/>
      <c r="TKO2" s="2277"/>
      <c r="TKP2" s="2277"/>
      <c r="TKQ2" s="2277"/>
      <c r="TKR2" s="2277"/>
      <c r="TKS2" s="2277"/>
      <c r="TKT2" s="2277"/>
      <c r="TKU2" s="2277"/>
      <c r="TKV2" s="2277"/>
      <c r="TKW2" s="2277"/>
      <c r="TKX2" s="2277"/>
      <c r="TKY2" s="2277"/>
      <c r="TKZ2" s="2277"/>
      <c r="TLA2" s="2277"/>
      <c r="TLB2" s="2277"/>
      <c r="TLC2" s="2277"/>
      <c r="TLD2" s="2277"/>
      <c r="TLE2" s="2277"/>
      <c r="TLF2" s="2277"/>
      <c r="TLG2" s="2277"/>
      <c r="TLH2" s="2277"/>
      <c r="TLI2" s="2277"/>
      <c r="TLJ2" s="2277"/>
      <c r="TLK2" s="2277"/>
      <c r="TLL2" s="2277"/>
      <c r="TLM2" s="2277"/>
      <c r="TLN2" s="2277"/>
      <c r="TLO2" s="2277"/>
      <c r="TLP2" s="2277"/>
      <c r="TLQ2" s="2277"/>
      <c r="TLR2" s="2277"/>
      <c r="TLS2" s="2277"/>
      <c r="TLT2" s="2277"/>
      <c r="TLU2" s="2277"/>
      <c r="TLV2" s="2277"/>
      <c r="TLW2" s="2277"/>
      <c r="TLX2" s="2277"/>
      <c r="TLY2" s="2277"/>
      <c r="TLZ2" s="2277"/>
      <c r="TMA2" s="2277"/>
      <c r="TMB2" s="2277"/>
      <c r="TMC2" s="2277"/>
      <c r="TMD2" s="2277"/>
      <c r="TME2" s="2277"/>
      <c r="TMF2" s="2277"/>
      <c r="TMG2" s="2277"/>
      <c r="TMH2" s="2277"/>
      <c r="TMI2" s="2277"/>
      <c r="TMJ2" s="2277"/>
      <c r="TMK2" s="2277"/>
      <c r="TML2" s="2277"/>
      <c r="TMM2" s="2277"/>
      <c r="TMN2" s="2277"/>
      <c r="TMO2" s="2277"/>
      <c r="TMP2" s="2277"/>
      <c r="TMQ2" s="2277"/>
      <c r="TMR2" s="2277"/>
      <c r="TMS2" s="2277"/>
      <c r="TMT2" s="2277"/>
      <c r="TMU2" s="2277"/>
      <c r="TMV2" s="2277"/>
      <c r="TMW2" s="2277"/>
      <c r="TMX2" s="2277"/>
      <c r="TMY2" s="2277"/>
      <c r="TMZ2" s="2277"/>
      <c r="TNA2" s="2277"/>
      <c r="TNB2" s="2277"/>
      <c r="TNC2" s="2277"/>
      <c r="TND2" s="2277"/>
      <c r="TNE2" s="2277"/>
      <c r="TNF2" s="2277"/>
      <c r="TNG2" s="2277"/>
      <c r="TNH2" s="2277"/>
      <c r="TNI2" s="2277"/>
      <c r="TNJ2" s="2277"/>
      <c r="TNK2" s="2277"/>
      <c r="TNL2" s="2277"/>
      <c r="TNM2" s="2277"/>
      <c r="TNN2" s="2277"/>
      <c r="TNO2" s="2277"/>
      <c r="TNP2" s="2277"/>
      <c r="TNQ2" s="2277"/>
      <c r="TNR2" s="2277"/>
      <c r="TNS2" s="2277"/>
      <c r="TNT2" s="2277"/>
      <c r="TNU2" s="2277"/>
      <c r="TNV2" s="2277"/>
      <c r="TNW2" s="2277"/>
      <c r="TNX2" s="2277"/>
      <c r="TNY2" s="2277"/>
      <c r="TNZ2" s="2277"/>
      <c r="TOA2" s="2277"/>
      <c r="TOB2" s="2277"/>
      <c r="TOC2" s="2277"/>
      <c r="TOD2" s="2277"/>
      <c r="TOE2" s="2277"/>
      <c r="TOF2" s="2277"/>
      <c r="TOG2" s="2277"/>
      <c r="TOH2" s="2277"/>
      <c r="TOI2" s="2277"/>
      <c r="TOJ2" s="2277"/>
      <c r="TOK2" s="2277"/>
      <c r="TOL2" s="2277"/>
      <c r="TOM2" s="2277"/>
      <c r="TON2" s="2277"/>
      <c r="TOO2" s="2277"/>
      <c r="TOP2" s="2277"/>
      <c r="TOQ2" s="2277"/>
      <c r="TOR2" s="2277"/>
      <c r="TOS2" s="2277"/>
      <c r="TOT2" s="2277"/>
      <c r="TOU2" s="2277"/>
      <c r="TOV2" s="2277"/>
      <c r="TOW2" s="2277"/>
      <c r="TOX2" s="2277"/>
      <c r="TOY2" s="2277"/>
      <c r="TOZ2" s="2277"/>
      <c r="TPA2" s="2277"/>
      <c r="TPB2" s="2277"/>
      <c r="TPC2" s="2277"/>
      <c r="TPD2" s="2277"/>
      <c r="TPE2" s="2277"/>
      <c r="TPF2" s="2277"/>
      <c r="TPG2" s="2277"/>
      <c r="TPH2" s="2277"/>
      <c r="TPI2" s="2277"/>
      <c r="TPJ2" s="2277"/>
      <c r="TPK2" s="2277"/>
      <c r="TPL2" s="2277"/>
      <c r="TPM2" s="2277"/>
      <c r="TPN2" s="2277"/>
      <c r="TPO2" s="2277"/>
      <c r="TPP2" s="2277"/>
      <c r="TPQ2" s="2277"/>
      <c r="TPR2" s="2277"/>
      <c r="TPS2" s="2277"/>
      <c r="TPT2" s="2277"/>
      <c r="TPU2" s="2277"/>
      <c r="TPV2" s="2277"/>
      <c r="TPW2" s="2277"/>
      <c r="TPX2" s="2277"/>
      <c r="TPY2" s="2277"/>
      <c r="TPZ2" s="2277"/>
      <c r="TQA2" s="2277"/>
      <c r="TQB2" s="2277"/>
      <c r="TQC2" s="2277"/>
      <c r="TQD2" s="2277"/>
      <c r="TQE2" s="2277"/>
      <c r="TQF2" s="2277"/>
      <c r="TQG2" s="2277"/>
      <c r="TQH2" s="2277"/>
      <c r="TQI2" s="2277"/>
      <c r="TQJ2" s="2277"/>
      <c r="TQK2" s="2277"/>
      <c r="TQL2" s="2277"/>
      <c r="TQM2" s="2277"/>
      <c r="TQN2" s="2277"/>
      <c r="TQO2" s="2277"/>
      <c r="TQP2" s="2277"/>
      <c r="TQQ2" s="2277"/>
      <c r="TQR2" s="2277"/>
      <c r="TQS2" s="2277"/>
      <c r="TQT2" s="2277"/>
      <c r="TQU2" s="2277"/>
      <c r="TQV2" s="2277"/>
      <c r="TQW2" s="2277"/>
      <c r="TQX2" s="2277"/>
      <c r="TQY2" s="2277"/>
      <c r="TQZ2" s="2277"/>
      <c r="TRA2" s="2277"/>
      <c r="TRB2" s="2277"/>
      <c r="TRC2" s="2277"/>
      <c r="TRD2" s="2277"/>
      <c r="TRE2" s="2277"/>
      <c r="TRF2" s="2277"/>
      <c r="TRG2" s="2277"/>
      <c r="TRH2" s="2277"/>
      <c r="TRI2" s="2277"/>
      <c r="TRJ2" s="2277"/>
      <c r="TRK2" s="2277"/>
      <c r="TRL2" s="2277"/>
      <c r="TRM2" s="2277"/>
      <c r="TRN2" s="2277"/>
      <c r="TRO2" s="2277"/>
      <c r="TRP2" s="2277"/>
      <c r="TRQ2" s="2277"/>
      <c r="TRR2" s="2277"/>
      <c r="TRS2" s="2277"/>
      <c r="TRT2" s="2277"/>
      <c r="TRU2" s="2277"/>
      <c r="TRV2" s="2277"/>
      <c r="TRW2" s="2277"/>
      <c r="TRX2" s="2277"/>
      <c r="TRY2" s="2277"/>
      <c r="TRZ2" s="2277"/>
      <c r="TSA2" s="2277"/>
      <c r="TSB2" s="2277"/>
      <c r="TSC2" s="2277"/>
      <c r="TSD2" s="2277"/>
      <c r="TSE2" s="2277"/>
      <c r="TSF2" s="2277"/>
      <c r="TSG2" s="2277"/>
      <c r="TSH2" s="2277"/>
      <c r="TSI2" s="2277"/>
      <c r="TSJ2" s="2277"/>
      <c r="TSK2" s="2277"/>
      <c r="TSL2" s="2277"/>
      <c r="TSM2" s="2277"/>
      <c r="TSN2" s="2277"/>
      <c r="TSO2" s="2277"/>
      <c r="TSP2" s="2277"/>
      <c r="TSQ2" s="2277"/>
      <c r="TSR2" s="2277"/>
      <c r="TSS2" s="2277"/>
      <c r="TST2" s="2277"/>
      <c r="TSU2" s="2277"/>
      <c r="TSV2" s="2277"/>
      <c r="TSW2" s="2277"/>
      <c r="TSX2" s="2277"/>
      <c r="TSY2" s="2277"/>
      <c r="TSZ2" s="2277"/>
      <c r="TTA2" s="2277"/>
      <c r="TTB2" s="2277"/>
      <c r="TTC2" s="2277"/>
      <c r="TTD2" s="2277"/>
      <c r="TTE2" s="2277"/>
      <c r="TTF2" s="2277"/>
      <c r="TTG2" s="2277"/>
      <c r="TTH2" s="2277"/>
      <c r="TTI2" s="2277"/>
      <c r="TTJ2" s="2277"/>
      <c r="TTK2" s="2277"/>
      <c r="TTL2" s="2277"/>
      <c r="TTM2" s="2277"/>
      <c r="TTN2" s="2277"/>
      <c r="TTO2" s="2277"/>
      <c r="TTP2" s="2277"/>
      <c r="TTQ2" s="2277"/>
      <c r="TTR2" s="2277"/>
      <c r="TTS2" s="2277"/>
      <c r="TTT2" s="2277"/>
      <c r="TTU2" s="2277"/>
      <c r="TTV2" s="2277"/>
      <c r="TTW2" s="2277"/>
      <c r="TTX2" s="2277"/>
      <c r="TTY2" s="2277"/>
      <c r="TTZ2" s="2277"/>
      <c r="TUA2" s="2277"/>
      <c r="TUB2" s="2277"/>
      <c r="TUC2" s="2277"/>
      <c r="TUD2" s="2277"/>
      <c r="TUE2" s="2277"/>
      <c r="TUF2" s="2277"/>
      <c r="TUG2" s="2277"/>
      <c r="TUH2" s="2277"/>
      <c r="TUI2" s="2277"/>
      <c r="TUJ2" s="2277"/>
      <c r="TUK2" s="2277"/>
      <c r="TUL2" s="2277"/>
      <c r="TUM2" s="2277"/>
      <c r="TUN2" s="2277"/>
      <c r="TUO2" s="2277"/>
      <c r="TUP2" s="2277"/>
      <c r="TUQ2" s="2277"/>
      <c r="TUR2" s="2277"/>
      <c r="TUS2" s="2277"/>
      <c r="TUT2" s="2277"/>
      <c r="TUU2" s="2277"/>
      <c r="TUV2" s="2277"/>
      <c r="TUW2" s="2277"/>
      <c r="TUX2" s="2277"/>
      <c r="TUY2" s="2277"/>
      <c r="TUZ2" s="2277"/>
      <c r="TVA2" s="2277"/>
      <c r="TVB2" s="2277"/>
      <c r="TVC2" s="2277"/>
      <c r="TVD2" s="2277"/>
      <c r="TVE2" s="2277"/>
      <c r="TVF2" s="2277"/>
      <c r="TVG2" s="2277"/>
      <c r="TVH2" s="2277"/>
      <c r="TVI2" s="2277"/>
      <c r="TVJ2" s="2277"/>
      <c r="TVK2" s="2277"/>
      <c r="TVL2" s="2277"/>
      <c r="TVM2" s="2277"/>
      <c r="TVN2" s="2277"/>
      <c r="TVO2" s="2277"/>
      <c r="TVP2" s="2277"/>
      <c r="TVQ2" s="2277"/>
      <c r="TVR2" s="2277"/>
      <c r="TVS2" s="2277"/>
      <c r="TVT2" s="2277"/>
      <c r="TVU2" s="2277"/>
      <c r="TVV2" s="2277"/>
      <c r="TVW2" s="2277"/>
      <c r="TVX2" s="2277"/>
      <c r="TVY2" s="2277"/>
      <c r="TVZ2" s="2277"/>
      <c r="TWA2" s="2277"/>
      <c r="TWB2" s="2277"/>
      <c r="TWC2" s="2277"/>
      <c r="TWD2" s="2277"/>
      <c r="TWE2" s="2277"/>
      <c r="TWF2" s="2277"/>
      <c r="TWG2" s="2277"/>
      <c r="TWH2" s="2277"/>
      <c r="TWI2" s="2277"/>
      <c r="TWJ2" s="2277"/>
      <c r="TWK2" s="2277"/>
      <c r="TWL2" s="2277"/>
      <c r="TWM2" s="2277"/>
      <c r="TWN2" s="2277"/>
      <c r="TWO2" s="2277"/>
      <c r="TWP2" s="2277"/>
      <c r="TWQ2" s="2277"/>
      <c r="TWR2" s="2277"/>
      <c r="TWS2" s="2277"/>
      <c r="TWT2" s="2277"/>
      <c r="TWU2" s="2277"/>
      <c r="TWV2" s="2277"/>
      <c r="TWW2" s="2277"/>
      <c r="TWX2" s="2277"/>
      <c r="TWY2" s="2277"/>
      <c r="TWZ2" s="2277"/>
      <c r="TXA2" s="2277"/>
      <c r="TXB2" s="2277"/>
      <c r="TXC2" s="2277"/>
      <c r="TXD2" s="2277"/>
      <c r="TXE2" s="2277"/>
      <c r="TXF2" s="2277"/>
      <c r="TXG2" s="2277"/>
      <c r="TXH2" s="2277"/>
      <c r="TXI2" s="2277"/>
      <c r="TXJ2" s="2277"/>
      <c r="TXK2" s="2277"/>
      <c r="TXL2" s="2277"/>
      <c r="TXM2" s="2277"/>
      <c r="TXN2" s="2277"/>
      <c r="TXO2" s="2277"/>
      <c r="TXP2" s="2277"/>
      <c r="TXQ2" s="2277"/>
      <c r="TXR2" s="2277"/>
      <c r="TXS2" s="2277"/>
      <c r="TXT2" s="2277"/>
      <c r="TXU2" s="2277"/>
      <c r="TXV2" s="2277"/>
      <c r="TXW2" s="2277"/>
      <c r="TXX2" s="2277"/>
      <c r="TXY2" s="2277"/>
      <c r="TXZ2" s="2277"/>
      <c r="TYA2" s="2277"/>
      <c r="TYB2" s="2277"/>
      <c r="TYC2" s="2277"/>
      <c r="TYD2" s="2277"/>
      <c r="TYE2" s="2277"/>
      <c r="TYF2" s="2277"/>
      <c r="TYG2" s="2277"/>
      <c r="TYH2" s="2277"/>
      <c r="TYI2" s="2277"/>
      <c r="TYJ2" s="2277"/>
      <c r="TYK2" s="2277"/>
      <c r="TYL2" s="2277"/>
      <c r="TYM2" s="2277"/>
      <c r="TYN2" s="2277"/>
      <c r="TYO2" s="2277"/>
      <c r="TYP2" s="2277"/>
      <c r="TYQ2" s="2277"/>
      <c r="TYR2" s="2277"/>
      <c r="TYS2" s="2277"/>
      <c r="TYT2" s="2277"/>
      <c r="TYU2" s="2277"/>
      <c r="TYV2" s="2277"/>
      <c r="TYW2" s="2277"/>
      <c r="TYX2" s="2277"/>
      <c r="TYY2" s="2277"/>
      <c r="TYZ2" s="2277"/>
      <c r="TZA2" s="2277"/>
      <c r="TZB2" s="2277"/>
      <c r="TZC2" s="2277"/>
      <c r="TZD2" s="2277"/>
      <c r="TZE2" s="2277"/>
      <c r="TZF2" s="2277"/>
      <c r="TZG2" s="2277"/>
      <c r="TZH2" s="2277"/>
      <c r="TZI2" s="2277"/>
      <c r="TZJ2" s="2277"/>
      <c r="TZK2" s="2277"/>
      <c r="TZL2" s="2277"/>
      <c r="TZM2" s="2277"/>
      <c r="TZN2" s="2277"/>
      <c r="TZO2" s="2277"/>
      <c r="TZP2" s="2277"/>
      <c r="TZQ2" s="2277"/>
      <c r="TZR2" s="2277"/>
      <c r="TZS2" s="2277"/>
      <c r="TZT2" s="2277"/>
      <c r="TZU2" s="2277"/>
      <c r="TZV2" s="2277"/>
      <c r="TZW2" s="2277"/>
      <c r="TZX2" s="2277"/>
      <c r="TZY2" s="2277"/>
      <c r="TZZ2" s="2277"/>
      <c r="UAA2" s="2277"/>
      <c r="UAB2" s="2277"/>
      <c r="UAC2" s="2277"/>
      <c r="UAD2" s="2277"/>
      <c r="UAE2" s="2277"/>
      <c r="UAF2" s="2277"/>
      <c r="UAG2" s="2277"/>
      <c r="UAH2" s="2277"/>
      <c r="UAI2" s="2277"/>
      <c r="UAJ2" s="2277"/>
      <c r="UAK2" s="2277"/>
      <c r="UAL2" s="2277"/>
      <c r="UAM2" s="2277"/>
      <c r="UAN2" s="2277"/>
      <c r="UAO2" s="2277"/>
      <c r="UAP2" s="2277"/>
      <c r="UAQ2" s="2277"/>
      <c r="UAR2" s="2277"/>
      <c r="UAS2" s="2277"/>
      <c r="UAT2" s="2277"/>
      <c r="UAU2" s="2277"/>
      <c r="UAV2" s="2277"/>
      <c r="UAW2" s="2277"/>
      <c r="UAX2" s="2277"/>
      <c r="UAY2" s="2277"/>
      <c r="UAZ2" s="2277"/>
      <c r="UBA2" s="2277"/>
      <c r="UBB2" s="2277"/>
      <c r="UBC2" s="2277"/>
      <c r="UBD2" s="2277"/>
      <c r="UBE2" s="2277"/>
      <c r="UBF2" s="2277"/>
      <c r="UBG2" s="2277"/>
      <c r="UBH2" s="2277"/>
      <c r="UBI2" s="2277"/>
      <c r="UBJ2" s="2277"/>
      <c r="UBK2" s="2277"/>
      <c r="UBL2" s="2277"/>
      <c r="UBM2" s="2277"/>
      <c r="UBN2" s="2277"/>
      <c r="UBO2" s="2277"/>
      <c r="UBP2" s="2277"/>
      <c r="UBQ2" s="2277"/>
      <c r="UBR2" s="2277"/>
      <c r="UBS2" s="2277"/>
      <c r="UBT2" s="2277"/>
      <c r="UBU2" s="2277"/>
      <c r="UBV2" s="2277"/>
      <c r="UBW2" s="2277"/>
      <c r="UBX2" s="2277"/>
      <c r="UBY2" s="2277"/>
      <c r="UBZ2" s="2277"/>
      <c r="UCA2" s="2277"/>
      <c r="UCB2" s="2277"/>
      <c r="UCC2" s="2277"/>
      <c r="UCD2" s="2277"/>
      <c r="UCE2" s="2277"/>
      <c r="UCF2" s="2277"/>
      <c r="UCG2" s="2277"/>
      <c r="UCH2" s="2277"/>
      <c r="UCI2" s="2277"/>
      <c r="UCJ2" s="2277"/>
      <c r="UCK2" s="2277"/>
      <c r="UCL2" s="2277"/>
      <c r="UCM2" s="2277"/>
      <c r="UCN2" s="2277"/>
      <c r="UCO2" s="2277"/>
      <c r="UCP2" s="2277"/>
      <c r="UCQ2" s="2277"/>
      <c r="UCR2" s="2277"/>
      <c r="UCS2" s="2277"/>
      <c r="UCT2" s="2277"/>
      <c r="UCU2" s="2277"/>
      <c r="UCV2" s="2277"/>
      <c r="UCW2" s="2277"/>
      <c r="UCX2" s="2277"/>
      <c r="UCY2" s="2277"/>
      <c r="UCZ2" s="2277"/>
      <c r="UDA2" s="2277"/>
      <c r="UDB2" s="2277"/>
      <c r="UDC2" s="2277"/>
      <c r="UDD2" s="2277"/>
      <c r="UDE2" s="2277"/>
      <c r="UDF2" s="2277"/>
      <c r="UDG2" s="2277"/>
      <c r="UDH2" s="2277"/>
      <c r="UDI2" s="2277"/>
      <c r="UDJ2" s="2277"/>
      <c r="UDK2" s="2277"/>
      <c r="UDL2" s="2277"/>
      <c r="UDM2" s="2277"/>
      <c r="UDN2" s="2277"/>
      <c r="UDO2" s="2277"/>
      <c r="UDP2" s="2277"/>
      <c r="UDQ2" s="2277"/>
      <c r="UDR2" s="2277"/>
      <c r="UDS2" s="2277"/>
      <c r="UDT2" s="2277"/>
      <c r="UDU2" s="2277"/>
      <c r="UDV2" s="2277"/>
      <c r="UDW2" s="2277"/>
      <c r="UDX2" s="2277"/>
      <c r="UDY2" s="2277"/>
      <c r="UDZ2" s="2277"/>
      <c r="UEA2" s="2277"/>
      <c r="UEB2" s="2277"/>
      <c r="UEC2" s="2277"/>
      <c r="UED2" s="2277"/>
      <c r="UEE2" s="2277"/>
      <c r="UEF2" s="2277"/>
      <c r="UEG2" s="2277"/>
      <c r="UEH2" s="2277"/>
      <c r="UEI2" s="2277"/>
      <c r="UEJ2" s="2277"/>
      <c r="UEK2" s="2277"/>
      <c r="UEL2" s="2277"/>
      <c r="UEM2" s="2277"/>
      <c r="UEN2" s="2277"/>
      <c r="UEO2" s="2277"/>
      <c r="UEP2" s="2277"/>
      <c r="UEQ2" s="2277"/>
      <c r="UER2" s="2277"/>
      <c r="UES2" s="2277"/>
      <c r="UET2" s="2277"/>
      <c r="UEU2" s="2277"/>
      <c r="UEV2" s="2277"/>
      <c r="UEW2" s="2277"/>
      <c r="UEX2" s="2277"/>
      <c r="UEY2" s="2277"/>
      <c r="UEZ2" s="2277"/>
      <c r="UFA2" s="2277"/>
      <c r="UFB2" s="2277"/>
      <c r="UFC2" s="2277"/>
      <c r="UFD2" s="2277"/>
      <c r="UFE2" s="2277"/>
      <c r="UFF2" s="2277"/>
      <c r="UFG2" s="2277"/>
      <c r="UFH2" s="2277"/>
      <c r="UFI2" s="2277"/>
      <c r="UFJ2" s="2277"/>
      <c r="UFK2" s="2277"/>
      <c r="UFL2" s="2277"/>
      <c r="UFM2" s="2277"/>
      <c r="UFN2" s="2277"/>
      <c r="UFO2" s="2277"/>
      <c r="UFP2" s="2277"/>
      <c r="UFQ2" s="2277"/>
      <c r="UFR2" s="2277"/>
      <c r="UFS2" s="2277"/>
      <c r="UFT2" s="2277"/>
      <c r="UFU2" s="2277"/>
      <c r="UFV2" s="2277"/>
      <c r="UFW2" s="2277"/>
      <c r="UFX2" s="2277"/>
      <c r="UFY2" s="2277"/>
      <c r="UFZ2" s="2277"/>
      <c r="UGA2" s="2277"/>
      <c r="UGB2" s="2277"/>
      <c r="UGC2" s="2277"/>
      <c r="UGD2" s="2277"/>
      <c r="UGE2" s="2277"/>
      <c r="UGF2" s="2277"/>
      <c r="UGG2" s="2277"/>
      <c r="UGH2" s="2277"/>
      <c r="UGI2" s="2277"/>
      <c r="UGJ2" s="2277"/>
      <c r="UGK2" s="2277"/>
      <c r="UGL2" s="2277"/>
      <c r="UGM2" s="2277"/>
      <c r="UGN2" s="2277"/>
      <c r="UGO2" s="2277"/>
      <c r="UGP2" s="2277"/>
      <c r="UGQ2" s="2277"/>
      <c r="UGR2" s="2277"/>
      <c r="UGS2" s="2277"/>
      <c r="UGT2" s="2277"/>
      <c r="UGU2" s="2277"/>
      <c r="UGV2" s="2277"/>
      <c r="UGW2" s="2277"/>
      <c r="UGX2" s="2277"/>
      <c r="UGY2" s="2277"/>
      <c r="UGZ2" s="2277"/>
      <c r="UHA2" s="2277"/>
      <c r="UHB2" s="2277"/>
      <c r="UHC2" s="2277"/>
      <c r="UHD2" s="2277"/>
      <c r="UHE2" s="2277"/>
      <c r="UHF2" s="2277"/>
      <c r="UHG2" s="2277"/>
      <c r="UHH2" s="2277"/>
      <c r="UHI2" s="2277"/>
      <c r="UHJ2" s="2277"/>
      <c r="UHK2" s="2277"/>
      <c r="UHL2" s="2277"/>
      <c r="UHM2" s="2277"/>
      <c r="UHN2" s="2277"/>
      <c r="UHO2" s="2277"/>
      <c r="UHP2" s="2277"/>
      <c r="UHQ2" s="2277"/>
      <c r="UHR2" s="2277"/>
      <c r="UHS2" s="2277"/>
      <c r="UHT2" s="2277"/>
      <c r="UHU2" s="2277"/>
      <c r="UHV2" s="2277"/>
      <c r="UHW2" s="2277"/>
      <c r="UHX2" s="2277"/>
      <c r="UHY2" s="2277"/>
      <c r="UHZ2" s="2277"/>
      <c r="UIA2" s="2277"/>
      <c r="UIB2" s="2277"/>
      <c r="UIC2" s="2277"/>
      <c r="UID2" s="2277"/>
      <c r="UIE2" s="2277"/>
      <c r="UIF2" s="2277"/>
      <c r="UIG2" s="2277"/>
      <c r="UIH2" s="2277"/>
      <c r="UII2" s="2277"/>
      <c r="UIJ2" s="2277"/>
      <c r="UIK2" s="2277"/>
      <c r="UIL2" s="2277"/>
      <c r="UIM2" s="2277"/>
      <c r="UIN2" s="2277"/>
      <c r="UIO2" s="2277"/>
      <c r="UIP2" s="2277"/>
      <c r="UIQ2" s="2277"/>
      <c r="UIR2" s="2277"/>
      <c r="UIS2" s="2277"/>
      <c r="UIT2" s="2277"/>
      <c r="UIU2" s="2277"/>
      <c r="UIV2" s="2277"/>
      <c r="UIW2" s="2277"/>
      <c r="UIX2" s="2277"/>
      <c r="UIY2" s="2277"/>
      <c r="UIZ2" s="2277"/>
      <c r="UJA2" s="2277"/>
      <c r="UJB2" s="2277"/>
      <c r="UJC2" s="2277"/>
      <c r="UJD2" s="2277"/>
      <c r="UJE2" s="2277"/>
      <c r="UJF2" s="2277"/>
      <c r="UJG2" s="2277"/>
      <c r="UJH2" s="2277"/>
      <c r="UJI2" s="2277"/>
      <c r="UJJ2" s="2277"/>
      <c r="UJK2" s="2277"/>
      <c r="UJL2" s="2277"/>
      <c r="UJM2" s="2277"/>
      <c r="UJN2" s="2277"/>
      <c r="UJO2" s="2277"/>
      <c r="UJP2" s="2277"/>
      <c r="UJQ2" s="2277"/>
      <c r="UJR2" s="2277"/>
      <c r="UJS2" s="2277"/>
      <c r="UJT2" s="2277"/>
      <c r="UJU2" s="2277"/>
      <c r="UJV2" s="2277"/>
      <c r="UJW2" s="2277"/>
      <c r="UJX2" s="2277"/>
      <c r="UJY2" s="2277"/>
      <c r="UJZ2" s="2277"/>
      <c r="UKA2" s="2277"/>
      <c r="UKB2" s="2277"/>
      <c r="UKC2" s="2277"/>
      <c r="UKD2" s="2277"/>
      <c r="UKE2" s="2277"/>
      <c r="UKF2" s="2277"/>
      <c r="UKG2" s="2277"/>
      <c r="UKH2" s="2277"/>
      <c r="UKI2" s="2277"/>
      <c r="UKJ2" s="2277"/>
      <c r="UKK2" s="2277"/>
      <c r="UKL2" s="2277"/>
      <c r="UKM2" s="2277"/>
      <c r="UKN2" s="2277"/>
      <c r="UKO2" s="2277"/>
      <c r="UKP2" s="2277"/>
      <c r="UKQ2" s="2277"/>
      <c r="UKR2" s="2277"/>
      <c r="UKS2" s="2277"/>
      <c r="UKT2" s="2277"/>
      <c r="UKU2" s="2277"/>
      <c r="UKV2" s="2277"/>
      <c r="UKW2" s="2277"/>
      <c r="UKX2" s="2277"/>
      <c r="UKY2" s="2277"/>
      <c r="UKZ2" s="2277"/>
      <c r="ULA2" s="2277"/>
      <c r="ULB2" s="2277"/>
      <c r="ULC2" s="2277"/>
      <c r="ULD2" s="2277"/>
      <c r="ULE2" s="2277"/>
      <c r="ULF2" s="2277"/>
      <c r="ULG2" s="2277"/>
      <c r="ULH2" s="2277"/>
      <c r="ULI2" s="2277"/>
      <c r="ULJ2" s="2277"/>
      <c r="ULK2" s="2277"/>
      <c r="ULL2" s="2277"/>
      <c r="ULM2" s="2277"/>
      <c r="ULN2" s="2277"/>
      <c r="ULO2" s="2277"/>
      <c r="ULP2" s="2277"/>
      <c r="ULQ2" s="2277"/>
      <c r="ULR2" s="2277"/>
      <c r="ULS2" s="2277"/>
      <c r="ULT2" s="2277"/>
      <c r="ULU2" s="2277"/>
      <c r="ULV2" s="2277"/>
      <c r="ULW2" s="2277"/>
      <c r="ULX2" s="2277"/>
      <c r="ULY2" s="2277"/>
      <c r="ULZ2" s="2277"/>
      <c r="UMA2" s="2277"/>
      <c r="UMB2" s="2277"/>
      <c r="UMC2" s="2277"/>
      <c r="UMD2" s="2277"/>
      <c r="UME2" s="2277"/>
      <c r="UMF2" s="2277"/>
      <c r="UMG2" s="2277"/>
      <c r="UMH2" s="2277"/>
      <c r="UMI2" s="2277"/>
      <c r="UMJ2" s="2277"/>
      <c r="UMK2" s="2277"/>
      <c r="UML2" s="2277"/>
      <c r="UMM2" s="2277"/>
      <c r="UMN2" s="2277"/>
      <c r="UMO2" s="2277"/>
      <c r="UMP2" s="2277"/>
      <c r="UMQ2" s="2277"/>
      <c r="UMR2" s="2277"/>
      <c r="UMS2" s="2277"/>
      <c r="UMT2" s="2277"/>
      <c r="UMU2" s="2277"/>
      <c r="UMV2" s="2277"/>
      <c r="UMW2" s="2277"/>
      <c r="UMX2" s="2277"/>
      <c r="UMY2" s="2277"/>
      <c r="UMZ2" s="2277"/>
      <c r="UNA2" s="2277"/>
      <c r="UNB2" s="2277"/>
      <c r="UNC2" s="2277"/>
      <c r="UND2" s="2277"/>
      <c r="UNE2" s="2277"/>
      <c r="UNF2" s="2277"/>
      <c r="UNG2" s="2277"/>
      <c r="UNH2" s="2277"/>
      <c r="UNI2" s="2277"/>
      <c r="UNJ2" s="2277"/>
      <c r="UNK2" s="2277"/>
      <c r="UNL2" s="2277"/>
      <c r="UNM2" s="2277"/>
      <c r="UNN2" s="2277"/>
      <c r="UNO2" s="2277"/>
      <c r="UNP2" s="2277"/>
      <c r="UNQ2" s="2277"/>
      <c r="UNR2" s="2277"/>
      <c r="UNS2" s="2277"/>
      <c r="UNT2" s="2277"/>
      <c r="UNU2" s="2277"/>
      <c r="UNV2" s="2277"/>
      <c r="UNW2" s="2277"/>
      <c r="UNX2" s="2277"/>
      <c r="UNY2" s="2277"/>
      <c r="UNZ2" s="2277"/>
      <c r="UOA2" s="2277"/>
      <c r="UOB2" s="2277"/>
      <c r="UOC2" s="2277"/>
      <c r="UOD2" s="2277"/>
      <c r="UOE2" s="2277"/>
      <c r="UOF2" s="2277"/>
      <c r="UOG2" s="2277"/>
      <c r="UOH2" s="2277"/>
      <c r="UOI2" s="2277"/>
      <c r="UOJ2" s="2277"/>
      <c r="UOK2" s="2277"/>
      <c r="UOL2" s="2277"/>
      <c r="UOM2" s="2277"/>
      <c r="UON2" s="2277"/>
      <c r="UOO2" s="2277"/>
      <c r="UOP2" s="2277"/>
      <c r="UOQ2" s="2277"/>
      <c r="UOR2" s="2277"/>
      <c r="UOS2" s="2277"/>
      <c r="UOT2" s="2277"/>
      <c r="UOU2" s="2277"/>
      <c r="UOV2" s="2277"/>
      <c r="UOW2" s="2277"/>
      <c r="UOX2" s="2277"/>
      <c r="UOY2" s="2277"/>
      <c r="UOZ2" s="2277"/>
      <c r="UPA2" s="2277"/>
      <c r="UPB2" s="2277"/>
      <c r="UPC2" s="2277"/>
      <c r="UPD2" s="2277"/>
      <c r="UPE2" s="2277"/>
      <c r="UPF2" s="2277"/>
      <c r="UPG2" s="2277"/>
      <c r="UPH2" s="2277"/>
      <c r="UPI2" s="2277"/>
      <c r="UPJ2" s="2277"/>
      <c r="UPK2" s="2277"/>
      <c r="UPL2" s="2277"/>
      <c r="UPM2" s="2277"/>
      <c r="UPN2" s="2277"/>
      <c r="UPO2" s="2277"/>
      <c r="UPP2" s="2277"/>
      <c r="UPQ2" s="2277"/>
      <c r="UPR2" s="2277"/>
      <c r="UPS2" s="2277"/>
      <c r="UPT2" s="2277"/>
      <c r="UPU2" s="2277"/>
      <c r="UPV2" s="2277"/>
      <c r="UPW2" s="2277"/>
      <c r="UPX2" s="2277"/>
      <c r="UPY2" s="2277"/>
      <c r="UPZ2" s="2277"/>
      <c r="UQA2" s="2277"/>
      <c r="UQB2" s="2277"/>
      <c r="UQC2" s="2277"/>
      <c r="UQD2" s="2277"/>
      <c r="UQE2" s="2277"/>
      <c r="UQF2" s="2277"/>
      <c r="UQG2" s="2277"/>
      <c r="UQH2" s="2277"/>
      <c r="UQI2" s="2277"/>
      <c r="UQJ2" s="2277"/>
      <c r="UQK2" s="2277"/>
      <c r="UQL2" s="2277"/>
      <c r="UQM2" s="2277"/>
      <c r="UQN2" s="2277"/>
      <c r="UQO2" s="2277"/>
      <c r="UQP2" s="2277"/>
      <c r="UQQ2" s="2277"/>
      <c r="UQR2" s="2277"/>
      <c r="UQS2" s="2277"/>
      <c r="UQT2" s="2277"/>
      <c r="UQU2" s="2277"/>
      <c r="UQV2" s="2277"/>
      <c r="UQW2" s="2277"/>
      <c r="UQX2" s="2277"/>
      <c r="UQY2" s="2277"/>
      <c r="UQZ2" s="2277"/>
      <c r="URA2" s="2277"/>
      <c r="URB2" s="2277"/>
      <c r="URC2" s="2277"/>
      <c r="URD2" s="2277"/>
      <c r="URE2" s="2277"/>
      <c r="URF2" s="2277"/>
      <c r="URG2" s="2277"/>
      <c r="URH2" s="2277"/>
      <c r="URI2" s="2277"/>
      <c r="URJ2" s="2277"/>
      <c r="URK2" s="2277"/>
      <c r="URL2" s="2277"/>
      <c r="URM2" s="2277"/>
      <c r="URN2" s="2277"/>
      <c r="URO2" s="2277"/>
      <c r="URP2" s="2277"/>
      <c r="URQ2" s="2277"/>
      <c r="URR2" s="2277"/>
      <c r="URS2" s="2277"/>
      <c r="URT2" s="2277"/>
      <c r="URU2" s="2277"/>
      <c r="URV2" s="2277"/>
      <c r="URW2" s="2277"/>
      <c r="URX2" s="2277"/>
      <c r="URY2" s="2277"/>
      <c r="URZ2" s="2277"/>
      <c r="USA2" s="2277"/>
      <c r="USB2" s="2277"/>
      <c r="USC2" s="2277"/>
      <c r="USD2" s="2277"/>
      <c r="USE2" s="2277"/>
      <c r="USF2" s="2277"/>
      <c r="USG2" s="2277"/>
      <c r="USH2" s="2277"/>
      <c r="USI2" s="2277"/>
      <c r="USJ2" s="2277"/>
      <c r="USK2" s="2277"/>
      <c r="USL2" s="2277"/>
      <c r="USM2" s="2277"/>
      <c r="USN2" s="2277"/>
      <c r="USO2" s="2277"/>
      <c r="USP2" s="2277"/>
      <c r="USQ2" s="2277"/>
      <c r="USR2" s="2277"/>
      <c r="USS2" s="2277"/>
      <c r="UST2" s="2277"/>
      <c r="USU2" s="2277"/>
      <c r="USV2" s="2277"/>
      <c r="USW2" s="2277"/>
      <c r="USX2" s="2277"/>
      <c r="USY2" s="2277"/>
      <c r="USZ2" s="2277"/>
      <c r="UTA2" s="2277"/>
      <c r="UTB2" s="2277"/>
      <c r="UTC2" s="2277"/>
      <c r="UTD2" s="2277"/>
      <c r="UTE2" s="2277"/>
      <c r="UTF2" s="2277"/>
      <c r="UTG2" s="2277"/>
      <c r="UTH2" s="2277"/>
      <c r="UTI2" s="2277"/>
      <c r="UTJ2" s="2277"/>
      <c r="UTK2" s="2277"/>
      <c r="UTL2" s="2277"/>
      <c r="UTM2" s="2277"/>
      <c r="UTN2" s="2277"/>
      <c r="UTO2" s="2277"/>
      <c r="UTP2" s="2277"/>
      <c r="UTQ2" s="2277"/>
      <c r="UTR2" s="2277"/>
      <c r="UTS2" s="2277"/>
      <c r="UTT2" s="2277"/>
      <c r="UTU2" s="2277"/>
      <c r="UTV2" s="2277"/>
      <c r="UTW2" s="2277"/>
      <c r="UTX2" s="2277"/>
      <c r="UTY2" s="2277"/>
      <c r="UTZ2" s="2277"/>
      <c r="UUA2" s="2277"/>
      <c r="UUB2" s="2277"/>
      <c r="UUC2" s="2277"/>
      <c r="UUD2" s="2277"/>
      <c r="UUE2" s="2277"/>
      <c r="UUF2" s="2277"/>
      <c r="UUG2" s="2277"/>
      <c r="UUH2" s="2277"/>
      <c r="UUI2" s="2277"/>
      <c r="UUJ2" s="2277"/>
      <c r="UUK2" s="2277"/>
      <c r="UUL2" s="2277"/>
      <c r="UUM2" s="2277"/>
      <c r="UUN2" s="2277"/>
      <c r="UUO2" s="2277"/>
      <c r="UUP2" s="2277"/>
      <c r="UUQ2" s="2277"/>
      <c r="UUR2" s="2277"/>
      <c r="UUS2" s="2277"/>
      <c r="UUT2" s="2277"/>
      <c r="UUU2" s="2277"/>
      <c r="UUV2" s="2277"/>
      <c r="UUW2" s="2277"/>
      <c r="UUX2" s="2277"/>
      <c r="UUY2" s="2277"/>
      <c r="UUZ2" s="2277"/>
      <c r="UVA2" s="2277"/>
      <c r="UVB2" s="2277"/>
      <c r="UVC2" s="2277"/>
      <c r="UVD2" s="2277"/>
      <c r="UVE2" s="2277"/>
      <c r="UVF2" s="2277"/>
      <c r="UVG2" s="2277"/>
      <c r="UVH2" s="2277"/>
      <c r="UVI2" s="2277"/>
      <c r="UVJ2" s="2277"/>
      <c r="UVK2" s="2277"/>
      <c r="UVL2" s="2277"/>
      <c r="UVM2" s="2277"/>
      <c r="UVN2" s="2277"/>
      <c r="UVO2" s="2277"/>
      <c r="UVP2" s="2277"/>
      <c r="UVQ2" s="2277"/>
      <c r="UVR2" s="2277"/>
      <c r="UVS2" s="2277"/>
      <c r="UVT2" s="2277"/>
      <c r="UVU2" s="2277"/>
      <c r="UVV2" s="2277"/>
      <c r="UVW2" s="2277"/>
      <c r="UVX2" s="2277"/>
      <c r="UVY2" s="2277"/>
      <c r="UVZ2" s="2277"/>
      <c r="UWA2" s="2277"/>
      <c r="UWB2" s="2277"/>
      <c r="UWC2" s="2277"/>
      <c r="UWD2" s="2277"/>
      <c r="UWE2" s="2277"/>
      <c r="UWF2" s="2277"/>
      <c r="UWG2" s="2277"/>
      <c r="UWH2" s="2277"/>
      <c r="UWI2" s="2277"/>
      <c r="UWJ2" s="2277"/>
      <c r="UWK2" s="2277"/>
      <c r="UWL2" s="2277"/>
      <c r="UWM2" s="2277"/>
      <c r="UWN2" s="2277"/>
      <c r="UWO2" s="2277"/>
      <c r="UWP2" s="2277"/>
      <c r="UWQ2" s="2277"/>
      <c r="UWR2" s="2277"/>
      <c r="UWS2" s="2277"/>
      <c r="UWT2" s="2277"/>
      <c r="UWU2" s="2277"/>
      <c r="UWV2" s="2277"/>
      <c r="UWW2" s="2277"/>
      <c r="UWX2" s="2277"/>
      <c r="UWY2" s="2277"/>
      <c r="UWZ2" s="2277"/>
      <c r="UXA2" s="2277"/>
      <c r="UXB2" s="2277"/>
      <c r="UXC2" s="2277"/>
      <c r="UXD2" s="2277"/>
      <c r="UXE2" s="2277"/>
      <c r="UXF2" s="2277"/>
      <c r="UXG2" s="2277"/>
      <c r="UXH2" s="2277"/>
      <c r="UXI2" s="2277"/>
      <c r="UXJ2" s="2277"/>
      <c r="UXK2" s="2277"/>
      <c r="UXL2" s="2277"/>
      <c r="UXM2" s="2277"/>
      <c r="UXN2" s="2277"/>
      <c r="UXO2" s="2277"/>
      <c r="UXP2" s="2277"/>
      <c r="UXQ2" s="2277"/>
      <c r="UXR2" s="2277"/>
      <c r="UXS2" s="2277"/>
      <c r="UXT2" s="2277"/>
      <c r="UXU2" s="2277"/>
      <c r="UXV2" s="2277"/>
      <c r="UXW2" s="2277"/>
      <c r="UXX2" s="2277"/>
      <c r="UXY2" s="2277"/>
      <c r="UXZ2" s="2277"/>
      <c r="UYA2" s="2277"/>
      <c r="UYB2" s="2277"/>
      <c r="UYC2" s="2277"/>
      <c r="UYD2" s="2277"/>
      <c r="UYE2" s="2277"/>
      <c r="UYF2" s="2277"/>
      <c r="UYG2" s="2277"/>
      <c r="UYH2" s="2277"/>
      <c r="UYI2" s="2277"/>
      <c r="UYJ2" s="2277"/>
      <c r="UYK2" s="2277"/>
      <c r="UYL2" s="2277"/>
      <c r="UYM2" s="2277"/>
      <c r="UYN2" s="2277"/>
      <c r="UYO2" s="2277"/>
      <c r="UYP2" s="2277"/>
      <c r="UYQ2" s="2277"/>
      <c r="UYR2" s="2277"/>
      <c r="UYS2" s="2277"/>
      <c r="UYT2" s="2277"/>
      <c r="UYU2" s="2277"/>
      <c r="UYV2" s="2277"/>
      <c r="UYW2" s="2277"/>
      <c r="UYX2" s="2277"/>
      <c r="UYY2" s="2277"/>
      <c r="UYZ2" s="2277"/>
      <c r="UZA2" s="2277"/>
      <c r="UZB2" s="2277"/>
      <c r="UZC2" s="2277"/>
      <c r="UZD2" s="2277"/>
      <c r="UZE2" s="2277"/>
      <c r="UZF2" s="2277"/>
      <c r="UZG2" s="2277"/>
      <c r="UZH2" s="2277"/>
      <c r="UZI2" s="2277"/>
      <c r="UZJ2" s="2277"/>
      <c r="UZK2" s="2277"/>
      <c r="UZL2" s="2277"/>
      <c r="UZM2" s="2277"/>
      <c r="UZN2" s="2277"/>
      <c r="UZO2" s="2277"/>
      <c r="UZP2" s="2277"/>
      <c r="UZQ2" s="2277"/>
      <c r="UZR2" s="2277"/>
      <c r="UZS2" s="2277"/>
      <c r="UZT2" s="2277"/>
      <c r="UZU2" s="2277"/>
      <c r="UZV2" s="2277"/>
      <c r="UZW2" s="2277"/>
      <c r="UZX2" s="2277"/>
      <c r="UZY2" s="2277"/>
      <c r="UZZ2" s="2277"/>
      <c r="VAA2" s="2277"/>
      <c r="VAB2" s="2277"/>
      <c r="VAC2" s="2277"/>
      <c r="VAD2" s="2277"/>
      <c r="VAE2" s="2277"/>
      <c r="VAF2" s="2277"/>
      <c r="VAG2" s="2277"/>
      <c r="VAH2" s="2277"/>
      <c r="VAI2" s="2277"/>
      <c r="VAJ2" s="2277"/>
      <c r="VAK2" s="2277"/>
      <c r="VAL2" s="2277"/>
      <c r="VAM2" s="2277"/>
      <c r="VAN2" s="2277"/>
      <c r="VAO2" s="2277"/>
      <c r="VAP2" s="2277"/>
      <c r="VAQ2" s="2277"/>
      <c r="VAR2" s="2277"/>
      <c r="VAS2" s="2277"/>
      <c r="VAT2" s="2277"/>
      <c r="VAU2" s="2277"/>
      <c r="VAV2" s="2277"/>
      <c r="VAW2" s="2277"/>
      <c r="VAX2" s="2277"/>
      <c r="VAY2" s="2277"/>
      <c r="VAZ2" s="2277"/>
      <c r="VBA2" s="2277"/>
      <c r="VBB2" s="2277"/>
      <c r="VBC2" s="2277"/>
      <c r="VBD2" s="2277"/>
      <c r="VBE2" s="2277"/>
      <c r="VBF2" s="2277"/>
      <c r="VBG2" s="2277"/>
      <c r="VBH2" s="2277"/>
      <c r="VBI2" s="2277"/>
      <c r="VBJ2" s="2277"/>
      <c r="VBK2" s="2277"/>
      <c r="VBL2" s="2277"/>
      <c r="VBM2" s="2277"/>
      <c r="VBN2" s="2277"/>
      <c r="VBO2" s="2277"/>
      <c r="VBP2" s="2277"/>
      <c r="VBQ2" s="2277"/>
      <c r="VBR2" s="2277"/>
      <c r="VBS2" s="2277"/>
      <c r="VBT2" s="2277"/>
      <c r="VBU2" s="2277"/>
      <c r="VBV2" s="2277"/>
      <c r="VBW2" s="2277"/>
      <c r="VBX2" s="2277"/>
      <c r="VBY2" s="2277"/>
      <c r="VBZ2" s="2277"/>
      <c r="VCA2" s="2277"/>
      <c r="VCB2" s="2277"/>
      <c r="VCC2" s="2277"/>
      <c r="VCD2" s="2277"/>
      <c r="VCE2" s="2277"/>
      <c r="VCF2" s="2277"/>
      <c r="VCG2" s="2277"/>
      <c r="VCH2" s="2277"/>
      <c r="VCI2" s="2277"/>
      <c r="VCJ2" s="2277"/>
      <c r="VCK2" s="2277"/>
      <c r="VCL2" s="2277"/>
      <c r="VCM2" s="2277"/>
      <c r="VCN2" s="2277"/>
      <c r="VCO2" s="2277"/>
      <c r="VCP2" s="2277"/>
      <c r="VCQ2" s="2277"/>
      <c r="VCR2" s="2277"/>
      <c r="VCS2" s="2277"/>
      <c r="VCT2" s="2277"/>
      <c r="VCU2" s="2277"/>
      <c r="VCV2" s="2277"/>
      <c r="VCW2" s="2277"/>
      <c r="VCX2" s="2277"/>
      <c r="VCY2" s="2277"/>
      <c r="VCZ2" s="2277"/>
      <c r="VDA2" s="2277"/>
      <c r="VDB2" s="2277"/>
      <c r="VDC2" s="2277"/>
      <c r="VDD2" s="2277"/>
      <c r="VDE2" s="2277"/>
      <c r="VDF2" s="2277"/>
      <c r="VDG2" s="2277"/>
      <c r="VDH2" s="2277"/>
      <c r="VDI2" s="2277"/>
      <c r="VDJ2" s="2277"/>
      <c r="VDK2" s="2277"/>
      <c r="VDL2" s="2277"/>
      <c r="VDM2" s="2277"/>
      <c r="VDN2" s="2277"/>
      <c r="VDO2" s="2277"/>
      <c r="VDP2" s="2277"/>
      <c r="VDQ2" s="2277"/>
      <c r="VDR2" s="2277"/>
      <c r="VDS2" s="2277"/>
      <c r="VDT2" s="2277"/>
      <c r="VDU2" s="2277"/>
      <c r="VDV2" s="2277"/>
      <c r="VDW2" s="2277"/>
      <c r="VDX2" s="2277"/>
      <c r="VDY2" s="2277"/>
      <c r="VDZ2" s="2277"/>
      <c r="VEA2" s="2277"/>
      <c r="VEB2" s="2277"/>
      <c r="VEC2" s="2277"/>
      <c r="VED2" s="2277"/>
      <c r="VEE2" s="2277"/>
      <c r="VEF2" s="2277"/>
      <c r="VEG2" s="2277"/>
      <c r="VEH2" s="2277"/>
      <c r="VEI2" s="2277"/>
      <c r="VEJ2" s="2277"/>
      <c r="VEK2" s="2277"/>
      <c r="VEL2" s="2277"/>
      <c r="VEM2" s="2277"/>
      <c r="VEN2" s="2277"/>
      <c r="VEO2" s="2277"/>
      <c r="VEP2" s="2277"/>
      <c r="VEQ2" s="2277"/>
      <c r="VER2" s="2277"/>
      <c r="VES2" s="2277"/>
      <c r="VET2" s="2277"/>
      <c r="VEU2" s="2277"/>
      <c r="VEV2" s="2277"/>
      <c r="VEW2" s="2277"/>
      <c r="VEX2" s="2277"/>
      <c r="VEY2" s="2277"/>
      <c r="VEZ2" s="2277"/>
      <c r="VFA2" s="2277"/>
      <c r="VFB2" s="2277"/>
      <c r="VFC2" s="2277"/>
      <c r="VFD2" s="2277"/>
      <c r="VFE2" s="2277"/>
      <c r="VFF2" s="2277"/>
      <c r="VFG2" s="2277"/>
      <c r="VFH2" s="2277"/>
      <c r="VFI2" s="2277"/>
      <c r="VFJ2" s="2277"/>
      <c r="VFK2" s="2277"/>
      <c r="VFL2" s="2277"/>
      <c r="VFM2" s="2277"/>
      <c r="VFN2" s="2277"/>
      <c r="VFO2" s="2277"/>
      <c r="VFP2" s="2277"/>
      <c r="VFQ2" s="2277"/>
      <c r="VFR2" s="2277"/>
      <c r="VFS2" s="2277"/>
      <c r="VFT2" s="2277"/>
      <c r="VFU2" s="2277"/>
      <c r="VFV2" s="2277"/>
      <c r="VFW2" s="2277"/>
      <c r="VFX2" s="2277"/>
      <c r="VFY2" s="2277"/>
      <c r="VFZ2" s="2277"/>
      <c r="VGA2" s="2277"/>
      <c r="VGB2" s="2277"/>
      <c r="VGC2" s="2277"/>
      <c r="VGD2" s="2277"/>
      <c r="VGE2" s="2277"/>
      <c r="VGF2" s="2277"/>
      <c r="VGG2" s="2277"/>
      <c r="VGH2" s="2277"/>
      <c r="VGI2" s="2277"/>
      <c r="VGJ2" s="2277"/>
      <c r="VGK2" s="2277"/>
      <c r="VGL2" s="2277"/>
      <c r="VGM2" s="2277"/>
      <c r="VGN2" s="2277"/>
      <c r="VGO2" s="2277"/>
      <c r="VGP2" s="2277"/>
      <c r="VGQ2" s="2277"/>
      <c r="VGR2" s="2277"/>
      <c r="VGS2" s="2277"/>
      <c r="VGT2" s="2277"/>
      <c r="VGU2" s="2277"/>
      <c r="VGV2" s="2277"/>
      <c r="VGW2" s="2277"/>
      <c r="VGX2" s="2277"/>
      <c r="VGY2" s="2277"/>
      <c r="VGZ2" s="2277"/>
      <c r="VHA2" s="2277"/>
      <c r="VHB2" s="2277"/>
      <c r="VHC2" s="2277"/>
      <c r="VHD2" s="2277"/>
      <c r="VHE2" s="2277"/>
      <c r="VHF2" s="2277"/>
      <c r="VHG2" s="2277"/>
      <c r="VHH2" s="2277"/>
      <c r="VHI2" s="2277"/>
      <c r="VHJ2" s="2277"/>
      <c r="VHK2" s="2277"/>
      <c r="VHL2" s="2277"/>
      <c r="VHM2" s="2277"/>
      <c r="VHN2" s="2277"/>
      <c r="VHO2" s="2277"/>
      <c r="VHP2" s="2277"/>
      <c r="VHQ2" s="2277"/>
      <c r="VHR2" s="2277"/>
      <c r="VHS2" s="2277"/>
      <c r="VHT2" s="2277"/>
      <c r="VHU2" s="2277"/>
      <c r="VHV2" s="2277"/>
      <c r="VHW2" s="2277"/>
      <c r="VHX2" s="2277"/>
      <c r="VHY2" s="2277"/>
      <c r="VHZ2" s="2277"/>
      <c r="VIA2" s="2277"/>
      <c r="VIB2" s="2277"/>
      <c r="VIC2" s="2277"/>
      <c r="VID2" s="2277"/>
      <c r="VIE2" s="2277"/>
      <c r="VIF2" s="2277"/>
      <c r="VIG2" s="2277"/>
      <c r="VIH2" s="2277"/>
      <c r="VII2" s="2277"/>
      <c r="VIJ2" s="2277"/>
      <c r="VIK2" s="2277"/>
      <c r="VIL2" s="2277"/>
      <c r="VIM2" s="2277"/>
      <c r="VIN2" s="2277"/>
      <c r="VIO2" s="2277"/>
      <c r="VIP2" s="2277"/>
      <c r="VIQ2" s="2277"/>
      <c r="VIR2" s="2277"/>
      <c r="VIS2" s="2277"/>
      <c r="VIT2" s="2277"/>
      <c r="VIU2" s="2277"/>
      <c r="VIV2" s="2277"/>
      <c r="VIW2" s="2277"/>
      <c r="VIX2" s="2277"/>
      <c r="VIY2" s="2277"/>
      <c r="VIZ2" s="2277"/>
      <c r="VJA2" s="2277"/>
      <c r="VJB2" s="2277"/>
      <c r="VJC2" s="2277"/>
      <c r="VJD2" s="2277"/>
      <c r="VJE2" s="2277"/>
      <c r="VJF2" s="2277"/>
      <c r="VJG2" s="2277"/>
      <c r="VJH2" s="2277"/>
      <c r="VJI2" s="2277"/>
      <c r="VJJ2" s="2277"/>
      <c r="VJK2" s="2277"/>
      <c r="VJL2" s="2277"/>
      <c r="VJM2" s="2277"/>
      <c r="VJN2" s="2277"/>
      <c r="VJO2" s="2277"/>
      <c r="VJP2" s="2277"/>
      <c r="VJQ2" s="2277"/>
      <c r="VJR2" s="2277"/>
      <c r="VJS2" s="2277"/>
      <c r="VJT2" s="2277"/>
      <c r="VJU2" s="2277"/>
      <c r="VJV2" s="2277"/>
      <c r="VJW2" s="2277"/>
      <c r="VJX2" s="2277"/>
      <c r="VJY2" s="2277"/>
      <c r="VJZ2" s="2277"/>
      <c r="VKA2" s="2277"/>
      <c r="VKB2" s="2277"/>
      <c r="VKC2" s="2277"/>
      <c r="VKD2" s="2277"/>
      <c r="VKE2" s="2277"/>
      <c r="VKF2" s="2277"/>
      <c r="VKG2" s="2277"/>
      <c r="VKH2" s="2277"/>
      <c r="VKI2" s="2277"/>
      <c r="VKJ2" s="2277"/>
      <c r="VKK2" s="2277"/>
      <c r="VKL2" s="2277"/>
      <c r="VKM2" s="2277"/>
      <c r="VKN2" s="2277"/>
      <c r="VKO2" s="2277"/>
      <c r="VKP2" s="2277"/>
      <c r="VKQ2" s="2277"/>
      <c r="VKR2" s="2277"/>
      <c r="VKS2" s="2277"/>
      <c r="VKT2" s="2277"/>
      <c r="VKU2" s="2277"/>
      <c r="VKV2" s="2277"/>
      <c r="VKW2" s="2277"/>
      <c r="VKX2" s="2277"/>
      <c r="VKY2" s="2277"/>
      <c r="VKZ2" s="2277"/>
      <c r="VLA2" s="2277"/>
      <c r="VLB2" s="2277"/>
      <c r="VLC2" s="2277"/>
      <c r="VLD2" s="2277"/>
      <c r="VLE2" s="2277"/>
      <c r="VLF2" s="2277"/>
      <c r="VLG2" s="2277"/>
      <c r="VLH2" s="2277"/>
      <c r="VLI2" s="2277"/>
      <c r="VLJ2" s="2277"/>
      <c r="VLK2" s="2277"/>
      <c r="VLL2" s="2277"/>
      <c r="VLM2" s="2277"/>
      <c r="VLN2" s="2277"/>
      <c r="VLO2" s="2277"/>
      <c r="VLP2" s="2277"/>
      <c r="VLQ2" s="2277"/>
      <c r="VLR2" s="2277"/>
      <c r="VLS2" s="2277"/>
      <c r="VLT2" s="2277"/>
      <c r="VLU2" s="2277"/>
      <c r="VLV2" s="2277"/>
      <c r="VLW2" s="2277"/>
      <c r="VLX2" s="2277"/>
      <c r="VLY2" s="2277"/>
      <c r="VLZ2" s="2277"/>
      <c r="VMA2" s="2277"/>
      <c r="VMB2" s="2277"/>
      <c r="VMC2" s="2277"/>
      <c r="VMD2" s="2277"/>
      <c r="VME2" s="2277"/>
      <c r="VMF2" s="2277"/>
      <c r="VMG2" s="2277"/>
      <c r="VMH2" s="2277"/>
      <c r="VMI2" s="2277"/>
      <c r="VMJ2" s="2277"/>
      <c r="VMK2" s="2277"/>
      <c r="VML2" s="2277"/>
      <c r="VMM2" s="2277"/>
      <c r="VMN2" s="2277"/>
      <c r="VMO2" s="2277"/>
      <c r="VMP2" s="2277"/>
      <c r="VMQ2" s="2277"/>
      <c r="VMR2" s="2277"/>
      <c r="VMS2" s="2277"/>
      <c r="VMT2" s="2277"/>
      <c r="VMU2" s="2277"/>
      <c r="VMV2" s="2277"/>
      <c r="VMW2" s="2277"/>
      <c r="VMX2" s="2277"/>
      <c r="VMY2" s="2277"/>
      <c r="VMZ2" s="2277"/>
      <c r="VNA2" s="2277"/>
      <c r="VNB2" s="2277"/>
      <c r="VNC2" s="2277"/>
      <c r="VND2" s="2277"/>
      <c r="VNE2" s="2277"/>
      <c r="VNF2" s="2277"/>
      <c r="VNG2" s="2277"/>
      <c r="VNH2" s="2277"/>
      <c r="VNI2" s="2277"/>
      <c r="VNJ2" s="2277"/>
      <c r="VNK2" s="2277"/>
      <c r="VNL2" s="2277"/>
      <c r="VNM2" s="2277"/>
      <c r="VNN2" s="2277"/>
      <c r="VNO2" s="2277"/>
      <c r="VNP2" s="2277"/>
      <c r="VNQ2" s="2277"/>
      <c r="VNR2" s="2277"/>
      <c r="VNS2" s="2277"/>
      <c r="VNT2" s="2277"/>
      <c r="VNU2" s="2277"/>
      <c r="VNV2" s="2277"/>
      <c r="VNW2" s="2277"/>
      <c r="VNX2" s="2277"/>
      <c r="VNY2" s="2277"/>
      <c r="VNZ2" s="2277"/>
      <c r="VOA2" s="2277"/>
      <c r="VOB2" s="2277"/>
      <c r="VOC2" s="2277"/>
      <c r="VOD2" s="2277"/>
      <c r="VOE2" s="2277"/>
      <c r="VOF2" s="2277"/>
      <c r="VOG2" s="2277"/>
      <c r="VOH2" s="2277"/>
      <c r="VOI2" s="2277"/>
      <c r="VOJ2" s="2277"/>
      <c r="VOK2" s="2277"/>
      <c r="VOL2" s="2277"/>
      <c r="VOM2" s="2277"/>
      <c r="VON2" s="2277"/>
      <c r="VOO2" s="2277"/>
      <c r="VOP2" s="2277"/>
      <c r="VOQ2" s="2277"/>
      <c r="VOR2" s="2277"/>
      <c r="VOS2" s="2277"/>
      <c r="VOT2" s="2277"/>
      <c r="VOU2" s="2277"/>
      <c r="VOV2" s="2277"/>
      <c r="VOW2" s="2277"/>
      <c r="VOX2" s="2277"/>
      <c r="VOY2" s="2277"/>
      <c r="VOZ2" s="2277"/>
      <c r="VPA2" s="2277"/>
      <c r="VPB2" s="2277"/>
      <c r="VPC2" s="2277"/>
      <c r="VPD2" s="2277"/>
      <c r="VPE2" s="2277"/>
      <c r="VPF2" s="2277"/>
      <c r="VPG2" s="2277"/>
      <c r="VPH2" s="2277"/>
      <c r="VPI2" s="2277"/>
      <c r="VPJ2" s="2277"/>
      <c r="VPK2" s="2277"/>
      <c r="VPL2" s="2277"/>
      <c r="VPM2" s="2277"/>
      <c r="VPN2" s="2277"/>
      <c r="VPO2" s="2277"/>
      <c r="VPP2" s="2277"/>
      <c r="VPQ2" s="2277"/>
      <c r="VPR2" s="2277"/>
      <c r="VPS2" s="2277"/>
      <c r="VPT2" s="2277"/>
      <c r="VPU2" s="2277"/>
      <c r="VPV2" s="2277"/>
      <c r="VPW2" s="2277"/>
      <c r="VPX2" s="2277"/>
      <c r="VPY2" s="2277"/>
      <c r="VPZ2" s="2277"/>
      <c r="VQA2" s="2277"/>
      <c r="VQB2" s="2277"/>
      <c r="VQC2" s="2277"/>
      <c r="VQD2" s="2277"/>
      <c r="VQE2" s="2277"/>
      <c r="VQF2" s="2277"/>
      <c r="VQG2" s="2277"/>
      <c r="VQH2" s="2277"/>
      <c r="VQI2" s="2277"/>
      <c r="VQJ2" s="2277"/>
      <c r="VQK2" s="2277"/>
      <c r="VQL2" s="2277"/>
      <c r="VQM2" s="2277"/>
      <c r="VQN2" s="2277"/>
      <c r="VQO2" s="2277"/>
      <c r="VQP2" s="2277"/>
      <c r="VQQ2" s="2277"/>
      <c r="VQR2" s="2277"/>
      <c r="VQS2" s="2277"/>
      <c r="VQT2" s="2277"/>
      <c r="VQU2" s="2277"/>
      <c r="VQV2" s="2277"/>
      <c r="VQW2" s="2277"/>
      <c r="VQX2" s="2277"/>
      <c r="VQY2" s="2277"/>
      <c r="VQZ2" s="2277"/>
      <c r="VRA2" s="2277"/>
      <c r="VRB2" s="2277"/>
      <c r="VRC2" s="2277"/>
      <c r="VRD2" s="2277"/>
      <c r="VRE2" s="2277"/>
      <c r="VRF2" s="2277"/>
      <c r="VRG2" s="2277"/>
      <c r="VRH2" s="2277"/>
      <c r="VRI2" s="2277"/>
      <c r="VRJ2" s="2277"/>
      <c r="VRK2" s="2277"/>
      <c r="VRL2" s="2277"/>
      <c r="VRM2" s="2277"/>
      <c r="VRN2" s="2277"/>
      <c r="VRO2" s="2277"/>
      <c r="VRP2" s="2277"/>
      <c r="VRQ2" s="2277"/>
      <c r="VRR2" s="2277"/>
      <c r="VRS2" s="2277"/>
      <c r="VRT2" s="2277"/>
      <c r="VRU2" s="2277"/>
      <c r="VRV2" s="2277"/>
      <c r="VRW2" s="2277"/>
      <c r="VRX2" s="2277"/>
      <c r="VRY2" s="2277"/>
      <c r="VRZ2" s="2277"/>
      <c r="VSA2" s="2277"/>
      <c r="VSB2" s="2277"/>
      <c r="VSC2" s="2277"/>
      <c r="VSD2" s="2277"/>
      <c r="VSE2" s="2277"/>
      <c r="VSF2" s="2277"/>
      <c r="VSG2" s="2277"/>
      <c r="VSH2" s="2277"/>
      <c r="VSI2" s="2277"/>
      <c r="VSJ2" s="2277"/>
      <c r="VSK2" s="2277"/>
      <c r="VSL2" s="2277"/>
      <c r="VSM2" s="2277"/>
      <c r="VSN2" s="2277"/>
      <c r="VSO2" s="2277"/>
      <c r="VSP2" s="2277"/>
      <c r="VSQ2" s="2277"/>
      <c r="VSR2" s="2277"/>
      <c r="VSS2" s="2277"/>
      <c r="VST2" s="2277"/>
      <c r="VSU2" s="2277"/>
      <c r="VSV2" s="2277"/>
      <c r="VSW2" s="2277"/>
      <c r="VSX2" s="2277"/>
      <c r="VSY2" s="2277"/>
      <c r="VSZ2" s="2277"/>
      <c r="VTA2" s="2277"/>
      <c r="VTB2" s="2277"/>
      <c r="VTC2" s="2277"/>
      <c r="VTD2" s="2277"/>
      <c r="VTE2" s="2277"/>
      <c r="VTF2" s="2277"/>
      <c r="VTG2" s="2277"/>
      <c r="VTH2" s="2277"/>
      <c r="VTI2" s="2277"/>
      <c r="VTJ2" s="2277"/>
      <c r="VTK2" s="2277"/>
      <c r="VTL2" s="2277"/>
      <c r="VTM2" s="2277"/>
      <c r="VTN2" s="2277"/>
      <c r="VTO2" s="2277"/>
      <c r="VTP2" s="2277"/>
      <c r="VTQ2" s="2277"/>
      <c r="VTR2" s="2277"/>
      <c r="VTS2" s="2277"/>
      <c r="VTT2" s="2277"/>
      <c r="VTU2" s="2277"/>
      <c r="VTV2" s="2277"/>
      <c r="VTW2" s="2277"/>
      <c r="VTX2" s="2277"/>
      <c r="VTY2" s="2277"/>
      <c r="VTZ2" s="2277"/>
      <c r="VUA2" s="2277"/>
      <c r="VUB2" s="2277"/>
      <c r="VUC2" s="2277"/>
      <c r="VUD2" s="2277"/>
      <c r="VUE2" s="2277"/>
      <c r="VUF2" s="2277"/>
      <c r="VUG2" s="2277"/>
      <c r="VUH2" s="2277"/>
      <c r="VUI2" s="2277"/>
      <c r="VUJ2" s="2277"/>
      <c r="VUK2" s="2277"/>
      <c r="VUL2" s="2277"/>
      <c r="VUM2" s="2277"/>
      <c r="VUN2" s="2277"/>
      <c r="VUO2" s="2277"/>
      <c r="VUP2" s="2277"/>
      <c r="VUQ2" s="2277"/>
      <c r="VUR2" s="2277"/>
      <c r="VUS2" s="2277"/>
      <c r="VUT2" s="2277"/>
      <c r="VUU2" s="2277"/>
      <c r="VUV2" s="2277"/>
      <c r="VUW2" s="2277"/>
      <c r="VUX2" s="2277"/>
      <c r="VUY2" s="2277"/>
      <c r="VUZ2" s="2277"/>
      <c r="VVA2" s="2277"/>
      <c r="VVB2" s="2277"/>
      <c r="VVC2" s="2277"/>
      <c r="VVD2" s="2277"/>
      <c r="VVE2" s="2277"/>
      <c r="VVF2" s="2277"/>
      <c r="VVG2" s="2277"/>
      <c r="VVH2" s="2277"/>
      <c r="VVI2" s="2277"/>
      <c r="VVJ2" s="2277"/>
      <c r="VVK2" s="2277"/>
      <c r="VVL2" s="2277"/>
      <c r="VVM2" s="2277"/>
      <c r="VVN2" s="2277"/>
      <c r="VVO2" s="2277"/>
      <c r="VVP2" s="2277"/>
      <c r="VVQ2" s="2277"/>
      <c r="VVR2" s="2277"/>
      <c r="VVS2" s="2277"/>
      <c r="VVT2" s="2277"/>
      <c r="VVU2" s="2277"/>
      <c r="VVV2" s="2277"/>
      <c r="VVW2" s="2277"/>
      <c r="VVX2" s="2277"/>
      <c r="VVY2" s="2277"/>
      <c r="VVZ2" s="2277"/>
      <c r="VWA2" s="2277"/>
      <c r="VWB2" s="2277"/>
      <c r="VWC2" s="2277"/>
      <c r="VWD2" s="2277"/>
      <c r="VWE2" s="2277"/>
      <c r="VWF2" s="2277"/>
      <c r="VWG2" s="2277"/>
      <c r="VWH2" s="2277"/>
      <c r="VWI2" s="2277"/>
      <c r="VWJ2" s="2277"/>
      <c r="VWK2" s="2277"/>
      <c r="VWL2" s="2277"/>
      <c r="VWM2" s="2277"/>
      <c r="VWN2" s="2277"/>
      <c r="VWO2" s="2277"/>
      <c r="VWP2" s="2277"/>
      <c r="VWQ2" s="2277"/>
      <c r="VWR2" s="2277"/>
      <c r="VWS2" s="2277"/>
      <c r="VWT2" s="2277"/>
      <c r="VWU2" s="2277"/>
      <c r="VWV2" s="2277"/>
      <c r="VWW2" s="2277"/>
      <c r="VWX2" s="2277"/>
      <c r="VWY2" s="2277"/>
      <c r="VWZ2" s="2277"/>
      <c r="VXA2" s="2277"/>
      <c r="VXB2" s="2277"/>
      <c r="VXC2" s="2277"/>
      <c r="VXD2" s="2277"/>
      <c r="VXE2" s="2277"/>
      <c r="VXF2" s="2277"/>
      <c r="VXG2" s="2277"/>
      <c r="VXH2" s="2277"/>
      <c r="VXI2" s="2277"/>
      <c r="VXJ2" s="2277"/>
      <c r="VXK2" s="2277"/>
      <c r="VXL2" s="2277"/>
      <c r="VXM2" s="2277"/>
      <c r="VXN2" s="2277"/>
      <c r="VXO2" s="2277"/>
      <c r="VXP2" s="2277"/>
      <c r="VXQ2" s="2277"/>
      <c r="VXR2" s="2277"/>
      <c r="VXS2" s="2277"/>
      <c r="VXT2" s="2277"/>
      <c r="VXU2" s="2277"/>
      <c r="VXV2" s="2277"/>
      <c r="VXW2" s="2277"/>
      <c r="VXX2" s="2277"/>
      <c r="VXY2" s="2277"/>
      <c r="VXZ2" s="2277"/>
      <c r="VYA2" s="2277"/>
      <c r="VYB2" s="2277"/>
      <c r="VYC2" s="2277"/>
      <c r="VYD2" s="2277"/>
      <c r="VYE2" s="2277"/>
      <c r="VYF2" s="2277"/>
      <c r="VYG2" s="2277"/>
      <c r="VYH2" s="2277"/>
      <c r="VYI2" s="2277"/>
      <c r="VYJ2" s="2277"/>
      <c r="VYK2" s="2277"/>
      <c r="VYL2" s="2277"/>
      <c r="VYM2" s="2277"/>
      <c r="VYN2" s="2277"/>
      <c r="VYO2" s="2277"/>
      <c r="VYP2" s="2277"/>
      <c r="VYQ2" s="2277"/>
      <c r="VYR2" s="2277"/>
      <c r="VYS2" s="2277"/>
      <c r="VYT2" s="2277"/>
      <c r="VYU2" s="2277"/>
      <c r="VYV2" s="2277"/>
      <c r="VYW2" s="2277"/>
      <c r="VYX2" s="2277"/>
      <c r="VYY2" s="2277"/>
      <c r="VYZ2" s="2277"/>
      <c r="VZA2" s="2277"/>
      <c r="VZB2" s="2277"/>
      <c r="VZC2" s="2277"/>
      <c r="VZD2" s="2277"/>
      <c r="VZE2" s="2277"/>
      <c r="VZF2" s="2277"/>
      <c r="VZG2" s="2277"/>
      <c r="VZH2" s="2277"/>
      <c r="VZI2" s="2277"/>
      <c r="VZJ2" s="2277"/>
      <c r="VZK2" s="2277"/>
      <c r="VZL2" s="2277"/>
      <c r="VZM2" s="2277"/>
      <c r="VZN2" s="2277"/>
      <c r="VZO2" s="2277"/>
      <c r="VZP2" s="2277"/>
      <c r="VZQ2" s="2277"/>
      <c r="VZR2" s="2277"/>
      <c r="VZS2" s="2277"/>
      <c r="VZT2" s="2277"/>
      <c r="VZU2" s="2277"/>
      <c r="VZV2" s="2277"/>
      <c r="VZW2" s="2277"/>
      <c r="VZX2" s="2277"/>
      <c r="VZY2" s="2277"/>
      <c r="VZZ2" s="2277"/>
      <c r="WAA2" s="2277"/>
      <c r="WAB2" s="2277"/>
      <c r="WAC2" s="2277"/>
      <c r="WAD2" s="2277"/>
      <c r="WAE2" s="2277"/>
      <c r="WAF2" s="2277"/>
      <c r="WAG2" s="2277"/>
      <c r="WAH2" s="2277"/>
      <c r="WAI2" s="2277"/>
      <c r="WAJ2" s="2277"/>
      <c r="WAK2" s="2277"/>
      <c r="WAL2" s="2277"/>
      <c r="WAM2" s="2277"/>
      <c r="WAN2" s="2277"/>
      <c r="WAO2" s="2277"/>
      <c r="WAP2" s="2277"/>
      <c r="WAQ2" s="2277"/>
      <c r="WAR2" s="2277"/>
      <c r="WAS2" s="2277"/>
      <c r="WAT2" s="2277"/>
      <c r="WAU2" s="2277"/>
      <c r="WAV2" s="2277"/>
      <c r="WAW2" s="2277"/>
      <c r="WAX2" s="2277"/>
      <c r="WAY2" s="2277"/>
      <c r="WAZ2" s="2277"/>
      <c r="WBA2" s="2277"/>
      <c r="WBB2" s="2277"/>
      <c r="WBC2" s="2277"/>
      <c r="WBD2" s="2277"/>
      <c r="WBE2" s="2277"/>
      <c r="WBF2" s="2277"/>
      <c r="WBG2" s="2277"/>
      <c r="WBH2" s="2277"/>
      <c r="WBI2" s="2277"/>
      <c r="WBJ2" s="2277"/>
      <c r="WBK2" s="2277"/>
      <c r="WBL2" s="2277"/>
      <c r="WBM2" s="2277"/>
      <c r="WBN2" s="2277"/>
      <c r="WBO2" s="2277"/>
      <c r="WBP2" s="2277"/>
      <c r="WBQ2" s="2277"/>
      <c r="WBR2" s="2277"/>
      <c r="WBS2" s="2277"/>
      <c r="WBT2" s="2277"/>
      <c r="WBU2" s="2277"/>
      <c r="WBV2" s="2277"/>
      <c r="WBW2" s="2277"/>
      <c r="WBX2" s="2277"/>
      <c r="WBY2" s="2277"/>
      <c r="WBZ2" s="2277"/>
      <c r="WCA2" s="2277"/>
      <c r="WCB2" s="2277"/>
      <c r="WCC2" s="2277"/>
      <c r="WCD2" s="2277"/>
      <c r="WCE2" s="2277"/>
      <c r="WCF2" s="2277"/>
      <c r="WCG2" s="2277"/>
      <c r="WCH2" s="2277"/>
      <c r="WCI2" s="2277"/>
      <c r="WCJ2" s="2277"/>
      <c r="WCK2" s="2277"/>
      <c r="WCL2" s="2277"/>
      <c r="WCM2" s="2277"/>
      <c r="WCN2" s="2277"/>
      <c r="WCO2" s="2277"/>
      <c r="WCP2" s="2277"/>
      <c r="WCQ2" s="2277"/>
      <c r="WCR2" s="2277"/>
      <c r="WCS2" s="2277"/>
      <c r="WCT2" s="2277"/>
      <c r="WCU2" s="2277"/>
      <c r="WCV2" s="2277"/>
      <c r="WCW2" s="2277"/>
      <c r="WCX2" s="2277"/>
      <c r="WCY2" s="2277"/>
      <c r="WCZ2" s="2277"/>
      <c r="WDA2" s="2277"/>
      <c r="WDB2" s="2277"/>
      <c r="WDC2" s="2277"/>
      <c r="WDD2" s="2277"/>
      <c r="WDE2" s="2277"/>
      <c r="WDF2" s="2277"/>
      <c r="WDG2" s="2277"/>
      <c r="WDH2" s="2277"/>
      <c r="WDI2" s="2277"/>
      <c r="WDJ2" s="2277"/>
      <c r="WDK2" s="2277"/>
      <c r="WDL2" s="2277"/>
      <c r="WDM2" s="2277"/>
      <c r="WDN2" s="2277"/>
      <c r="WDO2" s="2277"/>
      <c r="WDP2" s="2277"/>
      <c r="WDQ2" s="2277"/>
      <c r="WDR2" s="2277"/>
      <c r="WDS2" s="2277"/>
      <c r="WDT2" s="2277"/>
      <c r="WDU2" s="2277"/>
      <c r="WDV2" s="2277"/>
      <c r="WDW2" s="2277"/>
      <c r="WDX2" s="2277"/>
      <c r="WDY2" s="2277"/>
      <c r="WDZ2" s="2277"/>
      <c r="WEA2" s="2277"/>
      <c r="WEB2" s="2277"/>
      <c r="WEC2" s="2277"/>
      <c r="WED2" s="2277"/>
      <c r="WEE2" s="2277"/>
      <c r="WEF2" s="2277"/>
      <c r="WEG2" s="2277"/>
      <c r="WEH2" s="2277"/>
      <c r="WEI2" s="2277"/>
      <c r="WEJ2" s="2277"/>
      <c r="WEK2" s="2277"/>
      <c r="WEL2" s="2277"/>
      <c r="WEM2" s="2277"/>
      <c r="WEN2" s="2277"/>
      <c r="WEO2" s="2277"/>
      <c r="WEP2" s="2277"/>
      <c r="WEQ2" s="2277"/>
      <c r="WER2" s="2277"/>
      <c r="WES2" s="2277"/>
      <c r="WET2" s="2277"/>
      <c r="WEU2" s="2277"/>
      <c r="WEV2" s="2277"/>
      <c r="WEW2" s="2277"/>
      <c r="WEX2" s="2277"/>
      <c r="WEY2" s="2277"/>
      <c r="WEZ2" s="2277"/>
      <c r="WFA2" s="2277"/>
      <c r="WFB2" s="2277"/>
      <c r="WFC2" s="2277"/>
      <c r="WFD2" s="2277"/>
      <c r="WFE2" s="2277"/>
      <c r="WFF2" s="2277"/>
      <c r="WFG2" s="2277"/>
      <c r="WFH2" s="2277"/>
      <c r="WFI2" s="2277"/>
      <c r="WFJ2" s="2277"/>
      <c r="WFK2" s="2277"/>
      <c r="WFL2" s="2277"/>
      <c r="WFM2" s="2277"/>
      <c r="WFN2" s="2277"/>
      <c r="WFO2" s="2277"/>
      <c r="WFP2" s="2277"/>
      <c r="WFQ2" s="2277"/>
      <c r="WFR2" s="2277"/>
      <c r="WFS2" s="2277"/>
      <c r="WFT2" s="2277"/>
      <c r="WFU2" s="2277"/>
      <c r="WFV2" s="2277"/>
      <c r="WFW2" s="2277"/>
      <c r="WFX2" s="2277"/>
      <c r="WFY2" s="2277"/>
      <c r="WFZ2" s="2277"/>
      <c r="WGA2" s="2277"/>
      <c r="WGB2" s="2277"/>
      <c r="WGC2" s="2277"/>
      <c r="WGD2" s="2277"/>
      <c r="WGE2" s="2277"/>
      <c r="WGF2" s="2277"/>
      <c r="WGG2" s="2277"/>
      <c r="WGH2" s="2277"/>
      <c r="WGI2" s="2277"/>
      <c r="WGJ2" s="2277"/>
      <c r="WGK2" s="2277"/>
      <c r="WGL2" s="2277"/>
      <c r="WGM2" s="2277"/>
      <c r="WGN2" s="2277"/>
      <c r="WGO2" s="2277"/>
      <c r="WGP2" s="2277"/>
      <c r="WGQ2" s="2277"/>
      <c r="WGR2" s="2277"/>
      <c r="WGS2" s="2277"/>
      <c r="WGT2" s="2277"/>
      <c r="WGU2" s="2277"/>
      <c r="WGV2" s="2277"/>
      <c r="WGW2" s="2277"/>
      <c r="WGX2" s="2277"/>
      <c r="WGY2" s="2277"/>
      <c r="WGZ2" s="2277"/>
      <c r="WHA2" s="2277"/>
      <c r="WHB2" s="2277"/>
      <c r="WHC2" s="2277"/>
      <c r="WHD2" s="2277"/>
      <c r="WHE2" s="2277"/>
      <c r="WHF2" s="2277"/>
      <c r="WHG2" s="2277"/>
      <c r="WHH2" s="2277"/>
      <c r="WHI2" s="2277"/>
      <c r="WHJ2" s="2277"/>
      <c r="WHK2" s="2277"/>
      <c r="WHL2" s="2277"/>
      <c r="WHM2" s="2277"/>
      <c r="WHN2" s="2277"/>
      <c r="WHO2" s="2277"/>
      <c r="WHP2" s="2277"/>
      <c r="WHQ2" s="2277"/>
      <c r="WHR2" s="2277"/>
      <c r="WHS2" s="2277"/>
      <c r="WHT2" s="2277"/>
      <c r="WHU2" s="2277"/>
      <c r="WHV2" s="2277"/>
      <c r="WHW2" s="2277"/>
      <c r="WHX2" s="2277"/>
      <c r="WHY2" s="2277"/>
      <c r="WHZ2" s="2277"/>
      <c r="WIA2" s="2277"/>
      <c r="WIB2" s="2277"/>
      <c r="WIC2" s="2277"/>
      <c r="WID2" s="2277"/>
      <c r="WIE2" s="2277"/>
      <c r="WIF2" s="2277"/>
      <c r="WIG2" s="2277"/>
      <c r="WIH2" s="2277"/>
      <c r="WII2" s="2277"/>
      <c r="WIJ2" s="2277"/>
      <c r="WIK2" s="2277"/>
      <c r="WIL2" s="2277"/>
      <c r="WIM2" s="2277"/>
      <c r="WIN2" s="2277"/>
      <c r="WIO2" s="2277"/>
      <c r="WIP2" s="2277"/>
      <c r="WIQ2" s="2277"/>
      <c r="WIR2" s="2277"/>
      <c r="WIS2" s="2277"/>
      <c r="WIT2" s="2277"/>
      <c r="WIU2" s="2277"/>
      <c r="WIV2" s="2277"/>
      <c r="WIW2" s="2277"/>
      <c r="WIX2" s="2277"/>
      <c r="WIY2" s="2277"/>
      <c r="WIZ2" s="2277"/>
      <c r="WJA2" s="2277"/>
      <c r="WJB2" s="2277"/>
      <c r="WJC2" s="2277"/>
      <c r="WJD2" s="2277"/>
      <c r="WJE2" s="2277"/>
      <c r="WJF2" s="2277"/>
      <c r="WJG2" s="2277"/>
      <c r="WJH2" s="2277"/>
      <c r="WJI2" s="2277"/>
      <c r="WJJ2" s="2277"/>
      <c r="WJK2" s="2277"/>
      <c r="WJL2" s="2277"/>
      <c r="WJM2" s="2277"/>
      <c r="WJN2" s="2277"/>
      <c r="WJO2" s="2277"/>
      <c r="WJP2" s="2277"/>
      <c r="WJQ2" s="2277"/>
      <c r="WJR2" s="2277"/>
      <c r="WJS2" s="2277"/>
      <c r="WJT2" s="2277"/>
      <c r="WJU2" s="2277"/>
      <c r="WJV2" s="2277"/>
      <c r="WJW2" s="2277"/>
      <c r="WJX2" s="2277"/>
      <c r="WJY2" s="2277"/>
      <c r="WJZ2" s="2277"/>
      <c r="WKA2" s="2277"/>
      <c r="WKB2" s="2277"/>
      <c r="WKC2" s="2277"/>
      <c r="WKD2" s="2277"/>
      <c r="WKE2" s="2277"/>
      <c r="WKF2" s="2277"/>
      <c r="WKG2" s="2277"/>
      <c r="WKH2" s="2277"/>
      <c r="WKI2" s="2277"/>
      <c r="WKJ2" s="2277"/>
      <c r="WKK2" s="2277"/>
      <c r="WKL2" s="2277"/>
      <c r="WKM2" s="2277"/>
      <c r="WKN2" s="2277"/>
      <c r="WKO2" s="2277"/>
      <c r="WKP2" s="2277"/>
      <c r="WKQ2" s="2277"/>
      <c r="WKR2" s="2277"/>
      <c r="WKS2" s="2277"/>
      <c r="WKT2" s="2277"/>
      <c r="WKU2" s="2277"/>
      <c r="WKV2" s="2277"/>
      <c r="WKW2" s="2277"/>
      <c r="WKX2" s="2277"/>
      <c r="WKY2" s="2277"/>
      <c r="WKZ2" s="2277"/>
      <c r="WLA2" s="2277"/>
      <c r="WLB2" s="2277"/>
      <c r="WLC2" s="2277"/>
      <c r="WLD2" s="2277"/>
      <c r="WLE2" s="2277"/>
      <c r="WLF2" s="2277"/>
      <c r="WLG2" s="2277"/>
      <c r="WLH2" s="2277"/>
      <c r="WLI2" s="2277"/>
      <c r="WLJ2" s="2277"/>
      <c r="WLK2" s="2277"/>
      <c r="WLL2" s="2277"/>
      <c r="WLM2" s="2277"/>
      <c r="WLN2" s="2277"/>
      <c r="WLO2" s="2277"/>
      <c r="WLP2" s="2277"/>
      <c r="WLQ2" s="2277"/>
      <c r="WLR2" s="2277"/>
      <c r="WLS2" s="2277"/>
      <c r="WLT2" s="2277"/>
      <c r="WLU2" s="2277"/>
      <c r="WLV2" s="2277"/>
      <c r="WLW2" s="2277"/>
      <c r="WLX2" s="2277"/>
      <c r="WLY2" s="2277"/>
      <c r="WLZ2" s="2277"/>
      <c r="WMA2" s="2277"/>
      <c r="WMB2" s="2277"/>
      <c r="WMC2" s="2277"/>
      <c r="WMD2" s="2277"/>
      <c r="WME2" s="2277"/>
      <c r="WMF2" s="2277"/>
      <c r="WMG2" s="2277"/>
      <c r="WMH2" s="2277"/>
      <c r="WMI2" s="2277"/>
      <c r="WMJ2" s="2277"/>
      <c r="WMK2" s="2277"/>
      <c r="WML2" s="2277"/>
      <c r="WMM2" s="2277"/>
      <c r="WMN2" s="2277"/>
      <c r="WMO2" s="2277"/>
      <c r="WMP2" s="2277"/>
      <c r="WMQ2" s="2277"/>
      <c r="WMR2" s="2277"/>
      <c r="WMS2" s="2277"/>
      <c r="WMT2" s="2277"/>
      <c r="WMU2" s="2277"/>
      <c r="WMV2" s="2277"/>
      <c r="WMW2" s="2277"/>
      <c r="WMX2" s="2277"/>
      <c r="WMY2" s="2277"/>
      <c r="WMZ2" s="2277"/>
      <c r="WNA2" s="2277"/>
      <c r="WNB2" s="2277"/>
      <c r="WNC2" s="2277"/>
      <c r="WND2" s="2277"/>
      <c r="WNE2" s="2277"/>
      <c r="WNF2" s="2277"/>
      <c r="WNG2" s="2277"/>
      <c r="WNH2" s="2277"/>
      <c r="WNI2" s="2277"/>
      <c r="WNJ2" s="2277"/>
      <c r="WNK2" s="2277"/>
      <c r="WNL2" s="2277"/>
      <c r="WNM2" s="2277"/>
      <c r="WNN2" s="2277"/>
      <c r="WNO2" s="2277"/>
      <c r="WNP2" s="2277"/>
      <c r="WNQ2" s="2277"/>
      <c r="WNR2" s="2277"/>
      <c r="WNS2" s="2277"/>
      <c r="WNT2" s="2277"/>
      <c r="WNU2" s="2277"/>
      <c r="WNV2" s="2277"/>
      <c r="WNW2" s="2277"/>
      <c r="WNX2" s="2277"/>
      <c r="WNY2" s="2277"/>
      <c r="WNZ2" s="2277"/>
      <c r="WOA2" s="2277"/>
      <c r="WOB2" s="2277"/>
      <c r="WOC2" s="2277"/>
      <c r="WOD2" s="2277"/>
      <c r="WOE2" s="2277"/>
      <c r="WOF2" s="2277"/>
      <c r="WOG2" s="2277"/>
      <c r="WOH2" s="2277"/>
      <c r="WOI2" s="2277"/>
      <c r="WOJ2" s="2277"/>
      <c r="WOK2" s="2277"/>
      <c r="WOL2" s="2277"/>
      <c r="WOM2" s="2277"/>
      <c r="WON2" s="2277"/>
      <c r="WOO2" s="2277"/>
      <c r="WOP2" s="2277"/>
      <c r="WOQ2" s="2277"/>
      <c r="WOR2" s="2277"/>
      <c r="WOS2" s="2277"/>
      <c r="WOT2" s="2277"/>
      <c r="WOU2" s="2277"/>
      <c r="WOV2" s="2277"/>
      <c r="WOW2" s="2277"/>
      <c r="WOX2" s="2277"/>
      <c r="WOY2" s="2277"/>
      <c r="WOZ2" s="2277"/>
      <c r="WPA2" s="2277"/>
      <c r="WPB2" s="2277"/>
      <c r="WPC2" s="2277"/>
      <c r="WPD2" s="2277"/>
      <c r="WPE2" s="2277"/>
      <c r="WPF2" s="2277"/>
      <c r="WPG2" s="2277"/>
      <c r="WPH2" s="2277"/>
      <c r="WPI2" s="2277"/>
      <c r="WPJ2" s="2277"/>
      <c r="WPK2" s="2277"/>
      <c r="WPL2" s="2277"/>
      <c r="WPM2" s="2277"/>
      <c r="WPN2" s="2277"/>
      <c r="WPO2" s="2277"/>
      <c r="WPP2" s="2277"/>
      <c r="WPQ2" s="2277"/>
      <c r="WPR2" s="2277"/>
      <c r="WPS2" s="2277"/>
      <c r="WPT2" s="2277"/>
      <c r="WPU2" s="2277"/>
      <c r="WPV2" s="2277"/>
      <c r="WPW2" s="2277"/>
      <c r="WPX2" s="2277"/>
      <c r="WPY2" s="2277"/>
      <c r="WPZ2" s="2277"/>
      <c r="WQA2" s="2277"/>
      <c r="WQB2" s="2277"/>
      <c r="WQC2" s="2277"/>
      <c r="WQD2" s="2277"/>
      <c r="WQE2" s="2277"/>
      <c r="WQF2" s="2277"/>
      <c r="WQG2" s="2277"/>
      <c r="WQH2" s="2277"/>
      <c r="WQI2" s="2277"/>
      <c r="WQJ2" s="2277"/>
      <c r="WQK2" s="2277"/>
      <c r="WQL2" s="2277"/>
      <c r="WQM2" s="2277"/>
      <c r="WQN2" s="2277"/>
      <c r="WQO2" s="2277"/>
      <c r="WQP2" s="2277"/>
      <c r="WQQ2" s="2277"/>
      <c r="WQR2" s="2277"/>
      <c r="WQS2" s="2277"/>
      <c r="WQT2" s="2277"/>
      <c r="WQU2" s="2277"/>
      <c r="WQV2" s="2277"/>
      <c r="WQW2" s="2277"/>
      <c r="WQX2" s="2277"/>
      <c r="WQY2" s="2277"/>
      <c r="WQZ2" s="2277"/>
      <c r="WRA2" s="2277"/>
      <c r="WRB2" s="2277"/>
      <c r="WRC2" s="2277"/>
      <c r="WRD2" s="2277"/>
      <c r="WRE2" s="2277"/>
      <c r="WRF2" s="2277"/>
      <c r="WRG2" s="2277"/>
      <c r="WRH2" s="2277"/>
      <c r="WRI2" s="2277"/>
      <c r="WRJ2" s="2277"/>
      <c r="WRK2" s="2277"/>
      <c r="WRL2" s="2277"/>
      <c r="WRM2" s="2277"/>
      <c r="WRN2" s="2277"/>
      <c r="WRO2" s="2277"/>
      <c r="WRP2" s="2277"/>
      <c r="WRQ2" s="2277"/>
      <c r="WRR2" s="2277"/>
      <c r="WRS2" s="2277"/>
      <c r="WRT2" s="2277"/>
      <c r="WRU2" s="2277"/>
      <c r="WRV2" s="2277"/>
      <c r="WRW2" s="2277"/>
      <c r="WRX2" s="2277"/>
      <c r="WRY2" s="2277"/>
      <c r="WRZ2" s="2277"/>
      <c r="WSA2" s="2277"/>
      <c r="WSB2" s="2277"/>
      <c r="WSC2" s="2277"/>
      <c r="WSD2" s="2277"/>
      <c r="WSE2" s="2277"/>
      <c r="WSF2" s="2277"/>
      <c r="WSG2" s="2277"/>
      <c r="WSH2" s="2277"/>
      <c r="WSI2" s="2277"/>
      <c r="WSJ2" s="2277"/>
      <c r="WSK2" s="2277"/>
      <c r="WSL2" s="2277"/>
      <c r="WSM2" s="2277"/>
      <c r="WSN2" s="2277"/>
      <c r="WSO2" s="2277"/>
      <c r="WSP2" s="2277"/>
      <c r="WSQ2" s="2277"/>
      <c r="WSR2" s="2277"/>
      <c r="WSS2" s="2277"/>
      <c r="WST2" s="2277"/>
      <c r="WSU2" s="2277"/>
      <c r="WSV2" s="2277"/>
      <c r="WSW2" s="2277"/>
      <c r="WSX2" s="2277"/>
      <c r="WSY2" s="2277"/>
      <c r="WSZ2" s="2277"/>
      <c r="WTA2" s="2277"/>
      <c r="WTB2" s="2277"/>
      <c r="WTC2" s="2277"/>
      <c r="WTD2" s="2277"/>
      <c r="WTE2" s="2277"/>
      <c r="WTF2" s="2277"/>
      <c r="WTG2" s="2277"/>
      <c r="WTH2" s="2277"/>
      <c r="WTI2" s="2277"/>
      <c r="WTJ2" s="2277"/>
      <c r="WTK2" s="2277"/>
      <c r="WTL2" s="2277"/>
      <c r="WTM2" s="2277"/>
      <c r="WTN2" s="2277"/>
      <c r="WTO2" s="2277"/>
      <c r="WTP2" s="2277"/>
      <c r="WTQ2" s="2277"/>
      <c r="WTR2" s="2277"/>
      <c r="WTS2" s="2277"/>
      <c r="WTT2" s="2277"/>
      <c r="WTU2" s="2277"/>
      <c r="WTV2" s="2277"/>
      <c r="WTW2" s="2277"/>
      <c r="WTX2" s="2277"/>
      <c r="WTY2" s="2277"/>
      <c r="WTZ2" s="2277"/>
      <c r="WUA2" s="2277"/>
      <c r="WUB2" s="2277"/>
      <c r="WUC2" s="2277"/>
      <c r="WUD2" s="2277"/>
      <c r="WUE2" s="2277"/>
      <c r="WUF2" s="2277"/>
      <c r="WUG2" s="2277"/>
      <c r="WUH2" s="2277"/>
      <c r="WUI2" s="2277"/>
      <c r="WUJ2" s="2277"/>
      <c r="WUK2" s="2277"/>
      <c r="WUL2" s="2277"/>
      <c r="WUM2" s="2277"/>
      <c r="WUN2" s="2277"/>
      <c r="WUO2" s="2277"/>
      <c r="WUP2" s="2277"/>
      <c r="WUQ2" s="2277"/>
      <c r="WUR2" s="2277"/>
      <c r="WUS2" s="2277"/>
      <c r="WUT2" s="2277"/>
      <c r="WUU2" s="2277"/>
      <c r="WUV2" s="2277"/>
      <c r="WUW2" s="2277"/>
      <c r="WUX2" s="2277"/>
      <c r="WUY2" s="2277"/>
      <c r="WUZ2" s="2277"/>
      <c r="WVA2" s="2277"/>
      <c r="WVB2" s="2277"/>
      <c r="WVC2" s="2277"/>
      <c r="WVD2" s="2277"/>
      <c r="WVE2" s="2277"/>
      <c r="WVF2" s="2277"/>
      <c r="WVG2" s="2277"/>
      <c r="WVH2" s="2277"/>
      <c r="WVI2" s="2277"/>
      <c r="WVJ2" s="2277"/>
      <c r="WVK2" s="2277"/>
      <c r="WVL2" s="2277"/>
      <c r="WVM2" s="2277"/>
      <c r="WVN2" s="2277"/>
      <c r="WVO2" s="2277"/>
      <c r="WVP2" s="2277"/>
      <c r="WVQ2" s="2277"/>
      <c r="WVR2" s="2277"/>
      <c r="WVS2" s="2277"/>
      <c r="WVT2" s="2277"/>
      <c r="WVU2" s="2277"/>
      <c r="WVV2" s="2277"/>
      <c r="WVW2" s="2277"/>
      <c r="WVX2" s="2277"/>
      <c r="WVY2" s="2277"/>
      <c r="WVZ2" s="2277"/>
      <c r="WWA2" s="2277"/>
      <c r="WWB2" s="2277"/>
      <c r="WWC2" s="2277"/>
      <c r="WWD2" s="2277"/>
      <c r="WWE2" s="2277"/>
      <c r="WWF2" s="2277"/>
      <c r="WWG2" s="2277"/>
      <c r="WWH2" s="2277"/>
      <c r="WWI2" s="2277"/>
      <c r="WWJ2" s="2277"/>
      <c r="WWK2" s="2277"/>
      <c r="WWL2" s="2277"/>
      <c r="WWM2" s="2277"/>
      <c r="WWN2" s="2277"/>
      <c r="WWO2" s="2277"/>
      <c r="WWP2" s="2277"/>
      <c r="WWQ2" s="2277"/>
      <c r="WWR2" s="2277"/>
      <c r="WWS2" s="2277"/>
      <c r="WWT2" s="2277"/>
      <c r="WWU2" s="2277"/>
      <c r="WWV2" s="2277"/>
      <c r="WWW2" s="2277"/>
      <c r="WWX2" s="2277"/>
      <c r="WWY2" s="2277"/>
      <c r="WWZ2" s="2277"/>
      <c r="WXA2" s="2277"/>
      <c r="WXB2" s="2277"/>
      <c r="WXC2" s="2277"/>
      <c r="WXD2" s="2277"/>
      <c r="WXE2" s="2277"/>
      <c r="WXF2" s="2277"/>
      <c r="WXG2" s="2277"/>
      <c r="WXH2" s="2277"/>
      <c r="WXI2" s="2277"/>
      <c r="WXJ2" s="2277"/>
      <c r="WXK2" s="2277"/>
      <c r="WXL2" s="2277"/>
      <c r="WXM2" s="2277"/>
      <c r="WXN2" s="2277"/>
      <c r="WXO2" s="2277"/>
      <c r="WXP2" s="2277"/>
      <c r="WXQ2" s="2277"/>
      <c r="WXR2" s="2277"/>
      <c r="WXS2" s="2277"/>
      <c r="WXT2" s="2277"/>
      <c r="WXU2" s="2277"/>
      <c r="WXV2" s="2277"/>
      <c r="WXW2" s="2277"/>
      <c r="WXX2" s="2277"/>
      <c r="WXY2" s="2277"/>
      <c r="WXZ2" s="2277"/>
      <c r="WYA2" s="2277"/>
      <c r="WYB2" s="2277"/>
      <c r="WYC2" s="2277"/>
      <c r="WYD2" s="2277"/>
      <c r="WYE2" s="2277"/>
      <c r="WYF2" s="2277"/>
      <c r="WYG2" s="2277"/>
      <c r="WYH2" s="2277"/>
      <c r="WYI2" s="2277"/>
      <c r="WYJ2" s="2277"/>
      <c r="WYK2" s="2277"/>
      <c r="WYL2" s="2277"/>
      <c r="WYM2" s="2277"/>
      <c r="WYN2" s="2277"/>
      <c r="WYO2" s="2277"/>
      <c r="WYP2" s="2277"/>
      <c r="WYQ2" s="2277"/>
      <c r="WYR2" s="2277"/>
      <c r="WYS2" s="2277"/>
      <c r="WYT2" s="2277"/>
      <c r="WYU2" s="2277"/>
      <c r="WYV2" s="2277"/>
      <c r="WYW2" s="2277"/>
      <c r="WYX2" s="2277"/>
      <c r="WYY2" s="2277"/>
      <c r="WYZ2" s="2277"/>
      <c r="WZA2" s="2277"/>
      <c r="WZB2" s="2277"/>
      <c r="WZC2" s="2277"/>
      <c r="WZD2" s="2277"/>
      <c r="WZE2" s="2277"/>
      <c r="WZF2" s="2277"/>
      <c r="WZG2" s="2277"/>
      <c r="WZH2" s="2277"/>
      <c r="WZI2" s="2277"/>
      <c r="WZJ2" s="2277"/>
      <c r="WZK2" s="2277"/>
      <c r="WZL2" s="2277"/>
      <c r="WZM2" s="2277"/>
      <c r="WZN2" s="2277"/>
      <c r="WZO2" s="2277"/>
      <c r="WZP2" s="2277"/>
      <c r="WZQ2" s="2277"/>
      <c r="WZR2" s="2277"/>
      <c r="WZS2" s="2277"/>
      <c r="WZT2" s="2277"/>
      <c r="WZU2" s="2277"/>
      <c r="WZV2" s="2277"/>
      <c r="WZW2" s="2277"/>
      <c r="WZX2" s="2277"/>
      <c r="WZY2" s="2277"/>
      <c r="WZZ2" s="2277"/>
      <c r="XAA2" s="2277"/>
      <c r="XAB2" s="2277"/>
      <c r="XAC2" s="2277"/>
      <c r="XAD2" s="2277"/>
      <c r="XAE2" s="2277"/>
      <c r="XAF2" s="2277"/>
      <c r="XAG2" s="2277"/>
      <c r="XAH2" s="2277"/>
      <c r="XAI2" s="2277"/>
      <c r="XAJ2" s="2277"/>
      <c r="XAK2" s="2277"/>
      <c r="XAL2" s="2277"/>
      <c r="XAM2" s="2277"/>
      <c r="XAN2" s="2277"/>
      <c r="XAO2" s="2277"/>
      <c r="XAP2" s="2277"/>
      <c r="XAQ2" s="2277"/>
      <c r="XAR2" s="2277"/>
      <c r="XAS2" s="2277"/>
      <c r="XAT2" s="2277"/>
      <c r="XAU2" s="2277"/>
      <c r="XAV2" s="2277"/>
      <c r="XAW2" s="2277"/>
      <c r="XAX2" s="2277"/>
      <c r="XAY2" s="2277"/>
      <c r="XAZ2" s="2277"/>
      <c r="XBA2" s="2277"/>
      <c r="XBB2" s="2277"/>
      <c r="XBC2" s="2277"/>
      <c r="XBD2" s="2277"/>
      <c r="XBE2" s="2277"/>
      <c r="XBF2" s="2277"/>
      <c r="XBG2" s="2277"/>
      <c r="XBH2" s="2277"/>
      <c r="XBI2" s="2277"/>
      <c r="XBJ2" s="2277"/>
      <c r="XBK2" s="2277"/>
      <c r="XBL2" s="2277"/>
      <c r="XBM2" s="2277"/>
      <c r="XBN2" s="2277"/>
      <c r="XBO2" s="2277"/>
      <c r="XBP2" s="2277"/>
      <c r="XBQ2" s="2277"/>
      <c r="XBR2" s="2277"/>
      <c r="XBS2" s="2277"/>
      <c r="XBT2" s="2277"/>
      <c r="XBU2" s="2277"/>
      <c r="XBV2" s="2277"/>
      <c r="XBW2" s="2277"/>
      <c r="XBX2" s="2277"/>
      <c r="XBY2" s="2277"/>
      <c r="XBZ2" s="2277"/>
      <c r="XCA2" s="2277"/>
      <c r="XCB2" s="2277"/>
      <c r="XCC2" s="2277"/>
      <c r="XCD2" s="2277"/>
      <c r="XCE2" s="2277"/>
      <c r="XCF2" s="2277"/>
      <c r="XCG2" s="2277"/>
      <c r="XCH2" s="2277"/>
      <c r="XCI2" s="2277"/>
      <c r="XCJ2" s="2277"/>
      <c r="XCK2" s="2277"/>
      <c r="XCL2" s="2277"/>
      <c r="XCM2" s="2277"/>
      <c r="XCN2" s="2277"/>
      <c r="XCO2" s="2277"/>
      <c r="XCP2" s="2277"/>
      <c r="XCQ2" s="2277"/>
      <c r="XCR2" s="2277"/>
      <c r="XCS2" s="2277"/>
      <c r="XCT2" s="2277"/>
      <c r="XCU2" s="2277"/>
      <c r="XCV2" s="2277"/>
      <c r="XCW2" s="2277"/>
      <c r="XCX2" s="2277"/>
      <c r="XCY2" s="2277"/>
      <c r="XCZ2" s="2277"/>
      <c r="XDA2" s="2277"/>
      <c r="XDB2" s="2277"/>
      <c r="XDC2" s="2277"/>
      <c r="XDD2" s="2277"/>
      <c r="XDE2" s="2277"/>
      <c r="XDF2" s="2277"/>
      <c r="XDG2" s="2277"/>
      <c r="XDH2" s="2277"/>
      <c r="XDI2" s="2277"/>
      <c r="XDJ2" s="2277"/>
      <c r="XDK2" s="2277"/>
      <c r="XDL2" s="2277"/>
      <c r="XDM2" s="2277"/>
      <c r="XDN2" s="2277"/>
      <c r="XDO2" s="2277"/>
      <c r="XDP2" s="2277"/>
      <c r="XDQ2" s="2277"/>
      <c r="XDR2" s="2277"/>
      <c r="XDS2" s="2277"/>
      <c r="XDT2" s="2277"/>
      <c r="XDU2" s="2277"/>
      <c r="XDV2" s="2277"/>
      <c r="XDW2" s="2277"/>
      <c r="XDX2" s="2277"/>
      <c r="XDY2" s="2277"/>
      <c r="XDZ2" s="2277"/>
      <c r="XEA2" s="2277"/>
      <c r="XEB2" s="2277"/>
      <c r="XEC2" s="2277"/>
      <c r="XED2" s="2277"/>
      <c r="XEE2" s="2277"/>
      <c r="XEF2" s="2277"/>
      <c r="XEG2" s="2277"/>
      <c r="XEH2" s="2277"/>
      <c r="XEI2" s="2277"/>
      <c r="XEJ2" s="2277"/>
      <c r="XEK2" s="2277"/>
      <c r="XEL2" s="2277"/>
      <c r="XEM2" s="2277"/>
      <c r="XEN2" s="2277"/>
      <c r="XEO2" s="2277"/>
      <c r="XEP2" s="2277"/>
      <c r="XEQ2" s="2277"/>
      <c r="XER2" s="2277"/>
      <c r="XES2" s="2277"/>
      <c r="XET2" s="2277"/>
      <c r="XEU2" s="2277"/>
      <c r="XEV2" s="2277"/>
      <c r="XEW2" s="2277"/>
      <c r="XEX2" s="2277"/>
      <c r="XEY2" s="2277"/>
      <c r="XEZ2" s="2277"/>
      <c r="XFA2" s="2277"/>
      <c r="XFB2" s="2277"/>
      <c r="XFC2" s="2277"/>
      <c r="XFD2" s="2277"/>
    </row>
    <row r="3" spans="1:16384" s="44" customFormat="1" ht="19.5" customHeight="1">
      <c r="A3" s="2277" t="s">
        <v>555</v>
      </c>
      <c r="B3" s="2277"/>
      <c r="C3" s="2277"/>
      <c r="D3" s="2277"/>
      <c r="E3" s="2277"/>
      <c r="F3" s="2277"/>
      <c r="G3" s="2277"/>
      <c r="H3" s="2277"/>
      <c r="I3" s="2277"/>
      <c r="J3" s="2277"/>
      <c r="K3" s="2277"/>
      <c r="L3" s="2277"/>
      <c r="M3" s="2277"/>
      <c r="N3" s="2277"/>
      <c r="O3" s="2277"/>
      <c r="P3" s="2277"/>
      <c r="Q3" s="2277"/>
      <c r="R3" s="2277"/>
      <c r="S3" s="2277"/>
      <c r="T3" s="2277"/>
      <c r="U3" s="2277"/>
      <c r="V3" s="2277"/>
      <c r="W3" s="2277"/>
      <c r="X3" s="2277"/>
      <c r="Y3" s="2277"/>
      <c r="Z3" s="2277"/>
      <c r="AA3" s="2277"/>
      <c r="AB3" s="2277"/>
      <c r="AC3" s="2277"/>
      <c r="AD3" s="2277"/>
      <c r="AE3" s="2277"/>
      <c r="AF3" s="2277"/>
      <c r="AG3" s="2277"/>
      <c r="AH3" s="2277"/>
      <c r="AI3" s="2277"/>
      <c r="AJ3" s="2277"/>
      <c r="AK3" s="2277"/>
      <c r="AL3" s="2277"/>
      <c r="AM3" s="2277"/>
      <c r="AN3" s="2277"/>
      <c r="AO3" s="2277"/>
      <c r="AP3" s="2277"/>
      <c r="AQ3" s="2277"/>
      <c r="AR3" s="2277"/>
      <c r="AS3" s="2277"/>
      <c r="AT3" s="2277"/>
      <c r="AU3" s="2277"/>
      <c r="AV3" s="2277"/>
      <c r="AW3" s="2277"/>
      <c r="AX3" s="2277"/>
      <c r="AY3" s="2277"/>
      <c r="AZ3" s="2277"/>
      <c r="BA3" s="2277"/>
      <c r="BB3" s="2277"/>
      <c r="BC3" s="2277"/>
      <c r="BD3" s="2277"/>
      <c r="BE3" s="2277"/>
      <c r="BF3" s="2277"/>
      <c r="BG3" s="2277"/>
      <c r="BH3" s="2277"/>
      <c r="BI3" s="2277"/>
      <c r="BJ3" s="2277"/>
      <c r="BK3" s="2277"/>
      <c r="BL3" s="2277"/>
      <c r="BM3" s="2277"/>
      <c r="BN3" s="2277"/>
      <c r="BO3" s="2277"/>
      <c r="BP3" s="2277"/>
      <c r="BQ3" s="2277"/>
      <c r="BR3" s="2277"/>
      <c r="BS3" s="2277"/>
      <c r="BT3" s="2277"/>
      <c r="BU3" s="2277"/>
      <c r="BV3" s="2277"/>
      <c r="BW3" s="2277"/>
      <c r="BX3" s="2277"/>
      <c r="BY3" s="2277"/>
      <c r="BZ3" s="2277"/>
      <c r="CA3" s="2277"/>
      <c r="CB3" s="2277"/>
      <c r="CC3" s="2277"/>
      <c r="CD3" s="2277"/>
      <c r="CE3" s="2277"/>
      <c r="CF3" s="2277"/>
      <c r="CG3" s="2277"/>
      <c r="CH3" s="2277"/>
      <c r="CI3" s="2277"/>
      <c r="CJ3" s="2277"/>
      <c r="CK3" s="2277"/>
      <c r="CL3" s="2277"/>
      <c r="CM3" s="2277"/>
      <c r="CN3" s="2277"/>
      <c r="CO3" s="2277"/>
      <c r="CP3" s="2277"/>
      <c r="CQ3" s="2277"/>
      <c r="CR3" s="2277"/>
      <c r="CS3" s="2277"/>
      <c r="CT3" s="2277"/>
      <c r="CU3" s="2277"/>
      <c r="CV3" s="2277"/>
      <c r="CW3" s="2277"/>
      <c r="CX3" s="2277"/>
      <c r="CY3" s="2277"/>
      <c r="CZ3" s="2277"/>
      <c r="DA3" s="2277"/>
      <c r="DB3" s="2277"/>
      <c r="DC3" s="2277"/>
      <c r="DD3" s="2277"/>
      <c r="DE3" s="2277"/>
      <c r="DF3" s="2277"/>
      <c r="DG3" s="2277"/>
      <c r="DH3" s="2277"/>
      <c r="DI3" s="2277"/>
      <c r="DJ3" s="2277"/>
      <c r="DK3" s="2277"/>
      <c r="DL3" s="2277"/>
      <c r="DM3" s="2277"/>
      <c r="DN3" s="2277"/>
      <c r="DO3" s="2277"/>
      <c r="DP3" s="2277"/>
      <c r="DQ3" s="2277"/>
      <c r="DR3" s="2277"/>
      <c r="DS3" s="2277"/>
      <c r="DT3" s="2277"/>
      <c r="DU3" s="2277"/>
      <c r="DV3" s="2277"/>
      <c r="DW3" s="2277"/>
      <c r="DX3" s="2277"/>
      <c r="DY3" s="2277"/>
      <c r="DZ3" s="2277"/>
      <c r="EA3" s="2277"/>
      <c r="EB3" s="2277"/>
      <c r="EC3" s="2277"/>
      <c r="ED3" s="2277"/>
      <c r="EE3" s="2277"/>
      <c r="EF3" s="2277"/>
      <c r="EG3" s="2277"/>
      <c r="EH3" s="2277"/>
      <c r="EI3" s="2277"/>
      <c r="EJ3" s="2277"/>
      <c r="EK3" s="2277"/>
      <c r="EL3" s="2277"/>
      <c r="EM3" s="2277"/>
      <c r="EN3" s="2277"/>
      <c r="EO3" s="2277"/>
      <c r="EP3" s="2277"/>
      <c r="EQ3" s="2277"/>
      <c r="ER3" s="2277"/>
      <c r="ES3" s="2277"/>
      <c r="ET3" s="2277"/>
      <c r="EU3" s="2277"/>
      <c r="EV3" s="2277"/>
      <c r="EW3" s="2277"/>
      <c r="EX3" s="2277"/>
      <c r="EY3" s="2277"/>
      <c r="EZ3" s="2277"/>
      <c r="FA3" s="2277"/>
      <c r="FB3" s="2277"/>
      <c r="FC3" s="2277"/>
      <c r="FD3" s="2277"/>
      <c r="FE3" s="2277"/>
      <c r="FF3" s="2277"/>
      <c r="FG3" s="2277"/>
      <c r="FH3" s="2277"/>
      <c r="FI3" s="2277"/>
      <c r="FJ3" s="2277"/>
      <c r="FK3" s="2277"/>
      <c r="FL3" s="2277"/>
      <c r="FM3" s="2277"/>
      <c r="FN3" s="2277"/>
      <c r="FO3" s="2277"/>
      <c r="FP3" s="2277"/>
      <c r="FQ3" s="2277"/>
      <c r="FR3" s="2277"/>
      <c r="FS3" s="2277"/>
      <c r="FT3" s="2277"/>
      <c r="FU3" s="2277"/>
      <c r="FV3" s="2277"/>
      <c r="FW3" s="2277"/>
      <c r="FX3" s="2277"/>
      <c r="FY3" s="2277"/>
      <c r="FZ3" s="2277"/>
      <c r="GA3" s="2277"/>
      <c r="GB3" s="2277"/>
      <c r="GC3" s="2277"/>
      <c r="GD3" s="2277"/>
      <c r="GE3" s="2277"/>
      <c r="GF3" s="2277"/>
      <c r="GG3" s="2277"/>
      <c r="GH3" s="2277"/>
      <c r="GI3" s="2277"/>
      <c r="GJ3" s="2277"/>
      <c r="GK3" s="2277"/>
      <c r="GL3" s="2277"/>
      <c r="GM3" s="2277"/>
      <c r="GN3" s="2277"/>
      <c r="GO3" s="2277"/>
      <c r="GP3" s="2277"/>
      <c r="GQ3" s="2277"/>
      <c r="GR3" s="2277"/>
      <c r="GS3" s="2277"/>
      <c r="GT3" s="2277"/>
      <c r="GU3" s="2277"/>
      <c r="GV3" s="2277"/>
      <c r="GW3" s="2277"/>
      <c r="GX3" s="2277"/>
      <c r="GY3" s="2277"/>
      <c r="GZ3" s="2277"/>
      <c r="HA3" s="2277"/>
      <c r="HB3" s="2277"/>
      <c r="HC3" s="2277"/>
      <c r="HD3" s="2277"/>
      <c r="HE3" s="2277"/>
      <c r="HF3" s="2277"/>
      <c r="HG3" s="2277"/>
      <c r="HH3" s="2277"/>
      <c r="HI3" s="2277"/>
      <c r="HJ3" s="2277"/>
      <c r="HK3" s="2277"/>
      <c r="HL3" s="2277"/>
      <c r="HM3" s="2277"/>
      <c r="HN3" s="2277"/>
      <c r="HO3" s="2277"/>
      <c r="HP3" s="2277"/>
      <c r="HQ3" s="2277"/>
      <c r="HR3" s="2277"/>
      <c r="HS3" s="2277"/>
      <c r="HT3" s="2277"/>
      <c r="HU3" s="2277"/>
      <c r="HV3" s="2277"/>
      <c r="HW3" s="2277"/>
      <c r="HX3" s="2277"/>
      <c r="HY3" s="2277"/>
      <c r="HZ3" s="2277"/>
      <c r="IA3" s="2277"/>
      <c r="IB3" s="2277"/>
      <c r="IC3" s="2277"/>
      <c r="ID3" s="2277"/>
      <c r="IE3" s="2277"/>
      <c r="IF3" s="2277"/>
      <c r="IG3" s="2277"/>
      <c r="IH3" s="2277"/>
      <c r="II3" s="2277"/>
      <c r="IJ3" s="2277"/>
      <c r="IK3" s="2277"/>
      <c r="IL3" s="2277"/>
      <c r="IM3" s="2277"/>
      <c r="IN3" s="2277"/>
      <c r="IO3" s="2277"/>
      <c r="IP3" s="2277"/>
      <c r="IQ3" s="2277"/>
      <c r="IR3" s="2277"/>
      <c r="IS3" s="2277"/>
      <c r="IT3" s="2277"/>
      <c r="IU3" s="2277"/>
      <c r="IV3" s="2277"/>
      <c r="IW3" s="2277"/>
      <c r="IX3" s="2277"/>
      <c r="IY3" s="2277"/>
      <c r="IZ3" s="2277"/>
      <c r="JA3" s="2277"/>
      <c r="JB3" s="2277"/>
      <c r="JC3" s="2277"/>
      <c r="JD3" s="2277"/>
      <c r="JE3" s="2277"/>
      <c r="JF3" s="2277"/>
      <c r="JG3" s="2277"/>
      <c r="JH3" s="2277"/>
      <c r="JI3" s="2277"/>
      <c r="JJ3" s="2277"/>
      <c r="JK3" s="2277"/>
      <c r="JL3" s="2277"/>
      <c r="JM3" s="2277"/>
      <c r="JN3" s="2277"/>
      <c r="JO3" s="2277"/>
      <c r="JP3" s="2277"/>
      <c r="JQ3" s="2277"/>
      <c r="JR3" s="2277"/>
      <c r="JS3" s="2277"/>
      <c r="JT3" s="2277"/>
      <c r="JU3" s="2277"/>
      <c r="JV3" s="2277"/>
      <c r="JW3" s="2277"/>
      <c r="JX3" s="2277"/>
      <c r="JY3" s="2277"/>
      <c r="JZ3" s="2277"/>
      <c r="KA3" s="2277"/>
      <c r="KB3" s="2277"/>
      <c r="KC3" s="2277"/>
      <c r="KD3" s="2277"/>
      <c r="KE3" s="2277"/>
      <c r="KF3" s="2277"/>
      <c r="KG3" s="2277"/>
      <c r="KH3" s="2277"/>
      <c r="KI3" s="2277"/>
      <c r="KJ3" s="2277"/>
      <c r="KK3" s="2277"/>
      <c r="KL3" s="2277"/>
      <c r="KM3" s="2277"/>
      <c r="KN3" s="2277"/>
      <c r="KO3" s="2277"/>
      <c r="KP3" s="2277"/>
      <c r="KQ3" s="2277"/>
      <c r="KR3" s="2277"/>
      <c r="KS3" s="2277"/>
      <c r="KT3" s="2277"/>
      <c r="KU3" s="2277"/>
      <c r="KV3" s="2277"/>
      <c r="KW3" s="2277"/>
      <c r="KX3" s="2277"/>
      <c r="KY3" s="2277"/>
      <c r="KZ3" s="2277"/>
      <c r="LA3" s="2277"/>
      <c r="LB3" s="2277"/>
      <c r="LC3" s="2277"/>
      <c r="LD3" s="2277"/>
      <c r="LE3" s="2277"/>
      <c r="LF3" s="2277"/>
      <c r="LG3" s="2277"/>
      <c r="LH3" s="2277"/>
      <c r="LI3" s="2277"/>
      <c r="LJ3" s="2277"/>
      <c r="LK3" s="2277"/>
      <c r="LL3" s="2277"/>
      <c r="LM3" s="2277"/>
      <c r="LN3" s="2277"/>
      <c r="LO3" s="2277"/>
      <c r="LP3" s="2277"/>
      <c r="LQ3" s="2277"/>
      <c r="LR3" s="2277"/>
      <c r="LS3" s="2277"/>
      <c r="LT3" s="2277"/>
      <c r="LU3" s="2277"/>
      <c r="LV3" s="2277"/>
      <c r="LW3" s="2277"/>
      <c r="LX3" s="2277"/>
      <c r="LY3" s="2277"/>
      <c r="LZ3" s="2277"/>
      <c r="MA3" s="2277"/>
      <c r="MB3" s="2277"/>
      <c r="MC3" s="2277"/>
      <c r="MD3" s="2277"/>
      <c r="ME3" s="2277"/>
      <c r="MF3" s="2277"/>
      <c r="MG3" s="2277"/>
      <c r="MH3" s="2277"/>
      <c r="MI3" s="2277"/>
      <c r="MJ3" s="2277"/>
      <c r="MK3" s="2277"/>
      <c r="ML3" s="2277"/>
      <c r="MM3" s="2277"/>
      <c r="MN3" s="2277"/>
      <c r="MO3" s="2277"/>
      <c r="MP3" s="2277"/>
      <c r="MQ3" s="2277"/>
      <c r="MR3" s="2277"/>
      <c r="MS3" s="2277"/>
      <c r="MT3" s="2277"/>
      <c r="MU3" s="2277"/>
      <c r="MV3" s="2277"/>
      <c r="MW3" s="2277"/>
      <c r="MX3" s="2277"/>
      <c r="MY3" s="2277"/>
      <c r="MZ3" s="2277"/>
      <c r="NA3" s="2277"/>
      <c r="NB3" s="2277"/>
      <c r="NC3" s="2277"/>
      <c r="ND3" s="2277"/>
      <c r="NE3" s="2277"/>
      <c r="NF3" s="2277"/>
      <c r="NG3" s="2277"/>
      <c r="NH3" s="2277"/>
      <c r="NI3" s="2277"/>
      <c r="NJ3" s="2277"/>
      <c r="NK3" s="2277"/>
      <c r="NL3" s="2277"/>
      <c r="NM3" s="2277"/>
      <c r="NN3" s="2277"/>
      <c r="NO3" s="2277"/>
      <c r="NP3" s="2277"/>
      <c r="NQ3" s="2277"/>
      <c r="NR3" s="2277"/>
      <c r="NS3" s="2277"/>
      <c r="NT3" s="2277"/>
      <c r="NU3" s="2277"/>
      <c r="NV3" s="2277"/>
      <c r="NW3" s="2277"/>
      <c r="NX3" s="2277"/>
      <c r="NY3" s="2277"/>
      <c r="NZ3" s="2277"/>
      <c r="OA3" s="2277"/>
      <c r="OB3" s="2277"/>
      <c r="OC3" s="2277"/>
      <c r="OD3" s="2277"/>
      <c r="OE3" s="2277"/>
      <c r="OF3" s="2277"/>
      <c r="OG3" s="2277"/>
      <c r="OH3" s="2277"/>
      <c r="OI3" s="2277"/>
      <c r="OJ3" s="2277"/>
      <c r="OK3" s="2277"/>
      <c r="OL3" s="2277"/>
      <c r="OM3" s="2277"/>
      <c r="ON3" s="2277"/>
      <c r="OO3" s="2277"/>
      <c r="OP3" s="2277"/>
      <c r="OQ3" s="2277"/>
      <c r="OR3" s="2277"/>
      <c r="OS3" s="2277"/>
      <c r="OT3" s="2277"/>
      <c r="OU3" s="2277"/>
      <c r="OV3" s="2277"/>
      <c r="OW3" s="2277"/>
      <c r="OX3" s="2277"/>
      <c r="OY3" s="2277"/>
      <c r="OZ3" s="2277"/>
      <c r="PA3" s="2277"/>
      <c r="PB3" s="2277"/>
      <c r="PC3" s="2277"/>
      <c r="PD3" s="2277"/>
      <c r="PE3" s="2277"/>
      <c r="PF3" s="2277"/>
      <c r="PG3" s="2277"/>
      <c r="PH3" s="2277"/>
      <c r="PI3" s="2277"/>
      <c r="PJ3" s="2277"/>
      <c r="PK3" s="2277"/>
      <c r="PL3" s="2277"/>
      <c r="PM3" s="2277"/>
      <c r="PN3" s="2277"/>
      <c r="PO3" s="2277"/>
      <c r="PP3" s="2277"/>
      <c r="PQ3" s="2277"/>
      <c r="PR3" s="2277"/>
      <c r="PS3" s="2277"/>
      <c r="PT3" s="2277"/>
      <c r="PU3" s="2277"/>
      <c r="PV3" s="2277"/>
      <c r="PW3" s="2277"/>
      <c r="PX3" s="2277"/>
      <c r="PY3" s="2277"/>
      <c r="PZ3" s="2277"/>
      <c r="QA3" s="2277"/>
      <c r="QB3" s="2277"/>
      <c r="QC3" s="2277"/>
      <c r="QD3" s="2277"/>
      <c r="QE3" s="2277"/>
      <c r="QF3" s="2277"/>
      <c r="QG3" s="2277"/>
      <c r="QH3" s="2277"/>
      <c r="QI3" s="2277"/>
      <c r="QJ3" s="2277"/>
      <c r="QK3" s="2277"/>
      <c r="QL3" s="2277"/>
      <c r="QM3" s="2277"/>
      <c r="QN3" s="2277"/>
      <c r="QO3" s="2277"/>
      <c r="QP3" s="2277"/>
      <c r="QQ3" s="2277"/>
      <c r="QR3" s="2277"/>
      <c r="QS3" s="2277"/>
      <c r="QT3" s="2277"/>
      <c r="QU3" s="2277"/>
      <c r="QV3" s="2277"/>
      <c r="QW3" s="2277"/>
      <c r="QX3" s="2277"/>
      <c r="QY3" s="2277"/>
      <c r="QZ3" s="2277"/>
      <c r="RA3" s="2277"/>
      <c r="RB3" s="2277"/>
      <c r="RC3" s="2277"/>
      <c r="RD3" s="2277"/>
      <c r="RE3" s="2277"/>
      <c r="RF3" s="2277"/>
      <c r="RG3" s="2277"/>
      <c r="RH3" s="2277"/>
      <c r="RI3" s="2277"/>
      <c r="RJ3" s="2277"/>
      <c r="RK3" s="2277"/>
      <c r="RL3" s="2277"/>
      <c r="RM3" s="2277"/>
      <c r="RN3" s="2277"/>
      <c r="RO3" s="2277"/>
      <c r="RP3" s="2277"/>
      <c r="RQ3" s="2277"/>
      <c r="RR3" s="2277"/>
      <c r="RS3" s="2277"/>
      <c r="RT3" s="2277"/>
      <c r="RU3" s="2277"/>
      <c r="RV3" s="2277"/>
      <c r="RW3" s="2277"/>
      <c r="RX3" s="2277"/>
      <c r="RY3" s="2277"/>
      <c r="RZ3" s="2277"/>
      <c r="SA3" s="2277"/>
      <c r="SB3" s="2277"/>
      <c r="SC3" s="2277"/>
      <c r="SD3" s="2277"/>
      <c r="SE3" s="2277"/>
      <c r="SF3" s="2277"/>
      <c r="SG3" s="2277"/>
      <c r="SH3" s="2277"/>
      <c r="SI3" s="2277"/>
      <c r="SJ3" s="2277"/>
      <c r="SK3" s="2277"/>
      <c r="SL3" s="2277"/>
      <c r="SM3" s="2277"/>
      <c r="SN3" s="2277"/>
      <c r="SO3" s="2277"/>
      <c r="SP3" s="2277"/>
      <c r="SQ3" s="2277"/>
      <c r="SR3" s="2277"/>
      <c r="SS3" s="2277"/>
      <c r="ST3" s="2277"/>
      <c r="SU3" s="2277"/>
      <c r="SV3" s="2277"/>
      <c r="SW3" s="2277"/>
      <c r="SX3" s="2277"/>
      <c r="SY3" s="2277"/>
      <c r="SZ3" s="2277"/>
      <c r="TA3" s="2277"/>
      <c r="TB3" s="2277"/>
      <c r="TC3" s="2277"/>
      <c r="TD3" s="2277"/>
      <c r="TE3" s="2277"/>
      <c r="TF3" s="2277"/>
      <c r="TG3" s="2277"/>
      <c r="TH3" s="2277"/>
      <c r="TI3" s="2277"/>
      <c r="TJ3" s="2277"/>
      <c r="TK3" s="2277"/>
      <c r="TL3" s="2277"/>
      <c r="TM3" s="2277"/>
      <c r="TN3" s="2277"/>
      <c r="TO3" s="2277"/>
      <c r="TP3" s="2277"/>
      <c r="TQ3" s="2277"/>
      <c r="TR3" s="2277"/>
      <c r="TS3" s="2277"/>
      <c r="TT3" s="2277"/>
      <c r="TU3" s="2277"/>
      <c r="TV3" s="2277"/>
      <c r="TW3" s="2277"/>
      <c r="TX3" s="2277"/>
      <c r="TY3" s="2277"/>
      <c r="TZ3" s="2277"/>
      <c r="UA3" s="2277"/>
      <c r="UB3" s="2277"/>
      <c r="UC3" s="2277"/>
      <c r="UD3" s="2277"/>
      <c r="UE3" s="2277"/>
      <c r="UF3" s="2277"/>
      <c r="UG3" s="2277"/>
      <c r="UH3" s="2277"/>
      <c r="UI3" s="2277"/>
      <c r="UJ3" s="2277"/>
      <c r="UK3" s="2277"/>
      <c r="UL3" s="2277"/>
      <c r="UM3" s="2277"/>
      <c r="UN3" s="2277"/>
      <c r="UO3" s="2277"/>
      <c r="UP3" s="2277"/>
      <c r="UQ3" s="2277"/>
      <c r="UR3" s="2277"/>
      <c r="US3" s="2277"/>
      <c r="UT3" s="2277"/>
      <c r="UU3" s="2277"/>
      <c r="UV3" s="2277"/>
      <c r="UW3" s="2277"/>
      <c r="UX3" s="2277"/>
      <c r="UY3" s="2277"/>
      <c r="UZ3" s="2277"/>
      <c r="VA3" s="2277"/>
      <c r="VB3" s="2277"/>
      <c r="VC3" s="2277"/>
      <c r="VD3" s="2277"/>
      <c r="VE3" s="2277"/>
      <c r="VF3" s="2277"/>
      <c r="VG3" s="2277"/>
      <c r="VH3" s="2277"/>
      <c r="VI3" s="2277"/>
      <c r="VJ3" s="2277"/>
      <c r="VK3" s="2277"/>
      <c r="VL3" s="2277"/>
      <c r="VM3" s="2277"/>
      <c r="VN3" s="2277"/>
      <c r="VO3" s="2277"/>
      <c r="VP3" s="2277"/>
      <c r="VQ3" s="2277"/>
      <c r="VR3" s="2277"/>
      <c r="VS3" s="2277"/>
      <c r="VT3" s="2277"/>
      <c r="VU3" s="2277"/>
      <c r="VV3" s="2277"/>
      <c r="VW3" s="2277"/>
      <c r="VX3" s="2277"/>
      <c r="VY3" s="2277"/>
      <c r="VZ3" s="2277"/>
      <c r="WA3" s="2277"/>
      <c r="WB3" s="2277"/>
      <c r="WC3" s="2277"/>
      <c r="WD3" s="2277"/>
      <c r="WE3" s="2277"/>
      <c r="WF3" s="2277"/>
      <c r="WG3" s="2277"/>
      <c r="WH3" s="2277"/>
      <c r="WI3" s="2277"/>
      <c r="WJ3" s="2277"/>
      <c r="WK3" s="2277"/>
      <c r="WL3" s="2277"/>
      <c r="WM3" s="2277"/>
      <c r="WN3" s="2277"/>
      <c r="WO3" s="2277"/>
      <c r="WP3" s="2277"/>
      <c r="WQ3" s="2277"/>
      <c r="WR3" s="2277"/>
      <c r="WS3" s="2277"/>
      <c r="WT3" s="2277"/>
      <c r="WU3" s="2277"/>
      <c r="WV3" s="2277"/>
      <c r="WW3" s="2277"/>
      <c r="WX3" s="2277"/>
      <c r="WY3" s="2277"/>
      <c r="WZ3" s="2277"/>
      <c r="XA3" s="2277"/>
      <c r="XB3" s="2277"/>
      <c r="XC3" s="2277"/>
      <c r="XD3" s="2277"/>
      <c r="XE3" s="2277"/>
      <c r="XF3" s="2277"/>
      <c r="XG3" s="2277"/>
      <c r="XH3" s="2277"/>
      <c r="XI3" s="2277"/>
      <c r="XJ3" s="2277"/>
      <c r="XK3" s="2277"/>
      <c r="XL3" s="2277"/>
      <c r="XM3" s="2277"/>
      <c r="XN3" s="2277"/>
      <c r="XO3" s="2277"/>
      <c r="XP3" s="2277"/>
      <c r="XQ3" s="2277"/>
      <c r="XR3" s="2277"/>
      <c r="XS3" s="2277"/>
      <c r="XT3" s="2277"/>
      <c r="XU3" s="2277"/>
      <c r="XV3" s="2277"/>
      <c r="XW3" s="2277"/>
      <c r="XX3" s="2277"/>
      <c r="XY3" s="2277"/>
      <c r="XZ3" s="2277"/>
      <c r="YA3" s="2277"/>
      <c r="YB3" s="2277"/>
      <c r="YC3" s="2277"/>
      <c r="YD3" s="2277"/>
      <c r="YE3" s="2277"/>
      <c r="YF3" s="2277"/>
      <c r="YG3" s="2277"/>
      <c r="YH3" s="2277"/>
      <c r="YI3" s="2277"/>
      <c r="YJ3" s="2277"/>
      <c r="YK3" s="2277"/>
      <c r="YL3" s="2277"/>
      <c r="YM3" s="2277"/>
      <c r="YN3" s="2277"/>
      <c r="YO3" s="2277"/>
      <c r="YP3" s="2277"/>
      <c r="YQ3" s="2277"/>
      <c r="YR3" s="2277"/>
      <c r="YS3" s="2277"/>
      <c r="YT3" s="2277"/>
      <c r="YU3" s="2277"/>
      <c r="YV3" s="2277"/>
      <c r="YW3" s="2277"/>
      <c r="YX3" s="2277"/>
      <c r="YY3" s="2277"/>
      <c r="YZ3" s="2277"/>
      <c r="ZA3" s="2277"/>
      <c r="ZB3" s="2277"/>
      <c r="ZC3" s="2277"/>
      <c r="ZD3" s="2277"/>
      <c r="ZE3" s="2277"/>
      <c r="ZF3" s="2277"/>
      <c r="ZG3" s="2277"/>
      <c r="ZH3" s="2277"/>
      <c r="ZI3" s="2277"/>
      <c r="ZJ3" s="2277"/>
      <c r="ZK3" s="2277"/>
      <c r="ZL3" s="2277"/>
      <c r="ZM3" s="2277"/>
      <c r="ZN3" s="2277"/>
      <c r="ZO3" s="2277"/>
      <c r="ZP3" s="2277"/>
      <c r="ZQ3" s="2277"/>
      <c r="ZR3" s="2277"/>
      <c r="ZS3" s="2277"/>
      <c r="ZT3" s="2277"/>
      <c r="ZU3" s="2277"/>
      <c r="ZV3" s="2277"/>
      <c r="ZW3" s="2277"/>
      <c r="ZX3" s="2277"/>
      <c r="ZY3" s="2277"/>
      <c r="ZZ3" s="2277"/>
      <c r="AAA3" s="2277"/>
      <c r="AAB3" s="2277"/>
      <c r="AAC3" s="2277"/>
      <c r="AAD3" s="2277"/>
      <c r="AAE3" s="2277"/>
      <c r="AAF3" s="2277"/>
      <c r="AAG3" s="2277"/>
      <c r="AAH3" s="2277"/>
      <c r="AAI3" s="2277"/>
      <c r="AAJ3" s="2277"/>
      <c r="AAK3" s="2277"/>
      <c r="AAL3" s="2277"/>
      <c r="AAM3" s="2277"/>
      <c r="AAN3" s="2277"/>
      <c r="AAO3" s="2277"/>
      <c r="AAP3" s="2277"/>
      <c r="AAQ3" s="2277"/>
      <c r="AAR3" s="2277"/>
      <c r="AAS3" s="2277"/>
      <c r="AAT3" s="2277"/>
      <c r="AAU3" s="2277"/>
      <c r="AAV3" s="2277"/>
      <c r="AAW3" s="2277"/>
      <c r="AAX3" s="2277"/>
      <c r="AAY3" s="2277"/>
      <c r="AAZ3" s="2277"/>
      <c r="ABA3" s="2277"/>
      <c r="ABB3" s="2277"/>
      <c r="ABC3" s="2277"/>
      <c r="ABD3" s="2277"/>
      <c r="ABE3" s="2277"/>
      <c r="ABF3" s="2277"/>
      <c r="ABG3" s="2277"/>
      <c r="ABH3" s="2277"/>
      <c r="ABI3" s="2277"/>
      <c r="ABJ3" s="2277"/>
      <c r="ABK3" s="2277"/>
      <c r="ABL3" s="2277"/>
      <c r="ABM3" s="2277"/>
      <c r="ABN3" s="2277"/>
      <c r="ABO3" s="2277"/>
      <c r="ABP3" s="2277"/>
      <c r="ABQ3" s="2277"/>
      <c r="ABR3" s="2277"/>
      <c r="ABS3" s="2277"/>
      <c r="ABT3" s="2277"/>
      <c r="ABU3" s="2277"/>
      <c r="ABV3" s="2277"/>
      <c r="ABW3" s="2277"/>
      <c r="ABX3" s="2277"/>
      <c r="ABY3" s="2277"/>
      <c r="ABZ3" s="2277"/>
      <c r="ACA3" s="2277"/>
      <c r="ACB3" s="2277"/>
      <c r="ACC3" s="2277"/>
      <c r="ACD3" s="2277"/>
      <c r="ACE3" s="2277"/>
      <c r="ACF3" s="2277"/>
      <c r="ACG3" s="2277"/>
      <c r="ACH3" s="2277"/>
      <c r="ACI3" s="2277"/>
      <c r="ACJ3" s="2277"/>
      <c r="ACK3" s="2277"/>
      <c r="ACL3" s="2277"/>
      <c r="ACM3" s="2277"/>
      <c r="ACN3" s="2277"/>
      <c r="ACO3" s="2277"/>
      <c r="ACP3" s="2277"/>
      <c r="ACQ3" s="2277"/>
      <c r="ACR3" s="2277"/>
      <c r="ACS3" s="2277"/>
      <c r="ACT3" s="2277"/>
      <c r="ACU3" s="2277"/>
      <c r="ACV3" s="2277"/>
      <c r="ACW3" s="2277"/>
      <c r="ACX3" s="2277"/>
      <c r="ACY3" s="2277"/>
      <c r="ACZ3" s="2277"/>
      <c r="ADA3" s="2277"/>
      <c r="ADB3" s="2277"/>
      <c r="ADC3" s="2277"/>
      <c r="ADD3" s="2277"/>
      <c r="ADE3" s="2277"/>
      <c r="ADF3" s="2277"/>
      <c r="ADG3" s="2277"/>
      <c r="ADH3" s="2277"/>
      <c r="ADI3" s="2277"/>
      <c r="ADJ3" s="2277"/>
      <c r="ADK3" s="2277"/>
      <c r="ADL3" s="2277"/>
      <c r="ADM3" s="2277"/>
      <c r="ADN3" s="2277"/>
      <c r="ADO3" s="2277"/>
      <c r="ADP3" s="2277"/>
      <c r="ADQ3" s="2277"/>
      <c r="ADR3" s="2277"/>
      <c r="ADS3" s="2277"/>
      <c r="ADT3" s="2277"/>
      <c r="ADU3" s="2277"/>
      <c r="ADV3" s="2277"/>
      <c r="ADW3" s="2277"/>
      <c r="ADX3" s="2277"/>
      <c r="ADY3" s="2277"/>
      <c r="ADZ3" s="2277"/>
      <c r="AEA3" s="2277"/>
      <c r="AEB3" s="2277"/>
      <c r="AEC3" s="2277"/>
      <c r="AED3" s="2277"/>
      <c r="AEE3" s="2277"/>
      <c r="AEF3" s="2277"/>
      <c r="AEG3" s="2277"/>
      <c r="AEH3" s="2277"/>
      <c r="AEI3" s="2277"/>
      <c r="AEJ3" s="2277"/>
      <c r="AEK3" s="2277"/>
      <c r="AEL3" s="2277"/>
      <c r="AEM3" s="2277"/>
      <c r="AEN3" s="2277"/>
      <c r="AEO3" s="2277"/>
      <c r="AEP3" s="2277"/>
      <c r="AEQ3" s="2277"/>
      <c r="AER3" s="2277"/>
      <c r="AES3" s="2277"/>
      <c r="AET3" s="2277"/>
      <c r="AEU3" s="2277"/>
      <c r="AEV3" s="2277"/>
      <c r="AEW3" s="2277"/>
      <c r="AEX3" s="2277"/>
      <c r="AEY3" s="2277"/>
      <c r="AEZ3" s="2277"/>
      <c r="AFA3" s="2277"/>
      <c r="AFB3" s="2277"/>
      <c r="AFC3" s="2277"/>
      <c r="AFD3" s="2277"/>
      <c r="AFE3" s="2277"/>
      <c r="AFF3" s="2277"/>
      <c r="AFG3" s="2277"/>
      <c r="AFH3" s="2277"/>
      <c r="AFI3" s="2277"/>
      <c r="AFJ3" s="2277"/>
      <c r="AFK3" s="2277"/>
      <c r="AFL3" s="2277"/>
      <c r="AFM3" s="2277"/>
      <c r="AFN3" s="2277"/>
      <c r="AFO3" s="2277"/>
      <c r="AFP3" s="2277"/>
      <c r="AFQ3" s="2277"/>
      <c r="AFR3" s="2277"/>
      <c r="AFS3" s="2277"/>
      <c r="AFT3" s="2277"/>
      <c r="AFU3" s="2277"/>
      <c r="AFV3" s="2277"/>
      <c r="AFW3" s="2277"/>
      <c r="AFX3" s="2277"/>
      <c r="AFY3" s="2277"/>
      <c r="AFZ3" s="2277"/>
      <c r="AGA3" s="2277"/>
      <c r="AGB3" s="2277"/>
      <c r="AGC3" s="2277"/>
      <c r="AGD3" s="2277"/>
      <c r="AGE3" s="2277"/>
      <c r="AGF3" s="2277"/>
      <c r="AGG3" s="2277"/>
      <c r="AGH3" s="2277"/>
      <c r="AGI3" s="2277"/>
      <c r="AGJ3" s="2277"/>
      <c r="AGK3" s="2277"/>
      <c r="AGL3" s="2277"/>
      <c r="AGM3" s="2277"/>
      <c r="AGN3" s="2277"/>
      <c r="AGO3" s="2277"/>
      <c r="AGP3" s="2277"/>
      <c r="AGQ3" s="2277"/>
      <c r="AGR3" s="2277"/>
      <c r="AGS3" s="2277"/>
      <c r="AGT3" s="2277"/>
      <c r="AGU3" s="2277"/>
      <c r="AGV3" s="2277"/>
      <c r="AGW3" s="2277"/>
      <c r="AGX3" s="2277"/>
      <c r="AGY3" s="2277"/>
      <c r="AGZ3" s="2277"/>
      <c r="AHA3" s="2277"/>
      <c r="AHB3" s="2277"/>
      <c r="AHC3" s="2277"/>
      <c r="AHD3" s="2277"/>
      <c r="AHE3" s="2277"/>
      <c r="AHF3" s="2277"/>
      <c r="AHG3" s="2277"/>
      <c r="AHH3" s="2277"/>
      <c r="AHI3" s="2277"/>
      <c r="AHJ3" s="2277"/>
      <c r="AHK3" s="2277"/>
      <c r="AHL3" s="2277"/>
      <c r="AHM3" s="2277"/>
      <c r="AHN3" s="2277"/>
      <c r="AHO3" s="2277"/>
      <c r="AHP3" s="2277"/>
      <c r="AHQ3" s="2277"/>
      <c r="AHR3" s="2277"/>
      <c r="AHS3" s="2277"/>
      <c r="AHT3" s="2277"/>
      <c r="AHU3" s="2277"/>
      <c r="AHV3" s="2277"/>
      <c r="AHW3" s="2277"/>
      <c r="AHX3" s="2277"/>
      <c r="AHY3" s="2277"/>
      <c r="AHZ3" s="2277"/>
      <c r="AIA3" s="2277"/>
      <c r="AIB3" s="2277"/>
      <c r="AIC3" s="2277"/>
      <c r="AID3" s="2277"/>
      <c r="AIE3" s="2277"/>
      <c r="AIF3" s="2277"/>
      <c r="AIG3" s="2277"/>
      <c r="AIH3" s="2277"/>
      <c r="AII3" s="2277"/>
      <c r="AIJ3" s="2277"/>
      <c r="AIK3" s="2277"/>
      <c r="AIL3" s="2277"/>
      <c r="AIM3" s="2277"/>
      <c r="AIN3" s="2277"/>
      <c r="AIO3" s="2277"/>
      <c r="AIP3" s="2277"/>
      <c r="AIQ3" s="2277"/>
      <c r="AIR3" s="2277"/>
      <c r="AIS3" s="2277"/>
      <c r="AIT3" s="2277"/>
      <c r="AIU3" s="2277"/>
      <c r="AIV3" s="2277"/>
      <c r="AIW3" s="2277"/>
      <c r="AIX3" s="2277"/>
      <c r="AIY3" s="2277"/>
      <c r="AIZ3" s="2277"/>
      <c r="AJA3" s="2277"/>
      <c r="AJB3" s="2277"/>
      <c r="AJC3" s="2277"/>
      <c r="AJD3" s="2277"/>
      <c r="AJE3" s="2277"/>
      <c r="AJF3" s="2277"/>
      <c r="AJG3" s="2277"/>
      <c r="AJH3" s="2277"/>
      <c r="AJI3" s="2277"/>
      <c r="AJJ3" s="2277"/>
      <c r="AJK3" s="2277"/>
      <c r="AJL3" s="2277"/>
      <c r="AJM3" s="2277"/>
      <c r="AJN3" s="2277"/>
      <c r="AJO3" s="2277"/>
      <c r="AJP3" s="2277"/>
      <c r="AJQ3" s="2277"/>
      <c r="AJR3" s="2277"/>
      <c r="AJS3" s="2277"/>
      <c r="AJT3" s="2277"/>
      <c r="AJU3" s="2277"/>
      <c r="AJV3" s="2277"/>
      <c r="AJW3" s="2277"/>
      <c r="AJX3" s="2277"/>
      <c r="AJY3" s="2277"/>
      <c r="AJZ3" s="2277"/>
      <c r="AKA3" s="2277"/>
      <c r="AKB3" s="2277"/>
      <c r="AKC3" s="2277"/>
      <c r="AKD3" s="2277"/>
      <c r="AKE3" s="2277"/>
      <c r="AKF3" s="2277"/>
      <c r="AKG3" s="2277"/>
      <c r="AKH3" s="2277"/>
      <c r="AKI3" s="2277"/>
      <c r="AKJ3" s="2277"/>
      <c r="AKK3" s="2277"/>
      <c r="AKL3" s="2277"/>
      <c r="AKM3" s="2277"/>
      <c r="AKN3" s="2277"/>
      <c r="AKO3" s="2277"/>
      <c r="AKP3" s="2277"/>
      <c r="AKQ3" s="2277"/>
      <c r="AKR3" s="2277"/>
      <c r="AKS3" s="2277"/>
      <c r="AKT3" s="2277"/>
      <c r="AKU3" s="2277"/>
      <c r="AKV3" s="2277"/>
      <c r="AKW3" s="2277"/>
      <c r="AKX3" s="2277"/>
      <c r="AKY3" s="2277"/>
      <c r="AKZ3" s="2277"/>
      <c r="ALA3" s="2277"/>
      <c r="ALB3" s="2277"/>
      <c r="ALC3" s="2277"/>
      <c r="ALD3" s="2277"/>
      <c r="ALE3" s="2277"/>
      <c r="ALF3" s="2277"/>
      <c r="ALG3" s="2277"/>
      <c r="ALH3" s="2277"/>
      <c r="ALI3" s="2277"/>
      <c r="ALJ3" s="2277"/>
      <c r="ALK3" s="2277"/>
      <c r="ALL3" s="2277"/>
      <c r="ALM3" s="2277"/>
      <c r="ALN3" s="2277"/>
      <c r="ALO3" s="2277"/>
      <c r="ALP3" s="2277"/>
      <c r="ALQ3" s="2277"/>
      <c r="ALR3" s="2277"/>
      <c r="ALS3" s="2277"/>
      <c r="ALT3" s="2277"/>
      <c r="ALU3" s="2277"/>
      <c r="ALV3" s="2277"/>
      <c r="ALW3" s="2277"/>
      <c r="ALX3" s="2277"/>
      <c r="ALY3" s="2277"/>
      <c r="ALZ3" s="2277"/>
      <c r="AMA3" s="2277"/>
      <c r="AMB3" s="2277"/>
      <c r="AMC3" s="2277"/>
      <c r="AMD3" s="2277"/>
      <c r="AME3" s="2277"/>
      <c r="AMF3" s="2277"/>
      <c r="AMG3" s="2277"/>
      <c r="AMH3" s="2277"/>
      <c r="AMI3" s="2277"/>
      <c r="AMJ3" s="2277"/>
      <c r="AMK3" s="2277"/>
      <c r="AML3" s="2277"/>
      <c r="AMM3" s="2277"/>
      <c r="AMN3" s="2277"/>
      <c r="AMO3" s="2277"/>
      <c r="AMP3" s="2277"/>
      <c r="AMQ3" s="2277"/>
      <c r="AMR3" s="2277"/>
      <c r="AMS3" s="2277"/>
      <c r="AMT3" s="2277"/>
      <c r="AMU3" s="2277"/>
      <c r="AMV3" s="2277"/>
      <c r="AMW3" s="2277"/>
      <c r="AMX3" s="2277"/>
      <c r="AMY3" s="2277"/>
      <c r="AMZ3" s="2277"/>
      <c r="ANA3" s="2277"/>
      <c r="ANB3" s="2277"/>
      <c r="ANC3" s="2277"/>
      <c r="AND3" s="2277"/>
      <c r="ANE3" s="2277"/>
      <c r="ANF3" s="2277"/>
      <c r="ANG3" s="2277"/>
      <c r="ANH3" s="2277"/>
      <c r="ANI3" s="2277"/>
      <c r="ANJ3" s="2277"/>
      <c r="ANK3" s="2277"/>
      <c r="ANL3" s="2277"/>
      <c r="ANM3" s="2277"/>
      <c r="ANN3" s="2277"/>
      <c r="ANO3" s="2277"/>
      <c r="ANP3" s="2277"/>
      <c r="ANQ3" s="2277"/>
      <c r="ANR3" s="2277"/>
      <c r="ANS3" s="2277"/>
      <c r="ANT3" s="2277"/>
      <c r="ANU3" s="2277"/>
      <c r="ANV3" s="2277"/>
      <c r="ANW3" s="2277"/>
      <c r="ANX3" s="2277"/>
      <c r="ANY3" s="2277"/>
      <c r="ANZ3" s="2277"/>
      <c r="AOA3" s="2277"/>
      <c r="AOB3" s="2277"/>
      <c r="AOC3" s="2277"/>
      <c r="AOD3" s="2277"/>
      <c r="AOE3" s="2277"/>
      <c r="AOF3" s="2277"/>
      <c r="AOG3" s="2277"/>
      <c r="AOH3" s="2277"/>
      <c r="AOI3" s="2277"/>
      <c r="AOJ3" s="2277"/>
      <c r="AOK3" s="2277"/>
      <c r="AOL3" s="2277"/>
      <c r="AOM3" s="2277"/>
      <c r="AON3" s="2277"/>
      <c r="AOO3" s="2277"/>
      <c r="AOP3" s="2277"/>
      <c r="AOQ3" s="2277"/>
      <c r="AOR3" s="2277"/>
      <c r="AOS3" s="2277"/>
      <c r="AOT3" s="2277"/>
      <c r="AOU3" s="2277"/>
      <c r="AOV3" s="2277"/>
      <c r="AOW3" s="2277"/>
      <c r="AOX3" s="2277"/>
      <c r="AOY3" s="2277"/>
      <c r="AOZ3" s="2277"/>
      <c r="APA3" s="2277"/>
      <c r="APB3" s="2277"/>
      <c r="APC3" s="2277"/>
      <c r="APD3" s="2277"/>
      <c r="APE3" s="2277"/>
      <c r="APF3" s="2277"/>
      <c r="APG3" s="2277"/>
      <c r="APH3" s="2277"/>
      <c r="API3" s="2277"/>
      <c r="APJ3" s="2277"/>
      <c r="APK3" s="2277"/>
      <c r="APL3" s="2277"/>
      <c r="APM3" s="2277"/>
      <c r="APN3" s="2277"/>
      <c r="APO3" s="2277"/>
      <c r="APP3" s="2277"/>
      <c r="APQ3" s="2277"/>
      <c r="APR3" s="2277"/>
      <c r="APS3" s="2277"/>
      <c r="APT3" s="2277"/>
      <c r="APU3" s="2277"/>
      <c r="APV3" s="2277"/>
      <c r="APW3" s="2277"/>
      <c r="APX3" s="2277"/>
      <c r="APY3" s="2277"/>
      <c r="APZ3" s="2277"/>
      <c r="AQA3" s="2277"/>
      <c r="AQB3" s="2277"/>
      <c r="AQC3" s="2277"/>
      <c r="AQD3" s="2277"/>
      <c r="AQE3" s="2277"/>
      <c r="AQF3" s="2277"/>
      <c r="AQG3" s="2277"/>
      <c r="AQH3" s="2277"/>
      <c r="AQI3" s="2277"/>
      <c r="AQJ3" s="2277"/>
      <c r="AQK3" s="2277"/>
      <c r="AQL3" s="2277"/>
      <c r="AQM3" s="2277"/>
      <c r="AQN3" s="2277"/>
      <c r="AQO3" s="2277"/>
      <c r="AQP3" s="2277"/>
      <c r="AQQ3" s="2277"/>
      <c r="AQR3" s="2277"/>
      <c r="AQS3" s="2277"/>
      <c r="AQT3" s="2277"/>
      <c r="AQU3" s="2277"/>
      <c r="AQV3" s="2277"/>
      <c r="AQW3" s="2277"/>
      <c r="AQX3" s="2277"/>
      <c r="AQY3" s="2277"/>
      <c r="AQZ3" s="2277"/>
      <c r="ARA3" s="2277"/>
      <c r="ARB3" s="2277"/>
      <c r="ARC3" s="2277"/>
      <c r="ARD3" s="2277"/>
      <c r="ARE3" s="2277"/>
      <c r="ARF3" s="2277"/>
      <c r="ARG3" s="2277"/>
      <c r="ARH3" s="2277"/>
      <c r="ARI3" s="2277"/>
      <c r="ARJ3" s="2277"/>
      <c r="ARK3" s="2277"/>
      <c r="ARL3" s="2277"/>
      <c r="ARM3" s="2277"/>
      <c r="ARN3" s="2277"/>
      <c r="ARO3" s="2277"/>
      <c r="ARP3" s="2277"/>
      <c r="ARQ3" s="2277"/>
      <c r="ARR3" s="2277"/>
      <c r="ARS3" s="2277"/>
      <c r="ART3" s="2277"/>
      <c r="ARU3" s="2277"/>
      <c r="ARV3" s="2277"/>
      <c r="ARW3" s="2277"/>
      <c r="ARX3" s="2277"/>
      <c r="ARY3" s="2277"/>
      <c r="ARZ3" s="2277"/>
      <c r="ASA3" s="2277"/>
      <c r="ASB3" s="2277"/>
      <c r="ASC3" s="2277"/>
      <c r="ASD3" s="2277"/>
      <c r="ASE3" s="2277"/>
      <c r="ASF3" s="2277"/>
      <c r="ASG3" s="2277"/>
      <c r="ASH3" s="2277"/>
      <c r="ASI3" s="2277"/>
      <c r="ASJ3" s="2277"/>
      <c r="ASK3" s="2277"/>
      <c r="ASL3" s="2277"/>
      <c r="ASM3" s="2277"/>
      <c r="ASN3" s="2277"/>
      <c r="ASO3" s="2277"/>
      <c r="ASP3" s="2277"/>
      <c r="ASQ3" s="2277"/>
      <c r="ASR3" s="2277"/>
      <c r="ASS3" s="2277"/>
      <c r="AST3" s="2277"/>
      <c r="ASU3" s="2277"/>
      <c r="ASV3" s="2277"/>
      <c r="ASW3" s="2277"/>
      <c r="ASX3" s="2277"/>
      <c r="ASY3" s="2277"/>
      <c r="ASZ3" s="2277"/>
      <c r="ATA3" s="2277"/>
      <c r="ATB3" s="2277"/>
      <c r="ATC3" s="2277"/>
      <c r="ATD3" s="2277"/>
      <c r="ATE3" s="2277"/>
      <c r="ATF3" s="2277"/>
      <c r="ATG3" s="2277"/>
      <c r="ATH3" s="2277"/>
      <c r="ATI3" s="2277"/>
      <c r="ATJ3" s="2277"/>
      <c r="ATK3" s="2277"/>
      <c r="ATL3" s="2277"/>
      <c r="ATM3" s="2277"/>
      <c r="ATN3" s="2277"/>
      <c r="ATO3" s="2277"/>
      <c r="ATP3" s="2277"/>
      <c r="ATQ3" s="2277"/>
      <c r="ATR3" s="2277"/>
      <c r="ATS3" s="2277"/>
      <c r="ATT3" s="2277"/>
      <c r="ATU3" s="2277"/>
      <c r="ATV3" s="2277"/>
      <c r="ATW3" s="2277"/>
      <c r="ATX3" s="2277"/>
      <c r="ATY3" s="2277"/>
      <c r="ATZ3" s="2277"/>
      <c r="AUA3" s="2277"/>
      <c r="AUB3" s="2277"/>
      <c r="AUC3" s="2277"/>
      <c r="AUD3" s="2277"/>
      <c r="AUE3" s="2277"/>
      <c r="AUF3" s="2277"/>
      <c r="AUG3" s="2277"/>
      <c r="AUH3" s="2277"/>
      <c r="AUI3" s="2277"/>
      <c r="AUJ3" s="2277"/>
      <c r="AUK3" s="2277"/>
      <c r="AUL3" s="2277"/>
      <c r="AUM3" s="2277"/>
      <c r="AUN3" s="2277"/>
      <c r="AUO3" s="2277"/>
      <c r="AUP3" s="2277"/>
      <c r="AUQ3" s="2277"/>
      <c r="AUR3" s="2277"/>
      <c r="AUS3" s="2277"/>
      <c r="AUT3" s="2277"/>
      <c r="AUU3" s="2277"/>
      <c r="AUV3" s="2277"/>
      <c r="AUW3" s="2277"/>
      <c r="AUX3" s="2277"/>
      <c r="AUY3" s="2277"/>
      <c r="AUZ3" s="2277"/>
      <c r="AVA3" s="2277"/>
      <c r="AVB3" s="2277"/>
      <c r="AVC3" s="2277"/>
      <c r="AVD3" s="2277"/>
      <c r="AVE3" s="2277"/>
      <c r="AVF3" s="2277"/>
      <c r="AVG3" s="2277"/>
      <c r="AVH3" s="2277"/>
      <c r="AVI3" s="2277"/>
      <c r="AVJ3" s="2277"/>
      <c r="AVK3" s="2277"/>
      <c r="AVL3" s="2277"/>
      <c r="AVM3" s="2277"/>
      <c r="AVN3" s="2277"/>
      <c r="AVO3" s="2277"/>
      <c r="AVP3" s="2277"/>
      <c r="AVQ3" s="2277"/>
      <c r="AVR3" s="2277"/>
      <c r="AVS3" s="2277"/>
      <c r="AVT3" s="2277"/>
      <c r="AVU3" s="2277"/>
      <c r="AVV3" s="2277"/>
      <c r="AVW3" s="2277"/>
      <c r="AVX3" s="2277"/>
      <c r="AVY3" s="2277"/>
      <c r="AVZ3" s="2277"/>
      <c r="AWA3" s="2277"/>
      <c r="AWB3" s="2277"/>
      <c r="AWC3" s="2277"/>
      <c r="AWD3" s="2277"/>
      <c r="AWE3" s="2277"/>
      <c r="AWF3" s="2277"/>
      <c r="AWG3" s="2277"/>
      <c r="AWH3" s="2277"/>
      <c r="AWI3" s="2277"/>
      <c r="AWJ3" s="2277"/>
      <c r="AWK3" s="2277"/>
      <c r="AWL3" s="2277"/>
      <c r="AWM3" s="2277"/>
      <c r="AWN3" s="2277"/>
      <c r="AWO3" s="2277"/>
      <c r="AWP3" s="2277"/>
      <c r="AWQ3" s="2277"/>
      <c r="AWR3" s="2277"/>
      <c r="AWS3" s="2277"/>
      <c r="AWT3" s="2277"/>
      <c r="AWU3" s="2277"/>
      <c r="AWV3" s="2277"/>
      <c r="AWW3" s="2277"/>
      <c r="AWX3" s="2277"/>
      <c r="AWY3" s="2277"/>
      <c r="AWZ3" s="2277"/>
      <c r="AXA3" s="2277"/>
      <c r="AXB3" s="2277"/>
      <c r="AXC3" s="2277"/>
      <c r="AXD3" s="2277"/>
      <c r="AXE3" s="2277"/>
      <c r="AXF3" s="2277"/>
      <c r="AXG3" s="2277"/>
      <c r="AXH3" s="2277"/>
      <c r="AXI3" s="2277"/>
      <c r="AXJ3" s="2277"/>
      <c r="AXK3" s="2277"/>
      <c r="AXL3" s="2277"/>
      <c r="AXM3" s="2277"/>
      <c r="AXN3" s="2277"/>
      <c r="AXO3" s="2277"/>
      <c r="AXP3" s="2277"/>
      <c r="AXQ3" s="2277"/>
      <c r="AXR3" s="2277"/>
      <c r="AXS3" s="2277"/>
      <c r="AXT3" s="2277"/>
      <c r="AXU3" s="2277"/>
      <c r="AXV3" s="2277"/>
      <c r="AXW3" s="2277"/>
      <c r="AXX3" s="2277"/>
      <c r="AXY3" s="2277"/>
      <c r="AXZ3" s="2277"/>
      <c r="AYA3" s="2277"/>
      <c r="AYB3" s="2277"/>
      <c r="AYC3" s="2277"/>
      <c r="AYD3" s="2277"/>
      <c r="AYE3" s="2277"/>
      <c r="AYF3" s="2277"/>
      <c r="AYG3" s="2277"/>
      <c r="AYH3" s="2277"/>
      <c r="AYI3" s="2277"/>
      <c r="AYJ3" s="2277"/>
      <c r="AYK3" s="2277"/>
      <c r="AYL3" s="2277"/>
      <c r="AYM3" s="2277"/>
      <c r="AYN3" s="2277"/>
      <c r="AYO3" s="2277"/>
      <c r="AYP3" s="2277"/>
      <c r="AYQ3" s="2277"/>
      <c r="AYR3" s="2277"/>
      <c r="AYS3" s="2277"/>
      <c r="AYT3" s="2277"/>
      <c r="AYU3" s="2277"/>
      <c r="AYV3" s="2277"/>
      <c r="AYW3" s="2277"/>
      <c r="AYX3" s="2277"/>
      <c r="AYY3" s="2277"/>
      <c r="AYZ3" s="2277"/>
      <c r="AZA3" s="2277"/>
      <c r="AZB3" s="2277"/>
      <c r="AZC3" s="2277"/>
      <c r="AZD3" s="2277"/>
      <c r="AZE3" s="2277"/>
      <c r="AZF3" s="2277"/>
      <c r="AZG3" s="2277"/>
      <c r="AZH3" s="2277"/>
      <c r="AZI3" s="2277"/>
      <c r="AZJ3" s="2277"/>
      <c r="AZK3" s="2277"/>
      <c r="AZL3" s="2277"/>
      <c r="AZM3" s="2277"/>
      <c r="AZN3" s="2277"/>
      <c r="AZO3" s="2277"/>
      <c r="AZP3" s="2277"/>
      <c r="AZQ3" s="2277"/>
      <c r="AZR3" s="2277"/>
      <c r="AZS3" s="2277"/>
      <c r="AZT3" s="2277"/>
      <c r="AZU3" s="2277"/>
      <c r="AZV3" s="2277"/>
      <c r="AZW3" s="2277"/>
      <c r="AZX3" s="2277"/>
      <c r="AZY3" s="2277"/>
      <c r="AZZ3" s="2277"/>
      <c r="BAA3" s="2277"/>
      <c r="BAB3" s="2277"/>
      <c r="BAC3" s="2277"/>
      <c r="BAD3" s="2277"/>
      <c r="BAE3" s="2277"/>
      <c r="BAF3" s="2277"/>
      <c r="BAG3" s="2277"/>
      <c r="BAH3" s="2277"/>
      <c r="BAI3" s="2277"/>
      <c r="BAJ3" s="2277"/>
      <c r="BAK3" s="2277"/>
      <c r="BAL3" s="2277"/>
      <c r="BAM3" s="2277"/>
      <c r="BAN3" s="2277"/>
      <c r="BAO3" s="2277"/>
      <c r="BAP3" s="2277"/>
      <c r="BAQ3" s="2277"/>
      <c r="BAR3" s="2277"/>
      <c r="BAS3" s="2277"/>
      <c r="BAT3" s="2277"/>
      <c r="BAU3" s="2277"/>
      <c r="BAV3" s="2277"/>
      <c r="BAW3" s="2277"/>
      <c r="BAX3" s="2277"/>
      <c r="BAY3" s="2277"/>
      <c r="BAZ3" s="2277"/>
      <c r="BBA3" s="2277"/>
      <c r="BBB3" s="2277"/>
      <c r="BBC3" s="2277"/>
      <c r="BBD3" s="2277"/>
      <c r="BBE3" s="2277"/>
      <c r="BBF3" s="2277"/>
      <c r="BBG3" s="2277"/>
      <c r="BBH3" s="2277"/>
      <c r="BBI3" s="2277"/>
      <c r="BBJ3" s="2277"/>
      <c r="BBK3" s="2277"/>
      <c r="BBL3" s="2277"/>
      <c r="BBM3" s="2277"/>
      <c r="BBN3" s="2277"/>
      <c r="BBO3" s="2277"/>
      <c r="BBP3" s="2277"/>
      <c r="BBQ3" s="2277"/>
      <c r="BBR3" s="2277"/>
      <c r="BBS3" s="2277"/>
      <c r="BBT3" s="2277"/>
      <c r="BBU3" s="2277"/>
      <c r="BBV3" s="2277"/>
      <c r="BBW3" s="2277"/>
      <c r="BBX3" s="2277"/>
      <c r="BBY3" s="2277"/>
      <c r="BBZ3" s="2277"/>
      <c r="BCA3" s="2277"/>
      <c r="BCB3" s="2277"/>
      <c r="BCC3" s="2277"/>
      <c r="BCD3" s="2277"/>
      <c r="BCE3" s="2277"/>
      <c r="BCF3" s="2277"/>
      <c r="BCG3" s="2277"/>
      <c r="BCH3" s="2277"/>
      <c r="BCI3" s="2277"/>
      <c r="BCJ3" s="2277"/>
      <c r="BCK3" s="2277"/>
      <c r="BCL3" s="2277"/>
      <c r="BCM3" s="2277"/>
      <c r="BCN3" s="2277"/>
      <c r="BCO3" s="2277"/>
      <c r="BCP3" s="2277"/>
      <c r="BCQ3" s="2277"/>
      <c r="BCR3" s="2277"/>
      <c r="BCS3" s="2277"/>
      <c r="BCT3" s="2277"/>
      <c r="BCU3" s="2277"/>
      <c r="BCV3" s="2277"/>
      <c r="BCW3" s="2277"/>
      <c r="BCX3" s="2277"/>
      <c r="BCY3" s="2277"/>
      <c r="BCZ3" s="2277"/>
      <c r="BDA3" s="2277"/>
      <c r="BDB3" s="2277"/>
      <c r="BDC3" s="2277"/>
      <c r="BDD3" s="2277"/>
      <c r="BDE3" s="2277"/>
      <c r="BDF3" s="2277"/>
      <c r="BDG3" s="2277"/>
      <c r="BDH3" s="2277"/>
      <c r="BDI3" s="2277"/>
      <c r="BDJ3" s="2277"/>
      <c r="BDK3" s="2277"/>
      <c r="BDL3" s="2277"/>
      <c r="BDM3" s="2277"/>
      <c r="BDN3" s="2277"/>
      <c r="BDO3" s="2277"/>
      <c r="BDP3" s="2277"/>
      <c r="BDQ3" s="2277"/>
      <c r="BDR3" s="2277"/>
      <c r="BDS3" s="2277"/>
      <c r="BDT3" s="2277"/>
      <c r="BDU3" s="2277"/>
      <c r="BDV3" s="2277"/>
      <c r="BDW3" s="2277"/>
      <c r="BDX3" s="2277"/>
      <c r="BDY3" s="2277"/>
      <c r="BDZ3" s="2277"/>
      <c r="BEA3" s="2277"/>
      <c r="BEB3" s="2277"/>
      <c r="BEC3" s="2277"/>
      <c r="BED3" s="2277"/>
      <c r="BEE3" s="2277"/>
      <c r="BEF3" s="2277"/>
      <c r="BEG3" s="2277"/>
      <c r="BEH3" s="2277"/>
      <c r="BEI3" s="2277"/>
      <c r="BEJ3" s="2277"/>
      <c r="BEK3" s="2277"/>
      <c r="BEL3" s="2277"/>
      <c r="BEM3" s="2277"/>
      <c r="BEN3" s="2277"/>
      <c r="BEO3" s="2277"/>
      <c r="BEP3" s="2277"/>
      <c r="BEQ3" s="2277"/>
      <c r="BER3" s="2277"/>
      <c r="BES3" s="2277"/>
      <c r="BET3" s="2277"/>
      <c r="BEU3" s="2277"/>
      <c r="BEV3" s="2277"/>
      <c r="BEW3" s="2277"/>
      <c r="BEX3" s="2277"/>
      <c r="BEY3" s="2277"/>
      <c r="BEZ3" s="2277"/>
      <c r="BFA3" s="2277"/>
      <c r="BFB3" s="2277"/>
      <c r="BFC3" s="2277"/>
      <c r="BFD3" s="2277"/>
      <c r="BFE3" s="2277"/>
      <c r="BFF3" s="2277"/>
      <c r="BFG3" s="2277"/>
      <c r="BFH3" s="2277"/>
      <c r="BFI3" s="2277"/>
      <c r="BFJ3" s="2277"/>
      <c r="BFK3" s="2277"/>
      <c r="BFL3" s="2277"/>
      <c r="BFM3" s="2277"/>
      <c r="BFN3" s="2277"/>
      <c r="BFO3" s="2277"/>
      <c r="BFP3" s="2277"/>
      <c r="BFQ3" s="2277"/>
      <c r="BFR3" s="2277"/>
      <c r="BFS3" s="2277"/>
      <c r="BFT3" s="2277"/>
      <c r="BFU3" s="2277"/>
      <c r="BFV3" s="2277"/>
      <c r="BFW3" s="2277"/>
      <c r="BFX3" s="2277"/>
      <c r="BFY3" s="2277"/>
      <c r="BFZ3" s="2277"/>
      <c r="BGA3" s="2277"/>
      <c r="BGB3" s="2277"/>
      <c r="BGC3" s="2277"/>
      <c r="BGD3" s="2277"/>
      <c r="BGE3" s="2277"/>
      <c r="BGF3" s="2277"/>
      <c r="BGG3" s="2277"/>
      <c r="BGH3" s="2277"/>
      <c r="BGI3" s="2277"/>
      <c r="BGJ3" s="2277"/>
      <c r="BGK3" s="2277"/>
      <c r="BGL3" s="2277"/>
      <c r="BGM3" s="2277"/>
      <c r="BGN3" s="2277"/>
      <c r="BGO3" s="2277"/>
      <c r="BGP3" s="2277"/>
      <c r="BGQ3" s="2277"/>
      <c r="BGR3" s="2277"/>
      <c r="BGS3" s="2277"/>
      <c r="BGT3" s="2277"/>
      <c r="BGU3" s="2277"/>
      <c r="BGV3" s="2277"/>
      <c r="BGW3" s="2277"/>
      <c r="BGX3" s="2277"/>
      <c r="BGY3" s="2277"/>
      <c r="BGZ3" s="2277"/>
      <c r="BHA3" s="2277"/>
      <c r="BHB3" s="2277"/>
      <c r="BHC3" s="2277"/>
      <c r="BHD3" s="2277"/>
      <c r="BHE3" s="2277"/>
      <c r="BHF3" s="2277"/>
      <c r="BHG3" s="2277"/>
      <c r="BHH3" s="2277"/>
      <c r="BHI3" s="2277"/>
      <c r="BHJ3" s="2277"/>
      <c r="BHK3" s="2277"/>
      <c r="BHL3" s="2277"/>
      <c r="BHM3" s="2277"/>
      <c r="BHN3" s="2277"/>
      <c r="BHO3" s="2277"/>
      <c r="BHP3" s="2277"/>
      <c r="BHQ3" s="2277"/>
      <c r="BHR3" s="2277"/>
      <c r="BHS3" s="2277"/>
      <c r="BHT3" s="2277"/>
      <c r="BHU3" s="2277"/>
      <c r="BHV3" s="2277"/>
      <c r="BHW3" s="2277"/>
      <c r="BHX3" s="2277"/>
      <c r="BHY3" s="2277"/>
      <c r="BHZ3" s="2277"/>
      <c r="BIA3" s="2277"/>
      <c r="BIB3" s="2277"/>
      <c r="BIC3" s="2277"/>
      <c r="BID3" s="2277"/>
      <c r="BIE3" s="2277"/>
      <c r="BIF3" s="2277"/>
      <c r="BIG3" s="2277"/>
      <c r="BIH3" s="2277"/>
      <c r="BII3" s="2277"/>
      <c r="BIJ3" s="2277"/>
      <c r="BIK3" s="2277"/>
      <c r="BIL3" s="2277"/>
      <c r="BIM3" s="2277"/>
      <c r="BIN3" s="2277"/>
      <c r="BIO3" s="2277"/>
      <c r="BIP3" s="2277"/>
      <c r="BIQ3" s="2277"/>
      <c r="BIR3" s="2277"/>
      <c r="BIS3" s="2277"/>
      <c r="BIT3" s="2277"/>
      <c r="BIU3" s="2277"/>
      <c r="BIV3" s="2277"/>
      <c r="BIW3" s="2277"/>
      <c r="BIX3" s="2277"/>
      <c r="BIY3" s="2277"/>
      <c r="BIZ3" s="2277"/>
      <c r="BJA3" s="2277"/>
      <c r="BJB3" s="2277"/>
      <c r="BJC3" s="2277"/>
      <c r="BJD3" s="2277"/>
      <c r="BJE3" s="2277"/>
      <c r="BJF3" s="2277"/>
      <c r="BJG3" s="2277"/>
      <c r="BJH3" s="2277"/>
      <c r="BJI3" s="2277"/>
      <c r="BJJ3" s="2277"/>
      <c r="BJK3" s="2277"/>
      <c r="BJL3" s="2277"/>
      <c r="BJM3" s="2277"/>
      <c r="BJN3" s="2277"/>
      <c r="BJO3" s="2277"/>
      <c r="BJP3" s="2277"/>
      <c r="BJQ3" s="2277"/>
      <c r="BJR3" s="2277"/>
      <c r="BJS3" s="2277"/>
      <c r="BJT3" s="2277"/>
      <c r="BJU3" s="2277"/>
      <c r="BJV3" s="2277"/>
      <c r="BJW3" s="2277"/>
      <c r="BJX3" s="2277"/>
      <c r="BJY3" s="2277"/>
      <c r="BJZ3" s="2277"/>
      <c r="BKA3" s="2277"/>
      <c r="BKB3" s="2277"/>
      <c r="BKC3" s="2277"/>
      <c r="BKD3" s="2277"/>
      <c r="BKE3" s="2277"/>
      <c r="BKF3" s="2277"/>
      <c r="BKG3" s="2277"/>
      <c r="BKH3" s="2277"/>
      <c r="BKI3" s="2277"/>
      <c r="BKJ3" s="2277"/>
      <c r="BKK3" s="2277"/>
      <c r="BKL3" s="2277"/>
      <c r="BKM3" s="2277"/>
      <c r="BKN3" s="2277"/>
      <c r="BKO3" s="2277"/>
      <c r="BKP3" s="2277"/>
      <c r="BKQ3" s="2277"/>
      <c r="BKR3" s="2277"/>
      <c r="BKS3" s="2277"/>
      <c r="BKT3" s="2277"/>
      <c r="BKU3" s="2277"/>
      <c r="BKV3" s="2277"/>
      <c r="BKW3" s="2277"/>
      <c r="BKX3" s="2277"/>
      <c r="BKY3" s="2277"/>
      <c r="BKZ3" s="2277"/>
      <c r="BLA3" s="2277"/>
      <c r="BLB3" s="2277"/>
      <c r="BLC3" s="2277"/>
      <c r="BLD3" s="2277"/>
      <c r="BLE3" s="2277"/>
      <c r="BLF3" s="2277"/>
      <c r="BLG3" s="2277"/>
      <c r="BLH3" s="2277"/>
      <c r="BLI3" s="2277"/>
      <c r="BLJ3" s="2277"/>
      <c r="BLK3" s="2277"/>
      <c r="BLL3" s="2277"/>
      <c r="BLM3" s="2277"/>
      <c r="BLN3" s="2277"/>
      <c r="BLO3" s="2277"/>
      <c r="BLP3" s="2277"/>
      <c r="BLQ3" s="2277"/>
      <c r="BLR3" s="2277"/>
      <c r="BLS3" s="2277"/>
      <c r="BLT3" s="2277"/>
      <c r="BLU3" s="2277"/>
      <c r="BLV3" s="2277"/>
      <c r="BLW3" s="2277"/>
      <c r="BLX3" s="2277"/>
      <c r="BLY3" s="2277"/>
      <c r="BLZ3" s="2277"/>
      <c r="BMA3" s="2277"/>
      <c r="BMB3" s="2277"/>
      <c r="BMC3" s="2277"/>
      <c r="BMD3" s="2277"/>
      <c r="BME3" s="2277"/>
      <c r="BMF3" s="2277"/>
      <c r="BMG3" s="2277"/>
      <c r="BMH3" s="2277"/>
      <c r="BMI3" s="2277"/>
      <c r="BMJ3" s="2277"/>
      <c r="BMK3" s="2277"/>
      <c r="BML3" s="2277"/>
      <c r="BMM3" s="2277"/>
      <c r="BMN3" s="2277"/>
      <c r="BMO3" s="2277"/>
      <c r="BMP3" s="2277"/>
      <c r="BMQ3" s="2277"/>
      <c r="BMR3" s="2277"/>
      <c r="BMS3" s="2277"/>
      <c r="BMT3" s="2277"/>
      <c r="BMU3" s="2277"/>
      <c r="BMV3" s="2277"/>
      <c r="BMW3" s="2277"/>
      <c r="BMX3" s="2277"/>
      <c r="BMY3" s="2277"/>
      <c r="BMZ3" s="2277"/>
      <c r="BNA3" s="2277"/>
      <c r="BNB3" s="2277"/>
      <c r="BNC3" s="2277"/>
      <c r="BND3" s="2277"/>
      <c r="BNE3" s="2277"/>
      <c r="BNF3" s="2277"/>
      <c r="BNG3" s="2277"/>
      <c r="BNH3" s="2277"/>
      <c r="BNI3" s="2277"/>
      <c r="BNJ3" s="2277"/>
      <c r="BNK3" s="2277"/>
      <c r="BNL3" s="2277"/>
      <c r="BNM3" s="2277"/>
      <c r="BNN3" s="2277"/>
      <c r="BNO3" s="2277"/>
      <c r="BNP3" s="2277"/>
      <c r="BNQ3" s="2277"/>
      <c r="BNR3" s="2277"/>
      <c r="BNS3" s="2277"/>
      <c r="BNT3" s="2277"/>
      <c r="BNU3" s="2277"/>
      <c r="BNV3" s="2277"/>
      <c r="BNW3" s="2277"/>
      <c r="BNX3" s="2277"/>
      <c r="BNY3" s="2277"/>
      <c r="BNZ3" s="2277"/>
      <c r="BOA3" s="2277"/>
      <c r="BOB3" s="2277"/>
      <c r="BOC3" s="2277"/>
      <c r="BOD3" s="2277"/>
      <c r="BOE3" s="2277"/>
      <c r="BOF3" s="2277"/>
      <c r="BOG3" s="2277"/>
      <c r="BOH3" s="2277"/>
      <c r="BOI3" s="2277"/>
      <c r="BOJ3" s="2277"/>
      <c r="BOK3" s="2277"/>
      <c r="BOL3" s="2277"/>
      <c r="BOM3" s="2277"/>
      <c r="BON3" s="2277"/>
      <c r="BOO3" s="2277"/>
      <c r="BOP3" s="2277"/>
      <c r="BOQ3" s="2277"/>
      <c r="BOR3" s="2277"/>
      <c r="BOS3" s="2277"/>
      <c r="BOT3" s="2277"/>
      <c r="BOU3" s="2277"/>
      <c r="BOV3" s="2277"/>
      <c r="BOW3" s="2277"/>
      <c r="BOX3" s="2277"/>
      <c r="BOY3" s="2277"/>
      <c r="BOZ3" s="2277"/>
      <c r="BPA3" s="2277"/>
      <c r="BPB3" s="2277"/>
      <c r="BPC3" s="2277"/>
      <c r="BPD3" s="2277"/>
      <c r="BPE3" s="2277"/>
      <c r="BPF3" s="2277"/>
      <c r="BPG3" s="2277"/>
      <c r="BPH3" s="2277"/>
      <c r="BPI3" s="2277"/>
      <c r="BPJ3" s="2277"/>
      <c r="BPK3" s="2277"/>
      <c r="BPL3" s="2277"/>
      <c r="BPM3" s="2277"/>
      <c r="BPN3" s="2277"/>
      <c r="BPO3" s="2277"/>
      <c r="BPP3" s="2277"/>
      <c r="BPQ3" s="2277"/>
      <c r="BPR3" s="2277"/>
      <c r="BPS3" s="2277"/>
      <c r="BPT3" s="2277"/>
      <c r="BPU3" s="2277"/>
      <c r="BPV3" s="2277"/>
      <c r="BPW3" s="2277"/>
      <c r="BPX3" s="2277"/>
      <c r="BPY3" s="2277"/>
      <c r="BPZ3" s="2277"/>
      <c r="BQA3" s="2277"/>
      <c r="BQB3" s="2277"/>
      <c r="BQC3" s="2277"/>
      <c r="BQD3" s="2277"/>
      <c r="BQE3" s="2277"/>
      <c r="BQF3" s="2277"/>
      <c r="BQG3" s="2277"/>
      <c r="BQH3" s="2277"/>
      <c r="BQI3" s="2277"/>
      <c r="BQJ3" s="2277"/>
      <c r="BQK3" s="2277"/>
      <c r="BQL3" s="2277"/>
      <c r="BQM3" s="2277"/>
      <c r="BQN3" s="2277"/>
      <c r="BQO3" s="2277"/>
      <c r="BQP3" s="2277"/>
      <c r="BQQ3" s="2277"/>
      <c r="BQR3" s="2277"/>
      <c r="BQS3" s="2277"/>
      <c r="BQT3" s="2277"/>
      <c r="BQU3" s="2277"/>
      <c r="BQV3" s="2277"/>
      <c r="BQW3" s="2277"/>
      <c r="BQX3" s="2277"/>
      <c r="BQY3" s="2277"/>
      <c r="BQZ3" s="2277"/>
      <c r="BRA3" s="2277"/>
      <c r="BRB3" s="2277"/>
      <c r="BRC3" s="2277"/>
      <c r="BRD3" s="2277"/>
      <c r="BRE3" s="2277"/>
      <c r="BRF3" s="2277"/>
      <c r="BRG3" s="2277"/>
      <c r="BRH3" s="2277"/>
      <c r="BRI3" s="2277"/>
      <c r="BRJ3" s="2277"/>
      <c r="BRK3" s="2277"/>
      <c r="BRL3" s="2277"/>
      <c r="BRM3" s="2277"/>
      <c r="BRN3" s="2277"/>
      <c r="BRO3" s="2277"/>
      <c r="BRP3" s="2277"/>
      <c r="BRQ3" s="2277"/>
      <c r="BRR3" s="2277"/>
      <c r="BRS3" s="2277"/>
      <c r="BRT3" s="2277"/>
      <c r="BRU3" s="2277"/>
      <c r="BRV3" s="2277"/>
      <c r="BRW3" s="2277"/>
      <c r="BRX3" s="2277"/>
      <c r="BRY3" s="2277"/>
      <c r="BRZ3" s="2277"/>
      <c r="BSA3" s="2277"/>
      <c r="BSB3" s="2277"/>
      <c r="BSC3" s="2277"/>
      <c r="BSD3" s="2277"/>
      <c r="BSE3" s="2277"/>
      <c r="BSF3" s="2277"/>
      <c r="BSG3" s="2277"/>
      <c r="BSH3" s="2277"/>
      <c r="BSI3" s="2277"/>
      <c r="BSJ3" s="2277"/>
      <c r="BSK3" s="2277"/>
      <c r="BSL3" s="2277"/>
      <c r="BSM3" s="2277"/>
      <c r="BSN3" s="2277"/>
      <c r="BSO3" s="2277"/>
      <c r="BSP3" s="2277"/>
      <c r="BSQ3" s="2277"/>
      <c r="BSR3" s="2277"/>
      <c r="BSS3" s="2277"/>
      <c r="BST3" s="2277"/>
      <c r="BSU3" s="2277"/>
      <c r="BSV3" s="2277"/>
      <c r="BSW3" s="2277"/>
      <c r="BSX3" s="2277"/>
      <c r="BSY3" s="2277"/>
      <c r="BSZ3" s="2277"/>
      <c r="BTA3" s="2277"/>
      <c r="BTB3" s="2277"/>
      <c r="BTC3" s="2277"/>
      <c r="BTD3" s="2277"/>
      <c r="BTE3" s="2277"/>
      <c r="BTF3" s="2277"/>
      <c r="BTG3" s="2277"/>
      <c r="BTH3" s="2277"/>
      <c r="BTI3" s="2277"/>
      <c r="BTJ3" s="2277"/>
      <c r="BTK3" s="2277"/>
      <c r="BTL3" s="2277"/>
      <c r="BTM3" s="2277"/>
      <c r="BTN3" s="2277"/>
      <c r="BTO3" s="2277"/>
      <c r="BTP3" s="2277"/>
      <c r="BTQ3" s="2277"/>
      <c r="BTR3" s="2277"/>
      <c r="BTS3" s="2277"/>
      <c r="BTT3" s="2277"/>
      <c r="BTU3" s="2277"/>
      <c r="BTV3" s="2277"/>
      <c r="BTW3" s="2277"/>
      <c r="BTX3" s="2277"/>
      <c r="BTY3" s="2277"/>
      <c r="BTZ3" s="2277"/>
      <c r="BUA3" s="2277"/>
      <c r="BUB3" s="2277"/>
      <c r="BUC3" s="2277"/>
      <c r="BUD3" s="2277"/>
      <c r="BUE3" s="2277"/>
      <c r="BUF3" s="2277"/>
      <c r="BUG3" s="2277"/>
      <c r="BUH3" s="2277"/>
      <c r="BUI3" s="2277"/>
      <c r="BUJ3" s="2277"/>
      <c r="BUK3" s="2277"/>
      <c r="BUL3" s="2277"/>
      <c r="BUM3" s="2277"/>
      <c r="BUN3" s="2277"/>
      <c r="BUO3" s="2277"/>
      <c r="BUP3" s="2277"/>
      <c r="BUQ3" s="2277"/>
      <c r="BUR3" s="2277"/>
      <c r="BUS3" s="2277"/>
      <c r="BUT3" s="2277"/>
      <c r="BUU3" s="2277"/>
      <c r="BUV3" s="2277"/>
      <c r="BUW3" s="2277"/>
      <c r="BUX3" s="2277"/>
      <c r="BUY3" s="2277"/>
      <c r="BUZ3" s="2277"/>
      <c r="BVA3" s="2277"/>
      <c r="BVB3" s="2277"/>
      <c r="BVC3" s="2277"/>
      <c r="BVD3" s="2277"/>
      <c r="BVE3" s="2277"/>
      <c r="BVF3" s="2277"/>
      <c r="BVG3" s="2277"/>
      <c r="BVH3" s="2277"/>
      <c r="BVI3" s="2277"/>
      <c r="BVJ3" s="2277"/>
      <c r="BVK3" s="2277"/>
      <c r="BVL3" s="2277"/>
      <c r="BVM3" s="2277"/>
      <c r="BVN3" s="2277"/>
      <c r="BVO3" s="2277"/>
      <c r="BVP3" s="2277"/>
      <c r="BVQ3" s="2277"/>
      <c r="BVR3" s="2277"/>
      <c r="BVS3" s="2277"/>
      <c r="BVT3" s="2277"/>
      <c r="BVU3" s="2277"/>
      <c r="BVV3" s="2277"/>
      <c r="BVW3" s="2277"/>
      <c r="BVX3" s="2277"/>
      <c r="BVY3" s="2277"/>
      <c r="BVZ3" s="2277"/>
      <c r="BWA3" s="2277"/>
      <c r="BWB3" s="2277"/>
      <c r="BWC3" s="2277"/>
      <c r="BWD3" s="2277"/>
      <c r="BWE3" s="2277"/>
      <c r="BWF3" s="2277"/>
      <c r="BWG3" s="2277"/>
      <c r="BWH3" s="2277"/>
      <c r="BWI3" s="2277"/>
      <c r="BWJ3" s="2277"/>
      <c r="BWK3" s="2277"/>
      <c r="BWL3" s="2277"/>
      <c r="BWM3" s="2277"/>
      <c r="BWN3" s="2277"/>
      <c r="BWO3" s="2277"/>
      <c r="BWP3" s="2277"/>
      <c r="BWQ3" s="2277"/>
      <c r="BWR3" s="2277"/>
      <c r="BWS3" s="2277"/>
      <c r="BWT3" s="2277"/>
      <c r="BWU3" s="2277"/>
      <c r="BWV3" s="2277"/>
      <c r="BWW3" s="2277"/>
      <c r="BWX3" s="2277"/>
      <c r="BWY3" s="2277"/>
      <c r="BWZ3" s="2277"/>
      <c r="BXA3" s="2277"/>
      <c r="BXB3" s="2277"/>
      <c r="BXC3" s="2277"/>
      <c r="BXD3" s="2277"/>
      <c r="BXE3" s="2277"/>
      <c r="BXF3" s="2277"/>
      <c r="BXG3" s="2277"/>
      <c r="BXH3" s="2277"/>
      <c r="BXI3" s="2277"/>
      <c r="BXJ3" s="2277"/>
      <c r="BXK3" s="2277"/>
      <c r="BXL3" s="2277"/>
      <c r="BXM3" s="2277"/>
      <c r="BXN3" s="2277"/>
      <c r="BXO3" s="2277"/>
      <c r="BXP3" s="2277"/>
      <c r="BXQ3" s="2277"/>
      <c r="BXR3" s="2277"/>
      <c r="BXS3" s="2277"/>
      <c r="BXT3" s="2277"/>
      <c r="BXU3" s="2277"/>
      <c r="BXV3" s="2277"/>
      <c r="BXW3" s="2277"/>
      <c r="BXX3" s="2277"/>
      <c r="BXY3" s="2277"/>
      <c r="BXZ3" s="2277"/>
      <c r="BYA3" s="2277"/>
      <c r="BYB3" s="2277"/>
      <c r="BYC3" s="2277"/>
      <c r="BYD3" s="2277"/>
      <c r="BYE3" s="2277"/>
      <c r="BYF3" s="2277"/>
      <c r="BYG3" s="2277"/>
      <c r="BYH3" s="2277"/>
      <c r="BYI3" s="2277"/>
      <c r="BYJ3" s="2277"/>
      <c r="BYK3" s="2277"/>
      <c r="BYL3" s="2277"/>
      <c r="BYM3" s="2277"/>
      <c r="BYN3" s="2277"/>
      <c r="BYO3" s="2277"/>
      <c r="BYP3" s="2277"/>
      <c r="BYQ3" s="2277"/>
      <c r="BYR3" s="2277"/>
      <c r="BYS3" s="2277"/>
      <c r="BYT3" s="2277"/>
      <c r="BYU3" s="2277"/>
      <c r="BYV3" s="2277"/>
      <c r="BYW3" s="2277"/>
      <c r="BYX3" s="2277"/>
      <c r="BYY3" s="2277"/>
      <c r="BYZ3" s="2277"/>
      <c r="BZA3" s="2277"/>
      <c r="BZB3" s="2277"/>
      <c r="BZC3" s="2277"/>
      <c r="BZD3" s="2277"/>
      <c r="BZE3" s="2277"/>
      <c r="BZF3" s="2277"/>
      <c r="BZG3" s="2277"/>
      <c r="BZH3" s="2277"/>
      <c r="BZI3" s="2277"/>
      <c r="BZJ3" s="2277"/>
      <c r="BZK3" s="2277"/>
      <c r="BZL3" s="2277"/>
      <c r="BZM3" s="2277"/>
      <c r="BZN3" s="2277"/>
      <c r="BZO3" s="2277"/>
      <c r="BZP3" s="2277"/>
      <c r="BZQ3" s="2277"/>
      <c r="BZR3" s="2277"/>
      <c r="BZS3" s="2277"/>
      <c r="BZT3" s="2277"/>
      <c r="BZU3" s="2277"/>
      <c r="BZV3" s="2277"/>
      <c r="BZW3" s="2277"/>
      <c r="BZX3" s="2277"/>
      <c r="BZY3" s="2277"/>
      <c r="BZZ3" s="2277"/>
      <c r="CAA3" s="2277"/>
      <c r="CAB3" s="2277"/>
      <c r="CAC3" s="2277"/>
      <c r="CAD3" s="2277"/>
      <c r="CAE3" s="2277"/>
      <c r="CAF3" s="2277"/>
      <c r="CAG3" s="2277"/>
      <c r="CAH3" s="2277"/>
      <c r="CAI3" s="2277"/>
      <c r="CAJ3" s="2277"/>
      <c r="CAK3" s="2277"/>
      <c r="CAL3" s="2277"/>
      <c r="CAM3" s="2277"/>
      <c r="CAN3" s="2277"/>
      <c r="CAO3" s="2277"/>
      <c r="CAP3" s="2277"/>
      <c r="CAQ3" s="2277"/>
      <c r="CAR3" s="2277"/>
      <c r="CAS3" s="2277"/>
      <c r="CAT3" s="2277"/>
      <c r="CAU3" s="2277"/>
      <c r="CAV3" s="2277"/>
      <c r="CAW3" s="2277"/>
      <c r="CAX3" s="2277"/>
      <c r="CAY3" s="2277"/>
      <c r="CAZ3" s="2277"/>
      <c r="CBA3" s="2277"/>
      <c r="CBB3" s="2277"/>
      <c r="CBC3" s="2277"/>
      <c r="CBD3" s="2277"/>
      <c r="CBE3" s="2277"/>
      <c r="CBF3" s="2277"/>
      <c r="CBG3" s="2277"/>
      <c r="CBH3" s="2277"/>
      <c r="CBI3" s="2277"/>
      <c r="CBJ3" s="2277"/>
      <c r="CBK3" s="2277"/>
      <c r="CBL3" s="2277"/>
      <c r="CBM3" s="2277"/>
      <c r="CBN3" s="2277"/>
      <c r="CBO3" s="2277"/>
      <c r="CBP3" s="2277"/>
      <c r="CBQ3" s="2277"/>
      <c r="CBR3" s="2277"/>
      <c r="CBS3" s="2277"/>
      <c r="CBT3" s="2277"/>
      <c r="CBU3" s="2277"/>
      <c r="CBV3" s="2277"/>
      <c r="CBW3" s="2277"/>
      <c r="CBX3" s="2277"/>
      <c r="CBY3" s="2277"/>
      <c r="CBZ3" s="2277"/>
      <c r="CCA3" s="2277"/>
      <c r="CCB3" s="2277"/>
      <c r="CCC3" s="2277"/>
      <c r="CCD3" s="2277"/>
      <c r="CCE3" s="2277"/>
      <c r="CCF3" s="2277"/>
      <c r="CCG3" s="2277"/>
      <c r="CCH3" s="2277"/>
      <c r="CCI3" s="2277"/>
      <c r="CCJ3" s="2277"/>
      <c r="CCK3" s="2277"/>
      <c r="CCL3" s="2277"/>
      <c r="CCM3" s="2277"/>
      <c r="CCN3" s="2277"/>
      <c r="CCO3" s="2277"/>
      <c r="CCP3" s="2277"/>
      <c r="CCQ3" s="2277"/>
      <c r="CCR3" s="2277"/>
      <c r="CCS3" s="2277"/>
      <c r="CCT3" s="2277"/>
      <c r="CCU3" s="2277"/>
      <c r="CCV3" s="2277"/>
      <c r="CCW3" s="2277"/>
      <c r="CCX3" s="2277"/>
      <c r="CCY3" s="2277"/>
      <c r="CCZ3" s="2277"/>
      <c r="CDA3" s="2277"/>
      <c r="CDB3" s="2277"/>
      <c r="CDC3" s="2277"/>
      <c r="CDD3" s="2277"/>
      <c r="CDE3" s="2277"/>
      <c r="CDF3" s="2277"/>
      <c r="CDG3" s="2277"/>
      <c r="CDH3" s="2277"/>
      <c r="CDI3" s="2277"/>
      <c r="CDJ3" s="2277"/>
      <c r="CDK3" s="2277"/>
      <c r="CDL3" s="2277"/>
      <c r="CDM3" s="2277"/>
      <c r="CDN3" s="2277"/>
      <c r="CDO3" s="2277"/>
      <c r="CDP3" s="2277"/>
      <c r="CDQ3" s="2277"/>
      <c r="CDR3" s="2277"/>
      <c r="CDS3" s="2277"/>
      <c r="CDT3" s="2277"/>
      <c r="CDU3" s="2277"/>
      <c r="CDV3" s="2277"/>
      <c r="CDW3" s="2277"/>
      <c r="CDX3" s="2277"/>
      <c r="CDY3" s="2277"/>
      <c r="CDZ3" s="2277"/>
      <c r="CEA3" s="2277"/>
      <c r="CEB3" s="2277"/>
      <c r="CEC3" s="2277"/>
      <c r="CED3" s="2277"/>
      <c r="CEE3" s="2277"/>
      <c r="CEF3" s="2277"/>
      <c r="CEG3" s="2277"/>
      <c r="CEH3" s="2277"/>
      <c r="CEI3" s="2277"/>
      <c r="CEJ3" s="2277"/>
      <c r="CEK3" s="2277"/>
      <c r="CEL3" s="2277"/>
      <c r="CEM3" s="2277"/>
      <c r="CEN3" s="2277"/>
      <c r="CEO3" s="2277"/>
      <c r="CEP3" s="2277"/>
      <c r="CEQ3" s="2277"/>
      <c r="CER3" s="2277"/>
      <c r="CES3" s="2277"/>
      <c r="CET3" s="2277"/>
      <c r="CEU3" s="2277"/>
      <c r="CEV3" s="2277"/>
      <c r="CEW3" s="2277"/>
      <c r="CEX3" s="2277"/>
      <c r="CEY3" s="2277"/>
      <c r="CEZ3" s="2277"/>
      <c r="CFA3" s="2277"/>
      <c r="CFB3" s="2277"/>
      <c r="CFC3" s="2277"/>
      <c r="CFD3" s="2277"/>
      <c r="CFE3" s="2277"/>
      <c r="CFF3" s="2277"/>
      <c r="CFG3" s="2277"/>
      <c r="CFH3" s="2277"/>
      <c r="CFI3" s="2277"/>
      <c r="CFJ3" s="2277"/>
      <c r="CFK3" s="2277"/>
      <c r="CFL3" s="2277"/>
      <c r="CFM3" s="2277"/>
      <c r="CFN3" s="2277"/>
      <c r="CFO3" s="2277"/>
      <c r="CFP3" s="2277"/>
      <c r="CFQ3" s="2277"/>
      <c r="CFR3" s="2277"/>
      <c r="CFS3" s="2277"/>
      <c r="CFT3" s="2277"/>
      <c r="CFU3" s="2277"/>
      <c r="CFV3" s="2277"/>
      <c r="CFW3" s="2277"/>
      <c r="CFX3" s="2277"/>
      <c r="CFY3" s="2277"/>
      <c r="CFZ3" s="2277"/>
      <c r="CGA3" s="2277"/>
      <c r="CGB3" s="2277"/>
      <c r="CGC3" s="2277"/>
      <c r="CGD3" s="2277"/>
      <c r="CGE3" s="2277"/>
      <c r="CGF3" s="2277"/>
      <c r="CGG3" s="2277"/>
      <c r="CGH3" s="2277"/>
      <c r="CGI3" s="2277"/>
      <c r="CGJ3" s="2277"/>
      <c r="CGK3" s="2277"/>
      <c r="CGL3" s="2277"/>
      <c r="CGM3" s="2277"/>
      <c r="CGN3" s="2277"/>
      <c r="CGO3" s="2277"/>
      <c r="CGP3" s="2277"/>
      <c r="CGQ3" s="2277"/>
      <c r="CGR3" s="2277"/>
      <c r="CGS3" s="2277"/>
      <c r="CGT3" s="2277"/>
      <c r="CGU3" s="2277"/>
      <c r="CGV3" s="2277"/>
      <c r="CGW3" s="2277"/>
      <c r="CGX3" s="2277"/>
      <c r="CGY3" s="2277"/>
      <c r="CGZ3" s="2277"/>
      <c r="CHA3" s="2277"/>
      <c r="CHB3" s="2277"/>
      <c r="CHC3" s="2277"/>
      <c r="CHD3" s="2277"/>
      <c r="CHE3" s="2277"/>
      <c r="CHF3" s="2277"/>
      <c r="CHG3" s="2277"/>
      <c r="CHH3" s="2277"/>
      <c r="CHI3" s="2277"/>
      <c r="CHJ3" s="2277"/>
      <c r="CHK3" s="2277"/>
      <c r="CHL3" s="2277"/>
      <c r="CHM3" s="2277"/>
      <c r="CHN3" s="2277"/>
      <c r="CHO3" s="2277"/>
      <c r="CHP3" s="2277"/>
      <c r="CHQ3" s="2277"/>
      <c r="CHR3" s="2277"/>
      <c r="CHS3" s="2277"/>
      <c r="CHT3" s="2277"/>
      <c r="CHU3" s="2277"/>
      <c r="CHV3" s="2277"/>
      <c r="CHW3" s="2277"/>
      <c r="CHX3" s="2277"/>
      <c r="CHY3" s="2277"/>
      <c r="CHZ3" s="2277"/>
      <c r="CIA3" s="2277"/>
      <c r="CIB3" s="2277"/>
      <c r="CIC3" s="2277"/>
      <c r="CID3" s="2277"/>
      <c r="CIE3" s="2277"/>
      <c r="CIF3" s="2277"/>
      <c r="CIG3" s="2277"/>
      <c r="CIH3" s="2277"/>
      <c r="CII3" s="2277"/>
      <c r="CIJ3" s="2277"/>
      <c r="CIK3" s="2277"/>
      <c r="CIL3" s="2277"/>
      <c r="CIM3" s="2277"/>
      <c r="CIN3" s="2277"/>
      <c r="CIO3" s="2277"/>
      <c r="CIP3" s="2277"/>
      <c r="CIQ3" s="2277"/>
      <c r="CIR3" s="2277"/>
      <c r="CIS3" s="2277"/>
      <c r="CIT3" s="2277"/>
      <c r="CIU3" s="2277"/>
      <c r="CIV3" s="2277"/>
      <c r="CIW3" s="2277"/>
      <c r="CIX3" s="2277"/>
      <c r="CIY3" s="2277"/>
      <c r="CIZ3" s="2277"/>
      <c r="CJA3" s="2277"/>
      <c r="CJB3" s="2277"/>
      <c r="CJC3" s="2277"/>
      <c r="CJD3" s="2277"/>
      <c r="CJE3" s="2277"/>
      <c r="CJF3" s="2277"/>
      <c r="CJG3" s="2277"/>
      <c r="CJH3" s="2277"/>
      <c r="CJI3" s="2277"/>
      <c r="CJJ3" s="2277"/>
      <c r="CJK3" s="2277"/>
      <c r="CJL3" s="2277"/>
      <c r="CJM3" s="2277"/>
      <c r="CJN3" s="2277"/>
      <c r="CJO3" s="2277"/>
      <c r="CJP3" s="2277"/>
      <c r="CJQ3" s="2277"/>
      <c r="CJR3" s="2277"/>
      <c r="CJS3" s="2277"/>
      <c r="CJT3" s="2277"/>
      <c r="CJU3" s="2277"/>
      <c r="CJV3" s="2277"/>
      <c r="CJW3" s="2277"/>
      <c r="CJX3" s="2277"/>
      <c r="CJY3" s="2277"/>
      <c r="CJZ3" s="2277"/>
      <c r="CKA3" s="2277"/>
      <c r="CKB3" s="2277"/>
      <c r="CKC3" s="2277"/>
      <c r="CKD3" s="2277"/>
      <c r="CKE3" s="2277"/>
      <c r="CKF3" s="2277"/>
      <c r="CKG3" s="2277"/>
      <c r="CKH3" s="2277"/>
      <c r="CKI3" s="2277"/>
      <c r="CKJ3" s="2277"/>
      <c r="CKK3" s="2277"/>
      <c r="CKL3" s="2277"/>
      <c r="CKM3" s="2277"/>
      <c r="CKN3" s="2277"/>
      <c r="CKO3" s="2277"/>
      <c r="CKP3" s="2277"/>
      <c r="CKQ3" s="2277"/>
      <c r="CKR3" s="2277"/>
      <c r="CKS3" s="2277"/>
      <c r="CKT3" s="2277"/>
      <c r="CKU3" s="2277"/>
      <c r="CKV3" s="2277"/>
      <c r="CKW3" s="2277"/>
      <c r="CKX3" s="2277"/>
      <c r="CKY3" s="2277"/>
      <c r="CKZ3" s="2277"/>
      <c r="CLA3" s="2277"/>
      <c r="CLB3" s="2277"/>
      <c r="CLC3" s="2277"/>
      <c r="CLD3" s="2277"/>
      <c r="CLE3" s="2277"/>
      <c r="CLF3" s="2277"/>
      <c r="CLG3" s="2277"/>
      <c r="CLH3" s="2277"/>
      <c r="CLI3" s="2277"/>
      <c r="CLJ3" s="2277"/>
      <c r="CLK3" s="2277"/>
      <c r="CLL3" s="2277"/>
      <c r="CLM3" s="2277"/>
      <c r="CLN3" s="2277"/>
      <c r="CLO3" s="2277"/>
      <c r="CLP3" s="2277"/>
      <c r="CLQ3" s="2277"/>
      <c r="CLR3" s="2277"/>
      <c r="CLS3" s="2277"/>
      <c r="CLT3" s="2277"/>
      <c r="CLU3" s="2277"/>
      <c r="CLV3" s="2277"/>
      <c r="CLW3" s="2277"/>
      <c r="CLX3" s="2277"/>
      <c r="CLY3" s="2277"/>
      <c r="CLZ3" s="2277"/>
      <c r="CMA3" s="2277"/>
      <c r="CMB3" s="2277"/>
      <c r="CMC3" s="2277"/>
      <c r="CMD3" s="2277"/>
      <c r="CME3" s="2277"/>
      <c r="CMF3" s="2277"/>
      <c r="CMG3" s="2277"/>
      <c r="CMH3" s="2277"/>
      <c r="CMI3" s="2277"/>
      <c r="CMJ3" s="2277"/>
      <c r="CMK3" s="2277"/>
      <c r="CML3" s="2277"/>
      <c r="CMM3" s="2277"/>
      <c r="CMN3" s="2277"/>
      <c r="CMO3" s="2277"/>
      <c r="CMP3" s="2277"/>
      <c r="CMQ3" s="2277"/>
      <c r="CMR3" s="2277"/>
      <c r="CMS3" s="2277"/>
      <c r="CMT3" s="2277"/>
      <c r="CMU3" s="2277"/>
      <c r="CMV3" s="2277"/>
      <c r="CMW3" s="2277"/>
      <c r="CMX3" s="2277"/>
      <c r="CMY3" s="2277"/>
      <c r="CMZ3" s="2277"/>
      <c r="CNA3" s="2277"/>
      <c r="CNB3" s="2277"/>
      <c r="CNC3" s="2277"/>
      <c r="CND3" s="2277"/>
      <c r="CNE3" s="2277"/>
      <c r="CNF3" s="2277"/>
      <c r="CNG3" s="2277"/>
      <c r="CNH3" s="2277"/>
      <c r="CNI3" s="2277"/>
      <c r="CNJ3" s="2277"/>
      <c r="CNK3" s="2277"/>
      <c r="CNL3" s="2277"/>
      <c r="CNM3" s="2277"/>
      <c r="CNN3" s="2277"/>
      <c r="CNO3" s="2277"/>
      <c r="CNP3" s="2277"/>
      <c r="CNQ3" s="2277"/>
      <c r="CNR3" s="2277"/>
      <c r="CNS3" s="2277"/>
      <c r="CNT3" s="2277"/>
      <c r="CNU3" s="2277"/>
      <c r="CNV3" s="2277"/>
      <c r="CNW3" s="2277"/>
      <c r="CNX3" s="2277"/>
      <c r="CNY3" s="2277"/>
      <c r="CNZ3" s="2277"/>
      <c r="COA3" s="2277"/>
      <c r="COB3" s="2277"/>
      <c r="COC3" s="2277"/>
      <c r="COD3" s="2277"/>
      <c r="COE3" s="2277"/>
      <c r="COF3" s="2277"/>
      <c r="COG3" s="2277"/>
      <c r="COH3" s="2277"/>
      <c r="COI3" s="2277"/>
      <c r="COJ3" s="2277"/>
      <c r="COK3" s="2277"/>
      <c r="COL3" s="2277"/>
      <c r="COM3" s="2277"/>
      <c r="CON3" s="2277"/>
      <c r="COO3" s="2277"/>
      <c r="COP3" s="2277"/>
      <c r="COQ3" s="2277"/>
      <c r="COR3" s="2277"/>
      <c r="COS3" s="2277"/>
      <c r="COT3" s="2277"/>
      <c r="COU3" s="2277"/>
      <c r="COV3" s="2277"/>
      <c r="COW3" s="2277"/>
      <c r="COX3" s="2277"/>
      <c r="COY3" s="2277"/>
      <c r="COZ3" s="2277"/>
      <c r="CPA3" s="2277"/>
      <c r="CPB3" s="2277"/>
      <c r="CPC3" s="2277"/>
      <c r="CPD3" s="2277"/>
      <c r="CPE3" s="2277"/>
      <c r="CPF3" s="2277"/>
      <c r="CPG3" s="2277"/>
      <c r="CPH3" s="2277"/>
      <c r="CPI3" s="2277"/>
      <c r="CPJ3" s="2277"/>
      <c r="CPK3" s="2277"/>
      <c r="CPL3" s="2277"/>
      <c r="CPM3" s="2277"/>
      <c r="CPN3" s="2277"/>
      <c r="CPO3" s="2277"/>
      <c r="CPP3" s="2277"/>
      <c r="CPQ3" s="2277"/>
      <c r="CPR3" s="2277"/>
      <c r="CPS3" s="2277"/>
      <c r="CPT3" s="2277"/>
      <c r="CPU3" s="2277"/>
      <c r="CPV3" s="2277"/>
      <c r="CPW3" s="2277"/>
      <c r="CPX3" s="2277"/>
      <c r="CPY3" s="2277"/>
      <c r="CPZ3" s="2277"/>
      <c r="CQA3" s="2277"/>
      <c r="CQB3" s="2277"/>
      <c r="CQC3" s="2277"/>
      <c r="CQD3" s="2277"/>
      <c r="CQE3" s="2277"/>
      <c r="CQF3" s="2277"/>
      <c r="CQG3" s="2277"/>
      <c r="CQH3" s="2277"/>
      <c r="CQI3" s="2277"/>
      <c r="CQJ3" s="2277"/>
      <c r="CQK3" s="2277"/>
      <c r="CQL3" s="2277"/>
      <c r="CQM3" s="2277"/>
      <c r="CQN3" s="2277"/>
      <c r="CQO3" s="2277"/>
      <c r="CQP3" s="2277"/>
      <c r="CQQ3" s="2277"/>
      <c r="CQR3" s="2277"/>
      <c r="CQS3" s="2277"/>
      <c r="CQT3" s="2277"/>
      <c r="CQU3" s="2277"/>
      <c r="CQV3" s="2277"/>
      <c r="CQW3" s="2277"/>
      <c r="CQX3" s="2277"/>
      <c r="CQY3" s="2277"/>
      <c r="CQZ3" s="2277"/>
      <c r="CRA3" s="2277"/>
      <c r="CRB3" s="2277"/>
      <c r="CRC3" s="2277"/>
      <c r="CRD3" s="2277"/>
      <c r="CRE3" s="2277"/>
      <c r="CRF3" s="2277"/>
      <c r="CRG3" s="2277"/>
      <c r="CRH3" s="2277"/>
      <c r="CRI3" s="2277"/>
      <c r="CRJ3" s="2277"/>
      <c r="CRK3" s="2277"/>
      <c r="CRL3" s="2277"/>
      <c r="CRM3" s="2277"/>
      <c r="CRN3" s="2277"/>
      <c r="CRO3" s="2277"/>
      <c r="CRP3" s="2277"/>
      <c r="CRQ3" s="2277"/>
      <c r="CRR3" s="2277"/>
      <c r="CRS3" s="2277"/>
      <c r="CRT3" s="2277"/>
      <c r="CRU3" s="2277"/>
      <c r="CRV3" s="2277"/>
      <c r="CRW3" s="2277"/>
      <c r="CRX3" s="2277"/>
      <c r="CRY3" s="2277"/>
      <c r="CRZ3" s="2277"/>
      <c r="CSA3" s="2277"/>
      <c r="CSB3" s="2277"/>
      <c r="CSC3" s="2277"/>
      <c r="CSD3" s="2277"/>
      <c r="CSE3" s="2277"/>
      <c r="CSF3" s="2277"/>
      <c r="CSG3" s="2277"/>
      <c r="CSH3" s="2277"/>
      <c r="CSI3" s="2277"/>
      <c r="CSJ3" s="2277"/>
      <c r="CSK3" s="2277"/>
      <c r="CSL3" s="2277"/>
      <c r="CSM3" s="2277"/>
      <c r="CSN3" s="2277"/>
      <c r="CSO3" s="2277"/>
      <c r="CSP3" s="2277"/>
      <c r="CSQ3" s="2277"/>
      <c r="CSR3" s="2277"/>
      <c r="CSS3" s="2277"/>
      <c r="CST3" s="2277"/>
      <c r="CSU3" s="2277"/>
      <c r="CSV3" s="2277"/>
      <c r="CSW3" s="2277"/>
      <c r="CSX3" s="2277"/>
      <c r="CSY3" s="2277"/>
      <c r="CSZ3" s="2277"/>
      <c r="CTA3" s="2277"/>
      <c r="CTB3" s="2277"/>
      <c r="CTC3" s="2277"/>
      <c r="CTD3" s="2277"/>
      <c r="CTE3" s="2277"/>
      <c r="CTF3" s="2277"/>
      <c r="CTG3" s="2277"/>
      <c r="CTH3" s="2277"/>
      <c r="CTI3" s="2277"/>
      <c r="CTJ3" s="2277"/>
      <c r="CTK3" s="2277"/>
      <c r="CTL3" s="2277"/>
      <c r="CTM3" s="2277"/>
      <c r="CTN3" s="2277"/>
      <c r="CTO3" s="2277"/>
      <c r="CTP3" s="2277"/>
      <c r="CTQ3" s="2277"/>
      <c r="CTR3" s="2277"/>
      <c r="CTS3" s="2277"/>
      <c r="CTT3" s="2277"/>
      <c r="CTU3" s="2277"/>
      <c r="CTV3" s="2277"/>
      <c r="CTW3" s="2277"/>
      <c r="CTX3" s="2277"/>
      <c r="CTY3" s="2277"/>
      <c r="CTZ3" s="2277"/>
      <c r="CUA3" s="2277"/>
      <c r="CUB3" s="2277"/>
      <c r="CUC3" s="2277"/>
      <c r="CUD3" s="2277"/>
      <c r="CUE3" s="2277"/>
      <c r="CUF3" s="2277"/>
      <c r="CUG3" s="2277"/>
      <c r="CUH3" s="2277"/>
      <c r="CUI3" s="2277"/>
      <c r="CUJ3" s="2277"/>
      <c r="CUK3" s="2277"/>
      <c r="CUL3" s="2277"/>
      <c r="CUM3" s="2277"/>
      <c r="CUN3" s="2277"/>
      <c r="CUO3" s="2277"/>
      <c r="CUP3" s="2277"/>
      <c r="CUQ3" s="2277"/>
      <c r="CUR3" s="2277"/>
      <c r="CUS3" s="2277"/>
      <c r="CUT3" s="2277"/>
      <c r="CUU3" s="2277"/>
      <c r="CUV3" s="2277"/>
      <c r="CUW3" s="2277"/>
      <c r="CUX3" s="2277"/>
      <c r="CUY3" s="2277"/>
      <c r="CUZ3" s="2277"/>
      <c r="CVA3" s="2277"/>
      <c r="CVB3" s="2277"/>
      <c r="CVC3" s="2277"/>
      <c r="CVD3" s="2277"/>
      <c r="CVE3" s="2277"/>
      <c r="CVF3" s="2277"/>
      <c r="CVG3" s="2277"/>
      <c r="CVH3" s="2277"/>
      <c r="CVI3" s="2277"/>
      <c r="CVJ3" s="2277"/>
      <c r="CVK3" s="2277"/>
      <c r="CVL3" s="2277"/>
      <c r="CVM3" s="2277"/>
      <c r="CVN3" s="2277"/>
      <c r="CVO3" s="2277"/>
      <c r="CVP3" s="2277"/>
      <c r="CVQ3" s="2277"/>
      <c r="CVR3" s="2277"/>
      <c r="CVS3" s="2277"/>
      <c r="CVT3" s="2277"/>
      <c r="CVU3" s="2277"/>
      <c r="CVV3" s="2277"/>
      <c r="CVW3" s="2277"/>
      <c r="CVX3" s="2277"/>
      <c r="CVY3" s="2277"/>
      <c r="CVZ3" s="2277"/>
      <c r="CWA3" s="2277"/>
      <c r="CWB3" s="2277"/>
      <c r="CWC3" s="2277"/>
      <c r="CWD3" s="2277"/>
      <c r="CWE3" s="2277"/>
      <c r="CWF3" s="2277"/>
      <c r="CWG3" s="2277"/>
      <c r="CWH3" s="2277"/>
      <c r="CWI3" s="2277"/>
      <c r="CWJ3" s="2277"/>
      <c r="CWK3" s="2277"/>
      <c r="CWL3" s="2277"/>
      <c r="CWM3" s="2277"/>
      <c r="CWN3" s="2277"/>
      <c r="CWO3" s="2277"/>
      <c r="CWP3" s="2277"/>
      <c r="CWQ3" s="2277"/>
      <c r="CWR3" s="2277"/>
      <c r="CWS3" s="2277"/>
      <c r="CWT3" s="2277"/>
      <c r="CWU3" s="2277"/>
      <c r="CWV3" s="2277"/>
      <c r="CWW3" s="2277"/>
      <c r="CWX3" s="2277"/>
      <c r="CWY3" s="2277"/>
      <c r="CWZ3" s="2277"/>
      <c r="CXA3" s="2277"/>
      <c r="CXB3" s="2277"/>
      <c r="CXC3" s="2277"/>
      <c r="CXD3" s="2277"/>
      <c r="CXE3" s="2277"/>
      <c r="CXF3" s="2277"/>
      <c r="CXG3" s="2277"/>
      <c r="CXH3" s="2277"/>
      <c r="CXI3" s="2277"/>
      <c r="CXJ3" s="2277"/>
      <c r="CXK3" s="2277"/>
      <c r="CXL3" s="2277"/>
      <c r="CXM3" s="2277"/>
      <c r="CXN3" s="2277"/>
      <c r="CXO3" s="2277"/>
      <c r="CXP3" s="2277"/>
      <c r="CXQ3" s="2277"/>
      <c r="CXR3" s="2277"/>
      <c r="CXS3" s="2277"/>
      <c r="CXT3" s="2277"/>
      <c r="CXU3" s="2277"/>
      <c r="CXV3" s="2277"/>
      <c r="CXW3" s="2277"/>
      <c r="CXX3" s="2277"/>
      <c r="CXY3" s="2277"/>
      <c r="CXZ3" s="2277"/>
      <c r="CYA3" s="2277"/>
      <c r="CYB3" s="2277"/>
      <c r="CYC3" s="2277"/>
      <c r="CYD3" s="2277"/>
      <c r="CYE3" s="2277"/>
      <c r="CYF3" s="2277"/>
      <c r="CYG3" s="2277"/>
      <c r="CYH3" s="2277"/>
      <c r="CYI3" s="2277"/>
      <c r="CYJ3" s="2277"/>
      <c r="CYK3" s="2277"/>
      <c r="CYL3" s="2277"/>
      <c r="CYM3" s="2277"/>
      <c r="CYN3" s="2277"/>
      <c r="CYO3" s="2277"/>
      <c r="CYP3" s="2277"/>
      <c r="CYQ3" s="2277"/>
      <c r="CYR3" s="2277"/>
      <c r="CYS3" s="2277"/>
      <c r="CYT3" s="2277"/>
      <c r="CYU3" s="2277"/>
      <c r="CYV3" s="2277"/>
      <c r="CYW3" s="2277"/>
      <c r="CYX3" s="2277"/>
      <c r="CYY3" s="2277"/>
      <c r="CYZ3" s="2277"/>
      <c r="CZA3" s="2277"/>
      <c r="CZB3" s="2277"/>
      <c r="CZC3" s="2277"/>
      <c r="CZD3" s="2277"/>
      <c r="CZE3" s="2277"/>
      <c r="CZF3" s="2277"/>
      <c r="CZG3" s="2277"/>
      <c r="CZH3" s="2277"/>
      <c r="CZI3" s="2277"/>
      <c r="CZJ3" s="2277"/>
      <c r="CZK3" s="2277"/>
      <c r="CZL3" s="2277"/>
      <c r="CZM3" s="2277"/>
      <c r="CZN3" s="2277"/>
      <c r="CZO3" s="2277"/>
      <c r="CZP3" s="2277"/>
      <c r="CZQ3" s="2277"/>
      <c r="CZR3" s="2277"/>
      <c r="CZS3" s="2277"/>
      <c r="CZT3" s="2277"/>
      <c r="CZU3" s="2277"/>
      <c r="CZV3" s="2277"/>
      <c r="CZW3" s="2277"/>
      <c r="CZX3" s="2277"/>
      <c r="CZY3" s="2277"/>
      <c r="CZZ3" s="2277"/>
      <c r="DAA3" s="2277"/>
      <c r="DAB3" s="2277"/>
      <c r="DAC3" s="2277"/>
      <c r="DAD3" s="2277"/>
      <c r="DAE3" s="2277"/>
      <c r="DAF3" s="2277"/>
      <c r="DAG3" s="2277"/>
      <c r="DAH3" s="2277"/>
      <c r="DAI3" s="2277"/>
      <c r="DAJ3" s="2277"/>
      <c r="DAK3" s="2277"/>
      <c r="DAL3" s="2277"/>
      <c r="DAM3" s="2277"/>
      <c r="DAN3" s="2277"/>
      <c r="DAO3" s="2277"/>
      <c r="DAP3" s="2277"/>
      <c r="DAQ3" s="2277"/>
      <c r="DAR3" s="2277"/>
      <c r="DAS3" s="2277"/>
      <c r="DAT3" s="2277"/>
      <c r="DAU3" s="2277"/>
      <c r="DAV3" s="2277"/>
      <c r="DAW3" s="2277"/>
      <c r="DAX3" s="2277"/>
      <c r="DAY3" s="2277"/>
      <c r="DAZ3" s="2277"/>
      <c r="DBA3" s="2277"/>
      <c r="DBB3" s="2277"/>
      <c r="DBC3" s="2277"/>
      <c r="DBD3" s="2277"/>
      <c r="DBE3" s="2277"/>
      <c r="DBF3" s="2277"/>
      <c r="DBG3" s="2277"/>
      <c r="DBH3" s="2277"/>
      <c r="DBI3" s="2277"/>
      <c r="DBJ3" s="2277"/>
      <c r="DBK3" s="2277"/>
      <c r="DBL3" s="2277"/>
      <c r="DBM3" s="2277"/>
      <c r="DBN3" s="2277"/>
      <c r="DBO3" s="2277"/>
      <c r="DBP3" s="2277"/>
      <c r="DBQ3" s="2277"/>
      <c r="DBR3" s="2277"/>
      <c r="DBS3" s="2277"/>
      <c r="DBT3" s="2277"/>
      <c r="DBU3" s="2277"/>
      <c r="DBV3" s="2277"/>
      <c r="DBW3" s="2277"/>
      <c r="DBX3" s="2277"/>
      <c r="DBY3" s="2277"/>
      <c r="DBZ3" s="2277"/>
      <c r="DCA3" s="2277"/>
      <c r="DCB3" s="2277"/>
      <c r="DCC3" s="2277"/>
      <c r="DCD3" s="2277"/>
      <c r="DCE3" s="2277"/>
      <c r="DCF3" s="2277"/>
      <c r="DCG3" s="2277"/>
      <c r="DCH3" s="2277"/>
      <c r="DCI3" s="2277"/>
      <c r="DCJ3" s="2277"/>
      <c r="DCK3" s="2277"/>
      <c r="DCL3" s="2277"/>
      <c r="DCM3" s="2277"/>
      <c r="DCN3" s="2277"/>
      <c r="DCO3" s="2277"/>
      <c r="DCP3" s="2277"/>
      <c r="DCQ3" s="2277"/>
      <c r="DCR3" s="2277"/>
      <c r="DCS3" s="2277"/>
      <c r="DCT3" s="2277"/>
      <c r="DCU3" s="2277"/>
      <c r="DCV3" s="2277"/>
      <c r="DCW3" s="2277"/>
      <c r="DCX3" s="2277"/>
      <c r="DCY3" s="2277"/>
      <c r="DCZ3" s="2277"/>
      <c r="DDA3" s="2277"/>
      <c r="DDB3" s="2277"/>
      <c r="DDC3" s="2277"/>
      <c r="DDD3" s="2277"/>
      <c r="DDE3" s="2277"/>
      <c r="DDF3" s="2277"/>
      <c r="DDG3" s="2277"/>
      <c r="DDH3" s="2277"/>
      <c r="DDI3" s="2277"/>
      <c r="DDJ3" s="2277"/>
      <c r="DDK3" s="2277"/>
      <c r="DDL3" s="2277"/>
      <c r="DDM3" s="2277"/>
      <c r="DDN3" s="2277"/>
      <c r="DDO3" s="2277"/>
      <c r="DDP3" s="2277"/>
      <c r="DDQ3" s="2277"/>
      <c r="DDR3" s="2277"/>
      <c r="DDS3" s="2277"/>
      <c r="DDT3" s="2277"/>
      <c r="DDU3" s="2277"/>
      <c r="DDV3" s="2277"/>
      <c r="DDW3" s="2277"/>
      <c r="DDX3" s="2277"/>
      <c r="DDY3" s="2277"/>
      <c r="DDZ3" s="2277"/>
      <c r="DEA3" s="2277"/>
      <c r="DEB3" s="2277"/>
      <c r="DEC3" s="2277"/>
      <c r="DED3" s="2277"/>
      <c r="DEE3" s="2277"/>
      <c r="DEF3" s="2277"/>
      <c r="DEG3" s="2277"/>
      <c r="DEH3" s="2277"/>
      <c r="DEI3" s="2277"/>
      <c r="DEJ3" s="2277"/>
      <c r="DEK3" s="2277"/>
      <c r="DEL3" s="2277"/>
      <c r="DEM3" s="2277"/>
      <c r="DEN3" s="2277"/>
      <c r="DEO3" s="2277"/>
      <c r="DEP3" s="2277"/>
      <c r="DEQ3" s="2277"/>
      <c r="DER3" s="2277"/>
      <c r="DES3" s="2277"/>
      <c r="DET3" s="2277"/>
      <c r="DEU3" s="2277"/>
      <c r="DEV3" s="2277"/>
      <c r="DEW3" s="2277"/>
      <c r="DEX3" s="2277"/>
      <c r="DEY3" s="2277"/>
      <c r="DEZ3" s="2277"/>
      <c r="DFA3" s="2277"/>
      <c r="DFB3" s="2277"/>
      <c r="DFC3" s="2277"/>
      <c r="DFD3" s="2277"/>
      <c r="DFE3" s="2277"/>
      <c r="DFF3" s="2277"/>
      <c r="DFG3" s="2277"/>
      <c r="DFH3" s="2277"/>
      <c r="DFI3" s="2277"/>
      <c r="DFJ3" s="2277"/>
      <c r="DFK3" s="2277"/>
      <c r="DFL3" s="2277"/>
      <c r="DFM3" s="2277"/>
      <c r="DFN3" s="2277"/>
      <c r="DFO3" s="2277"/>
      <c r="DFP3" s="2277"/>
      <c r="DFQ3" s="2277"/>
      <c r="DFR3" s="2277"/>
      <c r="DFS3" s="2277"/>
      <c r="DFT3" s="2277"/>
      <c r="DFU3" s="2277"/>
      <c r="DFV3" s="2277"/>
      <c r="DFW3" s="2277"/>
      <c r="DFX3" s="2277"/>
      <c r="DFY3" s="2277"/>
      <c r="DFZ3" s="2277"/>
      <c r="DGA3" s="2277"/>
      <c r="DGB3" s="2277"/>
      <c r="DGC3" s="2277"/>
      <c r="DGD3" s="2277"/>
      <c r="DGE3" s="2277"/>
      <c r="DGF3" s="2277"/>
      <c r="DGG3" s="2277"/>
      <c r="DGH3" s="2277"/>
      <c r="DGI3" s="2277"/>
      <c r="DGJ3" s="2277"/>
      <c r="DGK3" s="2277"/>
      <c r="DGL3" s="2277"/>
      <c r="DGM3" s="2277"/>
      <c r="DGN3" s="2277"/>
      <c r="DGO3" s="2277"/>
      <c r="DGP3" s="2277"/>
      <c r="DGQ3" s="2277"/>
      <c r="DGR3" s="2277"/>
      <c r="DGS3" s="2277"/>
      <c r="DGT3" s="2277"/>
      <c r="DGU3" s="2277"/>
      <c r="DGV3" s="2277"/>
      <c r="DGW3" s="2277"/>
      <c r="DGX3" s="2277"/>
      <c r="DGY3" s="2277"/>
      <c r="DGZ3" s="2277"/>
      <c r="DHA3" s="2277"/>
      <c r="DHB3" s="2277"/>
      <c r="DHC3" s="2277"/>
      <c r="DHD3" s="2277"/>
      <c r="DHE3" s="2277"/>
      <c r="DHF3" s="2277"/>
      <c r="DHG3" s="2277"/>
      <c r="DHH3" s="2277"/>
      <c r="DHI3" s="2277"/>
      <c r="DHJ3" s="2277"/>
      <c r="DHK3" s="2277"/>
      <c r="DHL3" s="2277"/>
      <c r="DHM3" s="2277"/>
      <c r="DHN3" s="2277"/>
      <c r="DHO3" s="2277"/>
      <c r="DHP3" s="2277"/>
      <c r="DHQ3" s="2277"/>
      <c r="DHR3" s="2277"/>
      <c r="DHS3" s="2277"/>
      <c r="DHT3" s="2277"/>
      <c r="DHU3" s="2277"/>
      <c r="DHV3" s="2277"/>
      <c r="DHW3" s="2277"/>
      <c r="DHX3" s="2277"/>
      <c r="DHY3" s="2277"/>
      <c r="DHZ3" s="2277"/>
      <c r="DIA3" s="2277"/>
      <c r="DIB3" s="2277"/>
      <c r="DIC3" s="2277"/>
      <c r="DID3" s="2277"/>
      <c r="DIE3" s="2277"/>
      <c r="DIF3" s="2277"/>
      <c r="DIG3" s="2277"/>
      <c r="DIH3" s="2277"/>
      <c r="DII3" s="2277"/>
      <c r="DIJ3" s="2277"/>
      <c r="DIK3" s="2277"/>
      <c r="DIL3" s="2277"/>
      <c r="DIM3" s="2277"/>
      <c r="DIN3" s="2277"/>
      <c r="DIO3" s="2277"/>
      <c r="DIP3" s="2277"/>
      <c r="DIQ3" s="2277"/>
      <c r="DIR3" s="2277"/>
      <c r="DIS3" s="2277"/>
      <c r="DIT3" s="2277"/>
      <c r="DIU3" s="2277"/>
      <c r="DIV3" s="2277"/>
      <c r="DIW3" s="2277"/>
      <c r="DIX3" s="2277"/>
      <c r="DIY3" s="2277"/>
      <c r="DIZ3" s="2277"/>
      <c r="DJA3" s="2277"/>
      <c r="DJB3" s="2277"/>
      <c r="DJC3" s="2277"/>
      <c r="DJD3" s="2277"/>
      <c r="DJE3" s="2277"/>
      <c r="DJF3" s="2277"/>
      <c r="DJG3" s="2277"/>
      <c r="DJH3" s="2277"/>
      <c r="DJI3" s="2277"/>
      <c r="DJJ3" s="2277"/>
      <c r="DJK3" s="2277"/>
      <c r="DJL3" s="2277"/>
      <c r="DJM3" s="2277"/>
      <c r="DJN3" s="2277"/>
      <c r="DJO3" s="2277"/>
      <c r="DJP3" s="2277"/>
      <c r="DJQ3" s="2277"/>
      <c r="DJR3" s="2277"/>
      <c r="DJS3" s="2277"/>
      <c r="DJT3" s="2277"/>
      <c r="DJU3" s="2277"/>
      <c r="DJV3" s="2277"/>
      <c r="DJW3" s="2277"/>
      <c r="DJX3" s="2277"/>
      <c r="DJY3" s="2277"/>
      <c r="DJZ3" s="2277"/>
      <c r="DKA3" s="2277"/>
      <c r="DKB3" s="2277"/>
      <c r="DKC3" s="2277"/>
      <c r="DKD3" s="2277"/>
      <c r="DKE3" s="2277"/>
      <c r="DKF3" s="2277"/>
      <c r="DKG3" s="2277"/>
      <c r="DKH3" s="2277"/>
      <c r="DKI3" s="2277"/>
      <c r="DKJ3" s="2277"/>
      <c r="DKK3" s="2277"/>
      <c r="DKL3" s="2277"/>
      <c r="DKM3" s="2277"/>
      <c r="DKN3" s="2277"/>
      <c r="DKO3" s="2277"/>
      <c r="DKP3" s="2277"/>
      <c r="DKQ3" s="2277"/>
      <c r="DKR3" s="2277"/>
      <c r="DKS3" s="2277"/>
      <c r="DKT3" s="2277"/>
      <c r="DKU3" s="2277"/>
      <c r="DKV3" s="2277"/>
      <c r="DKW3" s="2277"/>
      <c r="DKX3" s="2277"/>
      <c r="DKY3" s="2277"/>
      <c r="DKZ3" s="2277"/>
      <c r="DLA3" s="2277"/>
      <c r="DLB3" s="2277"/>
      <c r="DLC3" s="2277"/>
      <c r="DLD3" s="2277"/>
      <c r="DLE3" s="2277"/>
      <c r="DLF3" s="2277"/>
      <c r="DLG3" s="2277"/>
      <c r="DLH3" s="2277"/>
      <c r="DLI3" s="2277"/>
      <c r="DLJ3" s="2277"/>
      <c r="DLK3" s="2277"/>
      <c r="DLL3" s="2277"/>
      <c r="DLM3" s="2277"/>
      <c r="DLN3" s="2277"/>
      <c r="DLO3" s="2277"/>
      <c r="DLP3" s="2277"/>
      <c r="DLQ3" s="2277"/>
      <c r="DLR3" s="2277"/>
      <c r="DLS3" s="2277"/>
      <c r="DLT3" s="2277"/>
      <c r="DLU3" s="2277"/>
      <c r="DLV3" s="2277"/>
      <c r="DLW3" s="2277"/>
      <c r="DLX3" s="2277"/>
      <c r="DLY3" s="2277"/>
      <c r="DLZ3" s="2277"/>
      <c r="DMA3" s="2277"/>
      <c r="DMB3" s="2277"/>
      <c r="DMC3" s="2277"/>
      <c r="DMD3" s="2277"/>
      <c r="DME3" s="2277"/>
      <c r="DMF3" s="2277"/>
      <c r="DMG3" s="2277"/>
      <c r="DMH3" s="2277"/>
      <c r="DMI3" s="2277"/>
      <c r="DMJ3" s="2277"/>
      <c r="DMK3" s="2277"/>
      <c r="DML3" s="2277"/>
      <c r="DMM3" s="2277"/>
      <c r="DMN3" s="2277"/>
      <c r="DMO3" s="2277"/>
      <c r="DMP3" s="2277"/>
      <c r="DMQ3" s="2277"/>
      <c r="DMR3" s="2277"/>
      <c r="DMS3" s="2277"/>
      <c r="DMT3" s="2277"/>
      <c r="DMU3" s="2277"/>
      <c r="DMV3" s="2277"/>
      <c r="DMW3" s="2277"/>
      <c r="DMX3" s="2277"/>
      <c r="DMY3" s="2277"/>
      <c r="DMZ3" s="2277"/>
      <c r="DNA3" s="2277"/>
      <c r="DNB3" s="2277"/>
      <c r="DNC3" s="2277"/>
      <c r="DND3" s="2277"/>
      <c r="DNE3" s="2277"/>
      <c r="DNF3" s="2277"/>
      <c r="DNG3" s="2277"/>
      <c r="DNH3" s="2277"/>
      <c r="DNI3" s="2277"/>
      <c r="DNJ3" s="2277"/>
      <c r="DNK3" s="2277"/>
      <c r="DNL3" s="2277"/>
      <c r="DNM3" s="2277"/>
      <c r="DNN3" s="2277"/>
      <c r="DNO3" s="2277"/>
      <c r="DNP3" s="2277"/>
      <c r="DNQ3" s="2277"/>
      <c r="DNR3" s="2277"/>
      <c r="DNS3" s="2277"/>
      <c r="DNT3" s="2277"/>
      <c r="DNU3" s="2277"/>
      <c r="DNV3" s="2277"/>
      <c r="DNW3" s="2277"/>
      <c r="DNX3" s="2277"/>
      <c r="DNY3" s="2277"/>
      <c r="DNZ3" s="2277"/>
      <c r="DOA3" s="2277"/>
      <c r="DOB3" s="2277"/>
      <c r="DOC3" s="2277"/>
      <c r="DOD3" s="2277"/>
      <c r="DOE3" s="2277"/>
      <c r="DOF3" s="2277"/>
      <c r="DOG3" s="2277"/>
      <c r="DOH3" s="2277"/>
      <c r="DOI3" s="2277"/>
      <c r="DOJ3" s="2277"/>
      <c r="DOK3" s="2277"/>
      <c r="DOL3" s="2277"/>
      <c r="DOM3" s="2277"/>
      <c r="DON3" s="2277"/>
      <c r="DOO3" s="2277"/>
      <c r="DOP3" s="2277"/>
      <c r="DOQ3" s="2277"/>
      <c r="DOR3" s="2277"/>
      <c r="DOS3" s="2277"/>
      <c r="DOT3" s="2277"/>
      <c r="DOU3" s="2277"/>
      <c r="DOV3" s="2277"/>
      <c r="DOW3" s="2277"/>
      <c r="DOX3" s="2277"/>
      <c r="DOY3" s="2277"/>
      <c r="DOZ3" s="2277"/>
      <c r="DPA3" s="2277"/>
      <c r="DPB3" s="2277"/>
      <c r="DPC3" s="2277"/>
      <c r="DPD3" s="2277"/>
      <c r="DPE3" s="2277"/>
      <c r="DPF3" s="2277"/>
      <c r="DPG3" s="2277"/>
      <c r="DPH3" s="2277"/>
      <c r="DPI3" s="2277"/>
      <c r="DPJ3" s="2277"/>
      <c r="DPK3" s="2277"/>
      <c r="DPL3" s="2277"/>
      <c r="DPM3" s="2277"/>
      <c r="DPN3" s="2277"/>
      <c r="DPO3" s="2277"/>
      <c r="DPP3" s="2277"/>
      <c r="DPQ3" s="2277"/>
      <c r="DPR3" s="2277"/>
      <c r="DPS3" s="2277"/>
      <c r="DPT3" s="2277"/>
      <c r="DPU3" s="2277"/>
      <c r="DPV3" s="2277"/>
      <c r="DPW3" s="2277"/>
      <c r="DPX3" s="2277"/>
      <c r="DPY3" s="2277"/>
      <c r="DPZ3" s="2277"/>
      <c r="DQA3" s="2277"/>
      <c r="DQB3" s="2277"/>
      <c r="DQC3" s="2277"/>
      <c r="DQD3" s="2277"/>
      <c r="DQE3" s="2277"/>
      <c r="DQF3" s="2277"/>
      <c r="DQG3" s="2277"/>
      <c r="DQH3" s="2277"/>
      <c r="DQI3" s="2277"/>
      <c r="DQJ3" s="2277"/>
      <c r="DQK3" s="2277"/>
      <c r="DQL3" s="2277"/>
      <c r="DQM3" s="2277"/>
      <c r="DQN3" s="2277"/>
      <c r="DQO3" s="2277"/>
      <c r="DQP3" s="2277"/>
      <c r="DQQ3" s="2277"/>
      <c r="DQR3" s="2277"/>
      <c r="DQS3" s="2277"/>
      <c r="DQT3" s="2277"/>
      <c r="DQU3" s="2277"/>
      <c r="DQV3" s="2277"/>
      <c r="DQW3" s="2277"/>
      <c r="DQX3" s="2277"/>
      <c r="DQY3" s="2277"/>
      <c r="DQZ3" s="2277"/>
      <c r="DRA3" s="2277"/>
      <c r="DRB3" s="2277"/>
      <c r="DRC3" s="2277"/>
      <c r="DRD3" s="2277"/>
      <c r="DRE3" s="2277"/>
      <c r="DRF3" s="2277"/>
      <c r="DRG3" s="2277"/>
      <c r="DRH3" s="2277"/>
      <c r="DRI3" s="2277"/>
      <c r="DRJ3" s="2277"/>
      <c r="DRK3" s="2277"/>
      <c r="DRL3" s="2277"/>
      <c r="DRM3" s="2277"/>
      <c r="DRN3" s="2277"/>
      <c r="DRO3" s="2277"/>
      <c r="DRP3" s="2277"/>
      <c r="DRQ3" s="2277"/>
      <c r="DRR3" s="2277"/>
      <c r="DRS3" s="2277"/>
      <c r="DRT3" s="2277"/>
      <c r="DRU3" s="2277"/>
      <c r="DRV3" s="2277"/>
      <c r="DRW3" s="2277"/>
      <c r="DRX3" s="2277"/>
      <c r="DRY3" s="2277"/>
      <c r="DRZ3" s="2277"/>
      <c r="DSA3" s="2277"/>
      <c r="DSB3" s="2277"/>
      <c r="DSC3" s="2277"/>
      <c r="DSD3" s="2277"/>
      <c r="DSE3" s="2277"/>
      <c r="DSF3" s="2277"/>
      <c r="DSG3" s="2277"/>
      <c r="DSH3" s="2277"/>
      <c r="DSI3" s="2277"/>
      <c r="DSJ3" s="2277"/>
      <c r="DSK3" s="2277"/>
      <c r="DSL3" s="2277"/>
      <c r="DSM3" s="2277"/>
      <c r="DSN3" s="2277"/>
      <c r="DSO3" s="2277"/>
      <c r="DSP3" s="2277"/>
      <c r="DSQ3" s="2277"/>
      <c r="DSR3" s="2277"/>
      <c r="DSS3" s="2277"/>
      <c r="DST3" s="2277"/>
      <c r="DSU3" s="2277"/>
      <c r="DSV3" s="2277"/>
      <c r="DSW3" s="2277"/>
      <c r="DSX3" s="2277"/>
      <c r="DSY3" s="2277"/>
      <c r="DSZ3" s="2277"/>
      <c r="DTA3" s="2277"/>
      <c r="DTB3" s="2277"/>
      <c r="DTC3" s="2277"/>
      <c r="DTD3" s="2277"/>
      <c r="DTE3" s="2277"/>
      <c r="DTF3" s="2277"/>
      <c r="DTG3" s="2277"/>
      <c r="DTH3" s="2277"/>
      <c r="DTI3" s="2277"/>
      <c r="DTJ3" s="2277"/>
      <c r="DTK3" s="2277"/>
      <c r="DTL3" s="2277"/>
      <c r="DTM3" s="2277"/>
      <c r="DTN3" s="2277"/>
      <c r="DTO3" s="2277"/>
      <c r="DTP3" s="2277"/>
      <c r="DTQ3" s="2277"/>
      <c r="DTR3" s="2277"/>
      <c r="DTS3" s="2277"/>
      <c r="DTT3" s="2277"/>
      <c r="DTU3" s="2277"/>
      <c r="DTV3" s="2277"/>
      <c r="DTW3" s="2277"/>
      <c r="DTX3" s="2277"/>
      <c r="DTY3" s="2277"/>
      <c r="DTZ3" s="2277"/>
      <c r="DUA3" s="2277"/>
      <c r="DUB3" s="2277"/>
      <c r="DUC3" s="2277"/>
      <c r="DUD3" s="2277"/>
      <c r="DUE3" s="2277"/>
      <c r="DUF3" s="2277"/>
      <c r="DUG3" s="2277"/>
      <c r="DUH3" s="2277"/>
      <c r="DUI3" s="2277"/>
      <c r="DUJ3" s="2277"/>
      <c r="DUK3" s="2277"/>
      <c r="DUL3" s="2277"/>
      <c r="DUM3" s="2277"/>
      <c r="DUN3" s="2277"/>
      <c r="DUO3" s="2277"/>
      <c r="DUP3" s="2277"/>
      <c r="DUQ3" s="2277"/>
      <c r="DUR3" s="2277"/>
      <c r="DUS3" s="2277"/>
      <c r="DUT3" s="2277"/>
      <c r="DUU3" s="2277"/>
      <c r="DUV3" s="2277"/>
      <c r="DUW3" s="2277"/>
      <c r="DUX3" s="2277"/>
      <c r="DUY3" s="2277"/>
      <c r="DUZ3" s="2277"/>
      <c r="DVA3" s="2277"/>
      <c r="DVB3" s="2277"/>
      <c r="DVC3" s="2277"/>
      <c r="DVD3" s="2277"/>
      <c r="DVE3" s="2277"/>
      <c r="DVF3" s="2277"/>
      <c r="DVG3" s="2277"/>
      <c r="DVH3" s="2277"/>
      <c r="DVI3" s="2277"/>
      <c r="DVJ3" s="2277"/>
      <c r="DVK3" s="2277"/>
      <c r="DVL3" s="2277"/>
      <c r="DVM3" s="2277"/>
      <c r="DVN3" s="2277"/>
      <c r="DVO3" s="2277"/>
      <c r="DVP3" s="2277"/>
      <c r="DVQ3" s="2277"/>
      <c r="DVR3" s="2277"/>
      <c r="DVS3" s="2277"/>
      <c r="DVT3" s="2277"/>
      <c r="DVU3" s="2277"/>
      <c r="DVV3" s="2277"/>
      <c r="DVW3" s="2277"/>
      <c r="DVX3" s="2277"/>
      <c r="DVY3" s="2277"/>
      <c r="DVZ3" s="2277"/>
      <c r="DWA3" s="2277"/>
      <c r="DWB3" s="2277"/>
      <c r="DWC3" s="2277"/>
      <c r="DWD3" s="2277"/>
      <c r="DWE3" s="2277"/>
      <c r="DWF3" s="2277"/>
      <c r="DWG3" s="2277"/>
      <c r="DWH3" s="2277"/>
      <c r="DWI3" s="2277"/>
      <c r="DWJ3" s="2277"/>
      <c r="DWK3" s="2277"/>
      <c r="DWL3" s="2277"/>
      <c r="DWM3" s="2277"/>
      <c r="DWN3" s="2277"/>
      <c r="DWO3" s="2277"/>
      <c r="DWP3" s="2277"/>
      <c r="DWQ3" s="2277"/>
      <c r="DWR3" s="2277"/>
      <c r="DWS3" s="2277"/>
      <c r="DWT3" s="2277"/>
      <c r="DWU3" s="2277"/>
      <c r="DWV3" s="2277"/>
      <c r="DWW3" s="2277"/>
      <c r="DWX3" s="2277"/>
      <c r="DWY3" s="2277"/>
      <c r="DWZ3" s="2277"/>
      <c r="DXA3" s="2277"/>
      <c r="DXB3" s="2277"/>
      <c r="DXC3" s="2277"/>
      <c r="DXD3" s="2277"/>
      <c r="DXE3" s="2277"/>
      <c r="DXF3" s="2277"/>
      <c r="DXG3" s="2277"/>
      <c r="DXH3" s="2277"/>
      <c r="DXI3" s="2277"/>
      <c r="DXJ3" s="2277"/>
      <c r="DXK3" s="2277"/>
      <c r="DXL3" s="2277"/>
      <c r="DXM3" s="2277"/>
      <c r="DXN3" s="2277"/>
      <c r="DXO3" s="2277"/>
      <c r="DXP3" s="2277"/>
      <c r="DXQ3" s="2277"/>
      <c r="DXR3" s="2277"/>
      <c r="DXS3" s="2277"/>
      <c r="DXT3" s="2277"/>
      <c r="DXU3" s="2277"/>
      <c r="DXV3" s="2277"/>
      <c r="DXW3" s="2277"/>
      <c r="DXX3" s="2277"/>
      <c r="DXY3" s="2277"/>
      <c r="DXZ3" s="2277"/>
      <c r="DYA3" s="2277"/>
      <c r="DYB3" s="2277"/>
      <c r="DYC3" s="2277"/>
      <c r="DYD3" s="2277"/>
      <c r="DYE3" s="2277"/>
      <c r="DYF3" s="2277"/>
      <c r="DYG3" s="2277"/>
      <c r="DYH3" s="2277"/>
      <c r="DYI3" s="2277"/>
      <c r="DYJ3" s="2277"/>
      <c r="DYK3" s="2277"/>
      <c r="DYL3" s="2277"/>
      <c r="DYM3" s="2277"/>
      <c r="DYN3" s="2277"/>
      <c r="DYO3" s="2277"/>
      <c r="DYP3" s="2277"/>
      <c r="DYQ3" s="2277"/>
      <c r="DYR3" s="2277"/>
      <c r="DYS3" s="2277"/>
      <c r="DYT3" s="2277"/>
      <c r="DYU3" s="2277"/>
      <c r="DYV3" s="2277"/>
      <c r="DYW3" s="2277"/>
      <c r="DYX3" s="2277"/>
      <c r="DYY3" s="2277"/>
      <c r="DYZ3" s="2277"/>
      <c r="DZA3" s="2277"/>
      <c r="DZB3" s="2277"/>
      <c r="DZC3" s="2277"/>
      <c r="DZD3" s="2277"/>
      <c r="DZE3" s="2277"/>
      <c r="DZF3" s="2277"/>
      <c r="DZG3" s="2277"/>
      <c r="DZH3" s="2277"/>
      <c r="DZI3" s="2277"/>
      <c r="DZJ3" s="2277"/>
      <c r="DZK3" s="2277"/>
      <c r="DZL3" s="2277"/>
      <c r="DZM3" s="2277"/>
      <c r="DZN3" s="2277"/>
      <c r="DZO3" s="2277"/>
      <c r="DZP3" s="2277"/>
      <c r="DZQ3" s="2277"/>
      <c r="DZR3" s="2277"/>
      <c r="DZS3" s="2277"/>
      <c r="DZT3" s="2277"/>
      <c r="DZU3" s="2277"/>
      <c r="DZV3" s="2277"/>
      <c r="DZW3" s="2277"/>
      <c r="DZX3" s="2277"/>
      <c r="DZY3" s="2277"/>
      <c r="DZZ3" s="2277"/>
      <c r="EAA3" s="2277"/>
      <c r="EAB3" s="2277"/>
      <c r="EAC3" s="2277"/>
      <c r="EAD3" s="2277"/>
      <c r="EAE3" s="2277"/>
      <c r="EAF3" s="2277"/>
      <c r="EAG3" s="2277"/>
      <c r="EAH3" s="2277"/>
      <c r="EAI3" s="2277"/>
      <c r="EAJ3" s="2277"/>
      <c r="EAK3" s="2277"/>
      <c r="EAL3" s="2277"/>
      <c r="EAM3" s="2277"/>
      <c r="EAN3" s="2277"/>
      <c r="EAO3" s="2277"/>
      <c r="EAP3" s="2277"/>
      <c r="EAQ3" s="2277"/>
      <c r="EAR3" s="2277"/>
      <c r="EAS3" s="2277"/>
      <c r="EAT3" s="2277"/>
      <c r="EAU3" s="2277"/>
      <c r="EAV3" s="2277"/>
      <c r="EAW3" s="2277"/>
      <c r="EAX3" s="2277"/>
      <c r="EAY3" s="2277"/>
      <c r="EAZ3" s="2277"/>
      <c r="EBA3" s="2277"/>
      <c r="EBB3" s="2277"/>
      <c r="EBC3" s="2277"/>
      <c r="EBD3" s="2277"/>
      <c r="EBE3" s="2277"/>
      <c r="EBF3" s="2277"/>
      <c r="EBG3" s="2277"/>
      <c r="EBH3" s="2277"/>
      <c r="EBI3" s="2277"/>
      <c r="EBJ3" s="2277"/>
      <c r="EBK3" s="2277"/>
      <c r="EBL3" s="2277"/>
      <c r="EBM3" s="2277"/>
      <c r="EBN3" s="2277"/>
      <c r="EBO3" s="2277"/>
      <c r="EBP3" s="2277"/>
      <c r="EBQ3" s="2277"/>
      <c r="EBR3" s="2277"/>
      <c r="EBS3" s="2277"/>
      <c r="EBT3" s="2277"/>
      <c r="EBU3" s="2277"/>
      <c r="EBV3" s="2277"/>
      <c r="EBW3" s="2277"/>
      <c r="EBX3" s="2277"/>
      <c r="EBY3" s="2277"/>
      <c r="EBZ3" s="2277"/>
      <c r="ECA3" s="2277"/>
      <c r="ECB3" s="2277"/>
      <c r="ECC3" s="2277"/>
      <c r="ECD3" s="2277"/>
      <c r="ECE3" s="2277"/>
      <c r="ECF3" s="2277"/>
      <c r="ECG3" s="2277"/>
      <c r="ECH3" s="2277"/>
      <c r="ECI3" s="2277"/>
      <c r="ECJ3" s="2277"/>
      <c r="ECK3" s="2277"/>
      <c r="ECL3" s="2277"/>
      <c r="ECM3" s="2277"/>
      <c r="ECN3" s="2277"/>
      <c r="ECO3" s="2277"/>
      <c r="ECP3" s="2277"/>
      <c r="ECQ3" s="2277"/>
      <c r="ECR3" s="2277"/>
      <c r="ECS3" s="2277"/>
      <c r="ECT3" s="2277"/>
      <c r="ECU3" s="2277"/>
      <c r="ECV3" s="2277"/>
      <c r="ECW3" s="2277"/>
      <c r="ECX3" s="2277"/>
      <c r="ECY3" s="2277"/>
      <c r="ECZ3" s="2277"/>
      <c r="EDA3" s="2277"/>
      <c r="EDB3" s="2277"/>
      <c r="EDC3" s="2277"/>
      <c r="EDD3" s="2277"/>
      <c r="EDE3" s="2277"/>
      <c r="EDF3" s="2277"/>
      <c r="EDG3" s="2277"/>
      <c r="EDH3" s="2277"/>
      <c r="EDI3" s="2277"/>
      <c r="EDJ3" s="2277"/>
      <c r="EDK3" s="2277"/>
      <c r="EDL3" s="2277"/>
      <c r="EDM3" s="2277"/>
      <c r="EDN3" s="2277"/>
      <c r="EDO3" s="2277"/>
      <c r="EDP3" s="2277"/>
      <c r="EDQ3" s="2277"/>
      <c r="EDR3" s="2277"/>
      <c r="EDS3" s="2277"/>
      <c r="EDT3" s="2277"/>
      <c r="EDU3" s="2277"/>
      <c r="EDV3" s="2277"/>
      <c r="EDW3" s="2277"/>
      <c r="EDX3" s="2277"/>
      <c r="EDY3" s="2277"/>
      <c r="EDZ3" s="2277"/>
      <c r="EEA3" s="2277"/>
      <c r="EEB3" s="2277"/>
      <c r="EEC3" s="2277"/>
      <c r="EED3" s="2277"/>
      <c r="EEE3" s="2277"/>
      <c r="EEF3" s="2277"/>
      <c r="EEG3" s="2277"/>
      <c r="EEH3" s="2277"/>
      <c r="EEI3" s="2277"/>
      <c r="EEJ3" s="2277"/>
      <c r="EEK3" s="2277"/>
      <c r="EEL3" s="2277"/>
      <c r="EEM3" s="2277"/>
      <c r="EEN3" s="2277"/>
      <c r="EEO3" s="2277"/>
      <c r="EEP3" s="2277"/>
      <c r="EEQ3" s="2277"/>
      <c r="EER3" s="2277"/>
      <c r="EES3" s="2277"/>
      <c r="EET3" s="2277"/>
      <c r="EEU3" s="2277"/>
      <c r="EEV3" s="2277"/>
      <c r="EEW3" s="2277"/>
      <c r="EEX3" s="2277"/>
      <c r="EEY3" s="2277"/>
      <c r="EEZ3" s="2277"/>
      <c r="EFA3" s="2277"/>
      <c r="EFB3" s="2277"/>
      <c r="EFC3" s="2277"/>
      <c r="EFD3" s="2277"/>
      <c r="EFE3" s="2277"/>
      <c r="EFF3" s="2277"/>
      <c r="EFG3" s="2277"/>
      <c r="EFH3" s="2277"/>
      <c r="EFI3" s="2277"/>
      <c r="EFJ3" s="2277"/>
      <c r="EFK3" s="2277"/>
      <c r="EFL3" s="2277"/>
      <c r="EFM3" s="2277"/>
      <c r="EFN3" s="2277"/>
      <c r="EFO3" s="2277"/>
      <c r="EFP3" s="2277"/>
      <c r="EFQ3" s="2277"/>
      <c r="EFR3" s="2277"/>
      <c r="EFS3" s="2277"/>
      <c r="EFT3" s="2277"/>
      <c r="EFU3" s="2277"/>
      <c r="EFV3" s="2277"/>
      <c r="EFW3" s="2277"/>
      <c r="EFX3" s="2277"/>
      <c r="EFY3" s="2277"/>
      <c r="EFZ3" s="2277"/>
      <c r="EGA3" s="2277"/>
      <c r="EGB3" s="2277"/>
      <c r="EGC3" s="2277"/>
      <c r="EGD3" s="2277"/>
      <c r="EGE3" s="2277"/>
      <c r="EGF3" s="2277"/>
      <c r="EGG3" s="2277"/>
      <c r="EGH3" s="2277"/>
      <c r="EGI3" s="2277"/>
      <c r="EGJ3" s="2277"/>
      <c r="EGK3" s="2277"/>
      <c r="EGL3" s="2277"/>
      <c r="EGM3" s="2277"/>
      <c r="EGN3" s="2277"/>
      <c r="EGO3" s="2277"/>
      <c r="EGP3" s="2277"/>
      <c r="EGQ3" s="2277"/>
      <c r="EGR3" s="2277"/>
      <c r="EGS3" s="2277"/>
      <c r="EGT3" s="2277"/>
      <c r="EGU3" s="2277"/>
      <c r="EGV3" s="2277"/>
      <c r="EGW3" s="2277"/>
      <c r="EGX3" s="2277"/>
      <c r="EGY3" s="2277"/>
      <c r="EGZ3" s="2277"/>
      <c r="EHA3" s="2277"/>
      <c r="EHB3" s="2277"/>
      <c r="EHC3" s="2277"/>
      <c r="EHD3" s="2277"/>
      <c r="EHE3" s="2277"/>
      <c r="EHF3" s="2277"/>
      <c r="EHG3" s="2277"/>
      <c r="EHH3" s="2277"/>
      <c r="EHI3" s="2277"/>
      <c r="EHJ3" s="2277"/>
      <c r="EHK3" s="2277"/>
      <c r="EHL3" s="2277"/>
      <c r="EHM3" s="2277"/>
      <c r="EHN3" s="2277"/>
      <c r="EHO3" s="2277"/>
      <c r="EHP3" s="2277"/>
      <c r="EHQ3" s="2277"/>
      <c r="EHR3" s="2277"/>
      <c r="EHS3" s="2277"/>
      <c r="EHT3" s="2277"/>
      <c r="EHU3" s="2277"/>
      <c r="EHV3" s="2277"/>
      <c r="EHW3" s="2277"/>
      <c r="EHX3" s="2277"/>
      <c r="EHY3" s="2277"/>
      <c r="EHZ3" s="2277"/>
      <c r="EIA3" s="2277"/>
      <c r="EIB3" s="2277"/>
      <c r="EIC3" s="2277"/>
      <c r="EID3" s="2277"/>
      <c r="EIE3" s="2277"/>
      <c r="EIF3" s="2277"/>
      <c r="EIG3" s="2277"/>
      <c r="EIH3" s="2277"/>
      <c r="EII3" s="2277"/>
      <c r="EIJ3" s="2277"/>
      <c r="EIK3" s="2277"/>
      <c r="EIL3" s="2277"/>
      <c r="EIM3" s="2277"/>
      <c r="EIN3" s="2277"/>
      <c r="EIO3" s="2277"/>
      <c r="EIP3" s="2277"/>
      <c r="EIQ3" s="2277"/>
      <c r="EIR3" s="2277"/>
      <c r="EIS3" s="2277"/>
      <c r="EIT3" s="2277"/>
      <c r="EIU3" s="2277"/>
      <c r="EIV3" s="2277"/>
      <c r="EIW3" s="2277"/>
      <c r="EIX3" s="2277"/>
      <c r="EIY3" s="2277"/>
      <c r="EIZ3" s="2277"/>
      <c r="EJA3" s="2277"/>
      <c r="EJB3" s="2277"/>
      <c r="EJC3" s="2277"/>
      <c r="EJD3" s="2277"/>
      <c r="EJE3" s="2277"/>
      <c r="EJF3" s="2277"/>
      <c r="EJG3" s="2277"/>
      <c r="EJH3" s="2277"/>
      <c r="EJI3" s="2277"/>
      <c r="EJJ3" s="2277"/>
      <c r="EJK3" s="2277"/>
      <c r="EJL3" s="2277"/>
      <c r="EJM3" s="2277"/>
      <c r="EJN3" s="2277"/>
      <c r="EJO3" s="2277"/>
      <c r="EJP3" s="2277"/>
      <c r="EJQ3" s="2277"/>
      <c r="EJR3" s="2277"/>
      <c r="EJS3" s="2277"/>
      <c r="EJT3" s="2277"/>
      <c r="EJU3" s="2277"/>
      <c r="EJV3" s="2277"/>
      <c r="EJW3" s="2277"/>
      <c r="EJX3" s="2277"/>
      <c r="EJY3" s="2277"/>
      <c r="EJZ3" s="2277"/>
      <c r="EKA3" s="2277"/>
      <c r="EKB3" s="2277"/>
      <c r="EKC3" s="2277"/>
      <c r="EKD3" s="2277"/>
      <c r="EKE3" s="2277"/>
      <c r="EKF3" s="2277"/>
      <c r="EKG3" s="2277"/>
      <c r="EKH3" s="2277"/>
      <c r="EKI3" s="2277"/>
      <c r="EKJ3" s="2277"/>
      <c r="EKK3" s="2277"/>
      <c r="EKL3" s="2277"/>
      <c r="EKM3" s="2277"/>
      <c r="EKN3" s="2277"/>
      <c r="EKO3" s="2277"/>
      <c r="EKP3" s="2277"/>
      <c r="EKQ3" s="2277"/>
      <c r="EKR3" s="2277"/>
      <c r="EKS3" s="2277"/>
      <c r="EKT3" s="2277"/>
      <c r="EKU3" s="2277"/>
      <c r="EKV3" s="2277"/>
      <c r="EKW3" s="2277"/>
      <c r="EKX3" s="2277"/>
      <c r="EKY3" s="2277"/>
      <c r="EKZ3" s="2277"/>
      <c r="ELA3" s="2277"/>
      <c r="ELB3" s="2277"/>
      <c r="ELC3" s="2277"/>
      <c r="ELD3" s="2277"/>
      <c r="ELE3" s="2277"/>
      <c r="ELF3" s="2277"/>
      <c r="ELG3" s="2277"/>
      <c r="ELH3" s="2277"/>
      <c r="ELI3" s="2277"/>
      <c r="ELJ3" s="2277"/>
      <c r="ELK3" s="2277"/>
      <c r="ELL3" s="2277"/>
      <c r="ELM3" s="2277"/>
      <c r="ELN3" s="2277"/>
      <c r="ELO3" s="2277"/>
      <c r="ELP3" s="2277"/>
      <c r="ELQ3" s="2277"/>
      <c r="ELR3" s="2277"/>
      <c r="ELS3" s="2277"/>
      <c r="ELT3" s="2277"/>
      <c r="ELU3" s="2277"/>
      <c r="ELV3" s="2277"/>
      <c r="ELW3" s="2277"/>
      <c r="ELX3" s="2277"/>
      <c r="ELY3" s="2277"/>
      <c r="ELZ3" s="2277"/>
      <c r="EMA3" s="2277"/>
      <c r="EMB3" s="2277"/>
      <c r="EMC3" s="2277"/>
      <c r="EMD3" s="2277"/>
      <c r="EME3" s="2277"/>
      <c r="EMF3" s="2277"/>
      <c r="EMG3" s="2277"/>
      <c r="EMH3" s="2277"/>
      <c r="EMI3" s="2277"/>
      <c r="EMJ3" s="2277"/>
      <c r="EMK3" s="2277"/>
      <c r="EML3" s="2277"/>
      <c r="EMM3" s="2277"/>
      <c r="EMN3" s="2277"/>
      <c r="EMO3" s="2277"/>
      <c r="EMP3" s="2277"/>
      <c r="EMQ3" s="2277"/>
      <c r="EMR3" s="2277"/>
      <c r="EMS3" s="2277"/>
      <c r="EMT3" s="2277"/>
      <c r="EMU3" s="2277"/>
      <c r="EMV3" s="2277"/>
      <c r="EMW3" s="2277"/>
      <c r="EMX3" s="2277"/>
      <c r="EMY3" s="2277"/>
      <c r="EMZ3" s="2277"/>
      <c r="ENA3" s="2277"/>
      <c r="ENB3" s="2277"/>
      <c r="ENC3" s="2277"/>
      <c r="END3" s="2277"/>
      <c r="ENE3" s="2277"/>
      <c r="ENF3" s="2277"/>
      <c r="ENG3" s="2277"/>
      <c r="ENH3" s="2277"/>
      <c r="ENI3" s="2277"/>
      <c r="ENJ3" s="2277"/>
      <c r="ENK3" s="2277"/>
      <c r="ENL3" s="2277"/>
      <c r="ENM3" s="2277"/>
      <c r="ENN3" s="2277"/>
      <c r="ENO3" s="2277"/>
      <c r="ENP3" s="2277"/>
      <c r="ENQ3" s="2277"/>
      <c r="ENR3" s="2277"/>
      <c r="ENS3" s="2277"/>
      <c r="ENT3" s="2277"/>
      <c r="ENU3" s="2277"/>
      <c r="ENV3" s="2277"/>
      <c r="ENW3" s="2277"/>
      <c r="ENX3" s="2277"/>
      <c r="ENY3" s="2277"/>
      <c r="ENZ3" s="2277"/>
      <c r="EOA3" s="2277"/>
      <c r="EOB3" s="2277"/>
      <c r="EOC3" s="2277"/>
      <c r="EOD3" s="2277"/>
      <c r="EOE3" s="2277"/>
      <c r="EOF3" s="2277"/>
      <c r="EOG3" s="2277"/>
      <c r="EOH3" s="2277"/>
      <c r="EOI3" s="2277"/>
      <c r="EOJ3" s="2277"/>
      <c r="EOK3" s="2277"/>
      <c r="EOL3" s="2277"/>
      <c r="EOM3" s="2277"/>
      <c r="EON3" s="2277"/>
      <c r="EOO3" s="2277"/>
      <c r="EOP3" s="2277"/>
      <c r="EOQ3" s="2277"/>
      <c r="EOR3" s="2277"/>
      <c r="EOS3" s="2277"/>
      <c r="EOT3" s="2277"/>
      <c r="EOU3" s="2277"/>
      <c r="EOV3" s="2277"/>
      <c r="EOW3" s="2277"/>
      <c r="EOX3" s="2277"/>
      <c r="EOY3" s="2277"/>
      <c r="EOZ3" s="2277"/>
      <c r="EPA3" s="2277"/>
      <c r="EPB3" s="2277"/>
      <c r="EPC3" s="2277"/>
      <c r="EPD3" s="2277"/>
      <c r="EPE3" s="2277"/>
      <c r="EPF3" s="2277"/>
      <c r="EPG3" s="2277"/>
      <c r="EPH3" s="2277"/>
      <c r="EPI3" s="2277"/>
      <c r="EPJ3" s="2277"/>
      <c r="EPK3" s="2277"/>
      <c r="EPL3" s="2277"/>
      <c r="EPM3" s="2277"/>
      <c r="EPN3" s="2277"/>
      <c r="EPO3" s="2277"/>
      <c r="EPP3" s="2277"/>
      <c r="EPQ3" s="2277"/>
      <c r="EPR3" s="2277"/>
      <c r="EPS3" s="2277"/>
      <c r="EPT3" s="2277"/>
      <c r="EPU3" s="2277"/>
      <c r="EPV3" s="2277"/>
      <c r="EPW3" s="2277"/>
      <c r="EPX3" s="2277"/>
      <c r="EPY3" s="2277"/>
      <c r="EPZ3" s="2277"/>
      <c r="EQA3" s="2277"/>
      <c r="EQB3" s="2277"/>
      <c r="EQC3" s="2277"/>
      <c r="EQD3" s="2277"/>
      <c r="EQE3" s="2277"/>
      <c r="EQF3" s="2277"/>
      <c r="EQG3" s="2277"/>
      <c r="EQH3" s="2277"/>
      <c r="EQI3" s="2277"/>
      <c r="EQJ3" s="2277"/>
      <c r="EQK3" s="2277"/>
      <c r="EQL3" s="2277"/>
      <c r="EQM3" s="2277"/>
      <c r="EQN3" s="2277"/>
      <c r="EQO3" s="2277"/>
      <c r="EQP3" s="2277"/>
      <c r="EQQ3" s="2277"/>
      <c r="EQR3" s="2277"/>
      <c r="EQS3" s="2277"/>
      <c r="EQT3" s="2277"/>
      <c r="EQU3" s="2277"/>
      <c r="EQV3" s="2277"/>
      <c r="EQW3" s="2277"/>
      <c r="EQX3" s="2277"/>
      <c r="EQY3" s="2277"/>
      <c r="EQZ3" s="2277"/>
      <c r="ERA3" s="2277"/>
      <c r="ERB3" s="2277"/>
      <c r="ERC3" s="2277"/>
      <c r="ERD3" s="2277"/>
      <c r="ERE3" s="2277"/>
      <c r="ERF3" s="2277"/>
      <c r="ERG3" s="2277"/>
      <c r="ERH3" s="2277"/>
      <c r="ERI3" s="2277"/>
      <c r="ERJ3" s="2277"/>
      <c r="ERK3" s="2277"/>
      <c r="ERL3" s="2277"/>
      <c r="ERM3" s="2277"/>
      <c r="ERN3" s="2277"/>
      <c r="ERO3" s="2277"/>
      <c r="ERP3" s="2277"/>
      <c r="ERQ3" s="2277"/>
      <c r="ERR3" s="2277"/>
      <c r="ERS3" s="2277"/>
      <c r="ERT3" s="2277"/>
      <c r="ERU3" s="2277"/>
      <c r="ERV3" s="2277"/>
      <c r="ERW3" s="2277"/>
      <c r="ERX3" s="2277"/>
      <c r="ERY3" s="2277"/>
      <c r="ERZ3" s="2277"/>
      <c r="ESA3" s="2277"/>
      <c r="ESB3" s="2277"/>
      <c r="ESC3" s="2277"/>
      <c r="ESD3" s="2277"/>
      <c r="ESE3" s="2277"/>
      <c r="ESF3" s="2277"/>
      <c r="ESG3" s="2277"/>
      <c r="ESH3" s="2277"/>
      <c r="ESI3" s="2277"/>
      <c r="ESJ3" s="2277"/>
      <c r="ESK3" s="2277"/>
      <c r="ESL3" s="2277"/>
      <c r="ESM3" s="2277"/>
      <c r="ESN3" s="2277"/>
      <c r="ESO3" s="2277"/>
      <c r="ESP3" s="2277"/>
      <c r="ESQ3" s="2277"/>
      <c r="ESR3" s="2277"/>
      <c r="ESS3" s="2277"/>
      <c r="EST3" s="2277"/>
      <c r="ESU3" s="2277"/>
      <c r="ESV3" s="2277"/>
      <c r="ESW3" s="2277"/>
      <c r="ESX3" s="2277"/>
      <c r="ESY3" s="2277"/>
      <c r="ESZ3" s="2277"/>
      <c r="ETA3" s="2277"/>
      <c r="ETB3" s="2277"/>
      <c r="ETC3" s="2277"/>
      <c r="ETD3" s="2277"/>
      <c r="ETE3" s="2277"/>
      <c r="ETF3" s="2277"/>
      <c r="ETG3" s="2277"/>
      <c r="ETH3" s="2277"/>
      <c r="ETI3" s="2277"/>
      <c r="ETJ3" s="2277"/>
      <c r="ETK3" s="2277"/>
      <c r="ETL3" s="2277"/>
      <c r="ETM3" s="2277"/>
      <c r="ETN3" s="2277"/>
      <c r="ETO3" s="2277"/>
      <c r="ETP3" s="2277"/>
      <c r="ETQ3" s="2277"/>
      <c r="ETR3" s="2277"/>
      <c r="ETS3" s="2277"/>
      <c r="ETT3" s="2277"/>
      <c r="ETU3" s="2277"/>
      <c r="ETV3" s="2277"/>
      <c r="ETW3" s="2277"/>
      <c r="ETX3" s="2277"/>
      <c r="ETY3" s="2277"/>
      <c r="ETZ3" s="2277"/>
      <c r="EUA3" s="2277"/>
      <c r="EUB3" s="2277"/>
      <c r="EUC3" s="2277"/>
      <c r="EUD3" s="2277"/>
      <c r="EUE3" s="2277"/>
      <c r="EUF3" s="2277"/>
      <c r="EUG3" s="2277"/>
      <c r="EUH3" s="2277"/>
      <c r="EUI3" s="2277"/>
      <c r="EUJ3" s="2277"/>
      <c r="EUK3" s="2277"/>
      <c r="EUL3" s="2277"/>
      <c r="EUM3" s="2277"/>
      <c r="EUN3" s="2277"/>
      <c r="EUO3" s="2277"/>
      <c r="EUP3" s="2277"/>
      <c r="EUQ3" s="2277"/>
      <c r="EUR3" s="2277"/>
      <c r="EUS3" s="2277"/>
      <c r="EUT3" s="2277"/>
      <c r="EUU3" s="2277"/>
      <c r="EUV3" s="2277"/>
      <c r="EUW3" s="2277"/>
      <c r="EUX3" s="2277"/>
      <c r="EUY3" s="2277"/>
      <c r="EUZ3" s="2277"/>
      <c r="EVA3" s="2277"/>
      <c r="EVB3" s="2277"/>
      <c r="EVC3" s="2277"/>
      <c r="EVD3" s="2277"/>
      <c r="EVE3" s="2277"/>
      <c r="EVF3" s="2277"/>
      <c r="EVG3" s="2277"/>
      <c r="EVH3" s="2277"/>
      <c r="EVI3" s="2277"/>
      <c r="EVJ3" s="2277"/>
      <c r="EVK3" s="2277"/>
      <c r="EVL3" s="2277"/>
      <c r="EVM3" s="2277"/>
      <c r="EVN3" s="2277"/>
      <c r="EVO3" s="2277"/>
      <c r="EVP3" s="2277"/>
      <c r="EVQ3" s="2277"/>
      <c r="EVR3" s="2277"/>
      <c r="EVS3" s="2277"/>
      <c r="EVT3" s="2277"/>
      <c r="EVU3" s="2277"/>
      <c r="EVV3" s="2277"/>
      <c r="EVW3" s="2277"/>
      <c r="EVX3" s="2277"/>
      <c r="EVY3" s="2277"/>
      <c r="EVZ3" s="2277"/>
      <c r="EWA3" s="2277"/>
      <c r="EWB3" s="2277"/>
      <c r="EWC3" s="2277"/>
      <c r="EWD3" s="2277"/>
      <c r="EWE3" s="2277"/>
      <c r="EWF3" s="2277"/>
      <c r="EWG3" s="2277"/>
      <c r="EWH3" s="2277"/>
      <c r="EWI3" s="2277"/>
      <c r="EWJ3" s="2277"/>
      <c r="EWK3" s="2277"/>
      <c r="EWL3" s="2277"/>
      <c r="EWM3" s="2277"/>
      <c r="EWN3" s="2277"/>
      <c r="EWO3" s="2277"/>
      <c r="EWP3" s="2277"/>
      <c r="EWQ3" s="2277"/>
      <c r="EWR3" s="2277"/>
      <c r="EWS3" s="2277"/>
      <c r="EWT3" s="2277"/>
      <c r="EWU3" s="2277"/>
      <c r="EWV3" s="2277"/>
      <c r="EWW3" s="2277"/>
      <c r="EWX3" s="2277"/>
      <c r="EWY3" s="2277"/>
      <c r="EWZ3" s="2277"/>
      <c r="EXA3" s="2277"/>
      <c r="EXB3" s="2277"/>
      <c r="EXC3" s="2277"/>
      <c r="EXD3" s="2277"/>
      <c r="EXE3" s="2277"/>
      <c r="EXF3" s="2277"/>
      <c r="EXG3" s="2277"/>
      <c r="EXH3" s="2277"/>
      <c r="EXI3" s="2277"/>
      <c r="EXJ3" s="2277"/>
      <c r="EXK3" s="2277"/>
      <c r="EXL3" s="2277"/>
      <c r="EXM3" s="2277"/>
      <c r="EXN3" s="2277"/>
      <c r="EXO3" s="2277"/>
      <c r="EXP3" s="2277"/>
      <c r="EXQ3" s="2277"/>
      <c r="EXR3" s="2277"/>
      <c r="EXS3" s="2277"/>
      <c r="EXT3" s="2277"/>
      <c r="EXU3" s="2277"/>
      <c r="EXV3" s="2277"/>
      <c r="EXW3" s="2277"/>
      <c r="EXX3" s="2277"/>
      <c r="EXY3" s="2277"/>
      <c r="EXZ3" s="2277"/>
      <c r="EYA3" s="2277"/>
      <c r="EYB3" s="2277"/>
      <c r="EYC3" s="2277"/>
      <c r="EYD3" s="2277"/>
      <c r="EYE3" s="2277"/>
      <c r="EYF3" s="2277"/>
      <c r="EYG3" s="2277"/>
      <c r="EYH3" s="2277"/>
      <c r="EYI3" s="2277"/>
      <c r="EYJ3" s="2277"/>
      <c r="EYK3" s="2277"/>
      <c r="EYL3" s="2277"/>
      <c r="EYM3" s="2277"/>
      <c r="EYN3" s="2277"/>
      <c r="EYO3" s="2277"/>
      <c r="EYP3" s="2277"/>
      <c r="EYQ3" s="2277"/>
      <c r="EYR3" s="2277"/>
      <c r="EYS3" s="2277"/>
      <c r="EYT3" s="2277"/>
      <c r="EYU3" s="2277"/>
      <c r="EYV3" s="2277"/>
      <c r="EYW3" s="2277"/>
      <c r="EYX3" s="2277"/>
      <c r="EYY3" s="2277"/>
      <c r="EYZ3" s="2277"/>
      <c r="EZA3" s="2277"/>
      <c r="EZB3" s="2277"/>
      <c r="EZC3" s="2277"/>
      <c r="EZD3" s="2277"/>
      <c r="EZE3" s="2277"/>
      <c r="EZF3" s="2277"/>
      <c r="EZG3" s="2277"/>
      <c r="EZH3" s="2277"/>
      <c r="EZI3" s="2277"/>
      <c r="EZJ3" s="2277"/>
      <c r="EZK3" s="2277"/>
      <c r="EZL3" s="2277"/>
      <c r="EZM3" s="2277"/>
      <c r="EZN3" s="2277"/>
      <c r="EZO3" s="2277"/>
      <c r="EZP3" s="2277"/>
      <c r="EZQ3" s="2277"/>
      <c r="EZR3" s="2277"/>
      <c r="EZS3" s="2277"/>
      <c r="EZT3" s="2277"/>
      <c r="EZU3" s="2277"/>
      <c r="EZV3" s="2277"/>
      <c r="EZW3" s="2277"/>
      <c r="EZX3" s="2277"/>
      <c r="EZY3" s="2277"/>
      <c r="EZZ3" s="2277"/>
      <c r="FAA3" s="2277"/>
      <c r="FAB3" s="2277"/>
      <c r="FAC3" s="2277"/>
      <c r="FAD3" s="2277"/>
      <c r="FAE3" s="2277"/>
      <c r="FAF3" s="2277"/>
      <c r="FAG3" s="2277"/>
      <c r="FAH3" s="2277"/>
      <c r="FAI3" s="2277"/>
      <c r="FAJ3" s="2277"/>
      <c r="FAK3" s="2277"/>
      <c r="FAL3" s="2277"/>
      <c r="FAM3" s="2277"/>
      <c r="FAN3" s="2277"/>
      <c r="FAO3" s="2277"/>
      <c r="FAP3" s="2277"/>
      <c r="FAQ3" s="2277"/>
      <c r="FAR3" s="2277"/>
      <c r="FAS3" s="2277"/>
      <c r="FAT3" s="2277"/>
      <c r="FAU3" s="2277"/>
      <c r="FAV3" s="2277"/>
      <c r="FAW3" s="2277"/>
      <c r="FAX3" s="2277"/>
      <c r="FAY3" s="2277"/>
      <c r="FAZ3" s="2277"/>
      <c r="FBA3" s="2277"/>
      <c r="FBB3" s="2277"/>
      <c r="FBC3" s="2277"/>
      <c r="FBD3" s="2277"/>
      <c r="FBE3" s="2277"/>
      <c r="FBF3" s="2277"/>
      <c r="FBG3" s="2277"/>
      <c r="FBH3" s="2277"/>
      <c r="FBI3" s="2277"/>
      <c r="FBJ3" s="2277"/>
      <c r="FBK3" s="2277"/>
      <c r="FBL3" s="2277"/>
      <c r="FBM3" s="2277"/>
      <c r="FBN3" s="2277"/>
      <c r="FBO3" s="2277"/>
      <c r="FBP3" s="2277"/>
      <c r="FBQ3" s="2277"/>
      <c r="FBR3" s="2277"/>
      <c r="FBS3" s="2277"/>
      <c r="FBT3" s="2277"/>
      <c r="FBU3" s="2277"/>
      <c r="FBV3" s="2277"/>
      <c r="FBW3" s="2277"/>
      <c r="FBX3" s="2277"/>
      <c r="FBY3" s="2277"/>
      <c r="FBZ3" s="2277"/>
      <c r="FCA3" s="2277"/>
      <c r="FCB3" s="2277"/>
      <c r="FCC3" s="2277"/>
      <c r="FCD3" s="2277"/>
      <c r="FCE3" s="2277"/>
      <c r="FCF3" s="2277"/>
      <c r="FCG3" s="2277"/>
      <c r="FCH3" s="2277"/>
      <c r="FCI3" s="2277"/>
      <c r="FCJ3" s="2277"/>
      <c r="FCK3" s="2277"/>
      <c r="FCL3" s="2277"/>
      <c r="FCM3" s="2277"/>
      <c r="FCN3" s="2277"/>
      <c r="FCO3" s="2277"/>
      <c r="FCP3" s="2277"/>
      <c r="FCQ3" s="2277"/>
      <c r="FCR3" s="2277"/>
      <c r="FCS3" s="2277"/>
      <c r="FCT3" s="2277"/>
      <c r="FCU3" s="2277"/>
      <c r="FCV3" s="2277"/>
      <c r="FCW3" s="2277"/>
      <c r="FCX3" s="2277"/>
      <c r="FCY3" s="2277"/>
      <c r="FCZ3" s="2277"/>
      <c r="FDA3" s="2277"/>
      <c r="FDB3" s="2277"/>
      <c r="FDC3" s="2277"/>
      <c r="FDD3" s="2277"/>
      <c r="FDE3" s="2277"/>
      <c r="FDF3" s="2277"/>
      <c r="FDG3" s="2277"/>
      <c r="FDH3" s="2277"/>
      <c r="FDI3" s="2277"/>
      <c r="FDJ3" s="2277"/>
      <c r="FDK3" s="2277"/>
      <c r="FDL3" s="2277"/>
      <c r="FDM3" s="2277"/>
      <c r="FDN3" s="2277"/>
      <c r="FDO3" s="2277"/>
      <c r="FDP3" s="2277"/>
      <c r="FDQ3" s="2277"/>
      <c r="FDR3" s="2277"/>
      <c r="FDS3" s="2277"/>
      <c r="FDT3" s="2277"/>
      <c r="FDU3" s="2277"/>
      <c r="FDV3" s="2277"/>
      <c r="FDW3" s="2277"/>
      <c r="FDX3" s="2277"/>
      <c r="FDY3" s="2277"/>
      <c r="FDZ3" s="2277"/>
      <c r="FEA3" s="2277"/>
      <c r="FEB3" s="2277"/>
      <c r="FEC3" s="2277"/>
      <c r="FED3" s="2277"/>
      <c r="FEE3" s="2277"/>
      <c r="FEF3" s="2277"/>
      <c r="FEG3" s="2277"/>
      <c r="FEH3" s="2277"/>
      <c r="FEI3" s="2277"/>
      <c r="FEJ3" s="2277"/>
      <c r="FEK3" s="2277"/>
      <c r="FEL3" s="2277"/>
      <c r="FEM3" s="2277"/>
      <c r="FEN3" s="2277"/>
      <c r="FEO3" s="2277"/>
      <c r="FEP3" s="2277"/>
      <c r="FEQ3" s="2277"/>
      <c r="FER3" s="2277"/>
      <c r="FES3" s="2277"/>
      <c r="FET3" s="2277"/>
      <c r="FEU3" s="2277"/>
      <c r="FEV3" s="2277"/>
      <c r="FEW3" s="2277"/>
      <c r="FEX3" s="2277"/>
      <c r="FEY3" s="2277"/>
      <c r="FEZ3" s="2277"/>
      <c r="FFA3" s="2277"/>
      <c r="FFB3" s="2277"/>
      <c r="FFC3" s="2277"/>
      <c r="FFD3" s="2277"/>
      <c r="FFE3" s="2277"/>
      <c r="FFF3" s="2277"/>
      <c r="FFG3" s="2277"/>
      <c r="FFH3" s="2277"/>
      <c r="FFI3" s="2277"/>
      <c r="FFJ3" s="2277"/>
      <c r="FFK3" s="2277"/>
      <c r="FFL3" s="2277"/>
      <c r="FFM3" s="2277"/>
      <c r="FFN3" s="2277"/>
      <c r="FFO3" s="2277"/>
      <c r="FFP3" s="2277"/>
      <c r="FFQ3" s="2277"/>
      <c r="FFR3" s="2277"/>
      <c r="FFS3" s="2277"/>
      <c r="FFT3" s="2277"/>
      <c r="FFU3" s="2277"/>
      <c r="FFV3" s="2277"/>
      <c r="FFW3" s="2277"/>
      <c r="FFX3" s="2277"/>
      <c r="FFY3" s="2277"/>
      <c r="FFZ3" s="2277"/>
      <c r="FGA3" s="2277"/>
      <c r="FGB3" s="2277"/>
      <c r="FGC3" s="2277"/>
      <c r="FGD3" s="2277"/>
      <c r="FGE3" s="2277"/>
      <c r="FGF3" s="2277"/>
      <c r="FGG3" s="2277"/>
      <c r="FGH3" s="2277"/>
      <c r="FGI3" s="2277"/>
      <c r="FGJ3" s="2277"/>
      <c r="FGK3" s="2277"/>
      <c r="FGL3" s="2277"/>
      <c r="FGM3" s="2277"/>
      <c r="FGN3" s="2277"/>
      <c r="FGO3" s="2277"/>
      <c r="FGP3" s="2277"/>
      <c r="FGQ3" s="2277"/>
      <c r="FGR3" s="2277"/>
      <c r="FGS3" s="2277"/>
      <c r="FGT3" s="2277"/>
      <c r="FGU3" s="2277"/>
      <c r="FGV3" s="2277"/>
      <c r="FGW3" s="2277"/>
      <c r="FGX3" s="2277"/>
      <c r="FGY3" s="2277"/>
      <c r="FGZ3" s="2277"/>
      <c r="FHA3" s="2277"/>
      <c r="FHB3" s="2277"/>
      <c r="FHC3" s="2277"/>
      <c r="FHD3" s="2277"/>
      <c r="FHE3" s="2277"/>
      <c r="FHF3" s="2277"/>
      <c r="FHG3" s="2277"/>
      <c r="FHH3" s="2277"/>
      <c r="FHI3" s="2277"/>
      <c r="FHJ3" s="2277"/>
      <c r="FHK3" s="2277"/>
      <c r="FHL3" s="2277"/>
      <c r="FHM3" s="2277"/>
      <c r="FHN3" s="2277"/>
      <c r="FHO3" s="2277"/>
      <c r="FHP3" s="2277"/>
      <c r="FHQ3" s="2277"/>
      <c r="FHR3" s="2277"/>
      <c r="FHS3" s="2277"/>
      <c r="FHT3" s="2277"/>
      <c r="FHU3" s="2277"/>
      <c r="FHV3" s="2277"/>
      <c r="FHW3" s="2277"/>
      <c r="FHX3" s="2277"/>
      <c r="FHY3" s="2277"/>
      <c r="FHZ3" s="2277"/>
      <c r="FIA3" s="2277"/>
      <c r="FIB3" s="2277"/>
      <c r="FIC3" s="2277"/>
      <c r="FID3" s="2277"/>
      <c r="FIE3" s="2277"/>
      <c r="FIF3" s="2277"/>
      <c r="FIG3" s="2277"/>
      <c r="FIH3" s="2277"/>
      <c r="FII3" s="2277"/>
      <c r="FIJ3" s="2277"/>
      <c r="FIK3" s="2277"/>
      <c r="FIL3" s="2277"/>
      <c r="FIM3" s="2277"/>
      <c r="FIN3" s="2277"/>
      <c r="FIO3" s="2277"/>
      <c r="FIP3" s="2277"/>
      <c r="FIQ3" s="2277"/>
      <c r="FIR3" s="2277"/>
      <c r="FIS3" s="2277"/>
      <c r="FIT3" s="2277"/>
      <c r="FIU3" s="2277"/>
      <c r="FIV3" s="2277"/>
      <c r="FIW3" s="2277"/>
      <c r="FIX3" s="2277"/>
      <c r="FIY3" s="2277"/>
      <c r="FIZ3" s="2277"/>
      <c r="FJA3" s="2277"/>
      <c r="FJB3" s="2277"/>
      <c r="FJC3" s="2277"/>
      <c r="FJD3" s="2277"/>
      <c r="FJE3" s="2277"/>
      <c r="FJF3" s="2277"/>
      <c r="FJG3" s="2277"/>
      <c r="FJH3" s="2277"/>
      <c r="FJI3" s="2277"/>
      <c r="FJJ3" s="2277"/>
      <c r="FJK3" s="2277"/>
      <c r="FJL3" s="2277"/>
      <c r="FJM3" s="2277"/>
      <c r="FJN3" s="2277"/>
      <c r="FJO3" s="2277"/>
      <c r="FJP3" s="2277"/>
      <c r="FJQ3" s="2277"/>
      <c r="FJR3" s="2277"/>
      <c r="FJS3" s="2277"/>
      <c r="FJT3" s="2277"/>
      <c r="FJU3" s="2277"/>
      <c r="FJV3" s="2277"/>
      <c r="FJW3" s="2277"/>
      <c r="FJX3" s="2277"/>
      <c r="FJY3" s="2277"/>
      <c r="FJZ3" s="2277"/>
      <c r="FKA3" s="2277"/>
      <c r="FKB3" s="2277"/>
      <c r="FKC3" s="2277"/>
      <c r="FKD3" s="2277"/>
      <c r="FKE3" s="2277"/>
      <c r="FKF3" s="2277"/>
      <c r="FKG3" s="2277"/>
      <c r="FKH3" s="2277"/>
      <c r="FKI3" s="2277"/>
      <c r="FKJ3" s="2277"/>
      <c r="FKK3" s="2277"/>
      <c r="FKL3" s="2277"/>
      <c r="FKM3" s="2277"/>
      <c r="FKN3" s="2277"/>
      <c r="FKO3" s="2277"/>
      <c r="FKP3" s="2277"/>
      <c r="FKQ3" s="2277"/>
      <c r="FKR3" s="2277"/>
      <c r="FKS3" s="2277"/>
      <c r="FKT3" s="2277"/>
      <c r="FKU3" s="2277"/>
      <c r="FKV3" s="2277"/>
      <c r="FKW3" s="2277"/>
      <c r="FKX3" s="2277"/>
      <c r="FKY3" s="2277"/>
      <c r="FKZ3" s="2277"/>
      <c r="FLA3" s="2277"/>
      <c r="FLB3" s="2277"/>
      <c r="FLC3" s="2277"/>
      <c r="FLD3" s="2277"/>
      <c r="FLE3" s="2277"/>
      <c r="FLF3" s="2277"/>
      <c r="FLG3" s="2277"/>
      <c r="FLH3" s="2277"/>
      <c r="FLI3" s="2277"/>
      <c r="FLJ3" s="2277"/>
      <c r="FLK3" s="2277"/>
      <c r="FLL3" s="2277"/>
      <c r="FLM3" s="2277"/>
      <c r="FLN3" s="2277"/>
      <c r="FLO3" s="2277"/>
      <c r="FLP3" s="2277"/>
      <c r="FLQ3" s="2277"/>
      <c r="FLR3" s="2277"/>
      <c r="FLS3" s="2277"/>
      <c r="FLT3" s="2277"/>
      <c r="FLU3" s="2277"/>
      <c r="FLV3" s="2277"/>
      <c r="FLW3" s="2277"/>
      <c r="FLX3" s="2277"/>
      <c r="FLY3" s="2277"/>
      <c r="FLZ3" s="2277"/>
      <c r="FMA3" s="2277"/>
      <c r="FMB3" s="2277"/>
      <c r="FMC3" s="2277"/>
      <c r="FMD3" s="2277"/>
      <c r="FME3" s="2277"/>
      <c r="FMF3" s="2277"/>
      <c r="FMG3" s="2277"/>
      <c r="FMH3" s="2277"/>
      <c r="FMI3" s="2277"/>
      <c r="FMJ3" s="2277"/>
      <c r="FMK3" s="2277"/>
      <c r="FML3" s="2277"/>
      <c r="FMM3" s="2277"/>
      <c r="FMN3" s="2277"/>
      <c r="FMO3" s="2277"/>
      <c r="FMP3" s="2277"/>
      <c r="FMQ3" s="2277"/>
      <c r="FMR3" s="2277"/>
      <c r="FMS3" s="2277"/>
      <c r="FMT3" s="2277"/>
      <c r="FMU3" s="2277"/>
      <c r="FMV3" s="2277"/>
      <c r="FMW3" s="2277"/>
      <c r="FMX3" s="2277"/>
      <c r="FMY3" s="2277"/>
      <c r="FMZ3" s="2277"/>
      <c r="FNA3" s="2277"/>
      <c r="FNB3" s="2277"/>
      <c r="FNC3" s="2277"/>
      <c r="FND3" s="2277"/>
      <c r="FNE3" s="2277"/>
      <c r="FNF3" s="2277"/>
      <c r="FNG3" s="2277"/>
      <c r="FNH3" s="2277"/>
      <c r="FNI3" s="2277"/>
      <c r="FNJ3" s="2277"/>
      <c r="FNK3" s="2277"/>
      <c r="FNL3" s="2277"/>
      <c r="FNM3" s="2277"/>
      <c r="FNN3" s="2277"/>
      <c r="FNO3" s="2277"/>
      <c r="FNP3" s="2277"/>
      <c r="FNQ3" s="2277"/>
      <c r="FNR3" s="2277"/>
      <c r="FNS3" s="2277"/>
      <c r="FNT3" s="2277"/>
      <c r="FNU3" s="2277"/>
      <c r="FNV3" s="2277"/>
      <c r="FNW3" s="2277"/>
      <c r="FNX3" s="2277"/>
      <c r="FNY3" s="2277"/>
      <c r="FNZ3" s="2277"/>
      <c r="FOA3" s="2277"/>
      <c r="FOB3" s="2277"/>
      <c r="FOC3" s="2277"/>
      <c r="FOD3" s="2277"/>
      <c r="FOE3" s="2277"/>
      <c r="FOF3" s="2277"/>
      <c r="FOG3" s="2277"/>
      <c r="FOH3" s="2277"/>
      <c r="FOI3" s="2277"/>
      <c r="FOJ3" s="2277"/>
      <c r="FOK3" s="2277"/>
      <c r="FOL3" s="2277"/>
      <c r="FOM3" s="2277"/>
      <c r="FON3" s="2277"/>
      <c r="FOO3" s="2277"/>
      <c r="FOP3" s="2277"/>
      <c r="FOQ3" s="2277"/>
      <c r="FOR3" s="2277"/>
      <c r="FOS3" s="2277"/>
      <c r="FOT3" s="2277"/>
      <c r="FOU3" s="2277"/>
      <c r="FOV3" s="2277"/>
      <c r="FOW3" s="2277"/>
      <c r="FOX3" s="2277"/>
      <c r="FOY3" s="2277"/>
      <c r="FOZ3" s="2277"/>
      <c r="FPA3" s="2277"/>
      <c r="FPB3" s="2277"/>
      <c r="FPC3" s="2277"/>
      <c r="FPD3" s="2277"/>
      <c r="FPE3" s="2277"/>
      <c r="FPF3" s="2277"/>
      <c r="FPG3" s="2277"/>
      <c r="FPH3" s="2277"/>
      <c r="FPI3" s="2277"/>
      <c r="FPJ3" s="2277"/>
      <c r="FPK3" s="2277"/>
      <c r="FPL3" s="2277"/>
      <c r="FPM3" s="2277"/>
      <c r="FPN3" s="2277"/>
      <c r="FPO3" s="2277"/>
      <c r="FPP3" s="2277"/>
      <c r="FPQ3" s="2277"/>
      <c r="FPR3" s="2277"/>
      <c r="FPS3" s="2277"/>
      <c r="FPT3" s="2277"/>
      <c r="FPU3" s="2277"/>
      <c r="FPV3" s="2277"/>
      <c r="FPW3" s="2277"/>
      <c r="FPX3" s="2277"/>
      <c r="FPY3" s="2277"/>
      <c r="FPZ3" s="2277"/>
      <c r="FQA3" s="2277"/>
      <c r="FQB3" s="2277"/>
      <c r="FQC3" s="2277"/>
      <c r="FQD3" s="2277"/>
      <c r="FQE3" s="2277"/>
      <c r="FQF3" s="2277"/>
      <c r="FQG3" s="2277"/>
      <c r="FQH3" s="2277"/>
      <c r="FQI3" s="2277"/>
      <c r="FQJ3" s="2277"/>
      <c r="FQK3" s="2277"/>
      <c r="FQL3" s="2277"/>
      <c r="FQM3" s="2277"/>
      <c r="FQN3" s="2277"/>
      <c r="FQO3" s="2277"/>
      <c r="FQP3" s="2277"/>
      <c r="FQQ3" s="2277"/>
      <c r="FQR3" s="2277"/>
      <c r="FQS3" s="2277"/>
      <c r="FQT3" s="2277"/>
      <c r="FQU3" s="2277"/>
      <c r="FQV3" s="2277"/>
      <c r="FQW3" s="2277"/>
      <c r="FQX3" s="2277"/>
      <c r="FQY3" s="2277"/>
      <c r="FQZ3" s="2277"/>
      <c r="FRA3" s="2277"/>
      <c r="FRB3" s="2277"/>
      <c r="FRC3" s="2277"/>
      <c r="FRD3" s="2277"/>
      <c r="FRE3" s="2277"/>
      <c r="FRF3" s="2277"/>
      <c r="FRG3" s="2277"/>
      <c r="FRH3" s="2277"/>
      <c r="FRI3" s="2277"/>
      <c r="FRJ3" s="2277"/>
      <c r="FRK3" s="2277"/>
      <c r="FRL3" s="2277"/>
      <c r="FRM3" s="2277"/>
      <c r="FRN3" s="2277"/>
      <c r="FRO3" s="2277"/>
      <c r="FRP3" s="2277"/>
      <c r="FRQ3" s="2277"/>
      <c r="FRR3" s="2277"/>
      <c r="FRS3" s="2277"/>
      <c r="FRT3" s="2277"/>
      <c r="FRU3" s="2277"/>
      <c r="FRV3" s="2277"/>
      <c r="FRW3" s="2277"/>
      <c r="FRX3" s="2277"/>
      <c r="FRY3" s="2277"/>
      <c r="FRZ3" s="2277"/>
      <c r="FSA3" s="2277"/>
      <c r="FSB3" s="2277"/>
      <c r="FSC3" s="2277"/>
      <c r="FSD3" s="2277"/>
      <c r="FSE3" s="2277"/>
      <c r="FSF3" s="2277"/>
      <c r="FSG3" s="2277"/>
      <c r="FSH3" s="2277"/>
      <c r="FSI3" s="2277"/>
      <c r="FSJ3" s="2277"/>
      <c r="FSK3" s="2277"/>
      <c r="FSL3" s="2277"/>
      <c r="FSM3" s="2277"/>
      <c r="FSN3" s="2277"/>
      <c r="FSO3" s="2277"/>
      <c r="FSP3" s="2277"/>
      <c r="FSQ3" s="2277"/>
      <c r="FSR3" s="2277"/>
      <c r="FSS3" s="2277"/>
      <c r="FST3" s="2277"/>
      <c r="FSU3" s="2277"/>
      <c r="FSV3" s="2277"/>
      <c r="FSW3" s="2277"/>
      <c r="FSX3" s="2277"/>
      <c r="FSY3" s="2277"/>
      <c r="FSZ3" s="2277"/>
      <c r="FTA3" s="2277"/>
      <c r="FTB3" s="2277"/>
      <c r="FTC3" s="2277"/>
      <c r="FTD3" s="2277"/>
      <c r="FTE3" s="2277"/>
      <c r="FTF3" s="2277"/>
      <c r="FTG3" s="2277"/>
      <c r="FTH3" s="2277"/>
      <c r="FTI3" s="2277"/>
      <c r="FTJ3" s="2277"/>
      <c r="FTK3" s="2277"/>
      <c r="FTL3" s="2277"/>
      <c r="FTM3" s="2277"/>
      <c r="FTN3" s="2277"/>
      <c r="FTO3" s="2277"/>
      <c r="FTP3" s="2277"/>
      <c r="FTQ3" s="2277"/>
      <c r="FTR3" s="2277"/>
      <c r="FTS3" s="2277"/>
      <c r="FTT3" s="2277"/>
      <c r="FTU3" s="2277"/>
      <c r="FTV3" s="2277"/>
      <c r="FTW3" s="2277"/>
      <c r="FTX3" s="2277"/>
      <c r="FTY3" s="2277"/>
      <c r="FTZ3" s="2277"/>
      <c r="FUA3" s="2277"/>
      <c r="FUB3" s="2277"/>
      <c r="FUC3" s="2277"/>
      <c r="FUD3" s="2277"/>
      <c r="FUE3" s="2277"/>
      <c r="FUF3" s="2277"/>
      <c r="FUG3" s="2277"/>
      <c r="FUH3" s="2277"/>
      <c r="FUI3" s="2277"/>
      <c r="FUJ3" s="2277"/>
      <c r="FUK3" s="2277"/>
      <c r="FUL3" s="2277"/>
      <c r="FUM3" s="2277"/>
      <c r="FUN3" s="2277"/>
      <c r="FUO3" s="2277"/>
      <c r="FUP3" s="2277"/>
      <c r="FUQ3" s="2277"/>
      <c r="FUR3" s="2277"/>
      <c r="FUS3" s="2277"/>
      <c r="FUT3" s="2277"/>
      <c r="FUU3" s="2277"/>
      <c r="FUV3" s="2277"/>
      <c r="FUW3" s="2277"/>
      <c r="FUX3" s="2277"/>
      <c r="FUY3" s="2277"/>
      <c r="FUZ3" s="2277"/>
      <c r="FVA3" s="2277"/>
      <c r="FVB3" s="2277"/>
      <c r="FVC3" s="2277"/>
      <c r="FVD3" s="2277"/>
      <c r="FVE3" s="2277"/>
      <c r="FVF3" s="2277"/>
      <c r="FVG3" s="2277"/>
      <c r="FVH3" s="2277"/>
      <c r="FVI3" s="2277"/>
      <c r="FVJ3" s="2277"/>
      <c r="FVK3" s="2277"/>
      <c r="FVL3" s="2277"/>
      <c r="FVM3" s="2277"/>
      <c r="FVN3" s="2277"/>
      <c r="FVO3" s="2277"/>
      <c r="FVP3" s="2277"/>
      <c r="FVQ3" s="2277"/>
      <c r="FVR3" s="2277"/>
      <c r="FVS3" s="2277"/>
      <c r="FVT3" s="2277"/>
      <c r="FVU3" s="2277"/>
      <c r="FVV3" s="2277"/>
      <c r="FVW3" s="2277"/>
      <c r="FVX3" s="2277"/>
      <c r="FVY3" s="2277"/>
      <c r="FVZ3" s="2277"/>
      <c r="FWA3" s="2277"/>
      <c r="FWB3" s="2277"/>
      <c r="FWC3" s="2277"/>
      <c r="FWD3" s="2277"/>
      <c r="FWE3" s="2277"/>
      <c r="FWF3" s="2277"/>
      <c r="FWG3" s="2277"/>
      <c r="FWH3" s="2277"/>
      <c r="FWI3" s="2277"/>
      <c r="FWJ3" s="2277"/>
      <c r="FWK3" s="2277"/>
      <c r="FWL3" s="2277"/>
      <c r="FWM3" s="2277"/>
      <c r="FWN3" s="2277"/>
      <c r="FWO3" s="2277"/>
      <c r="FWP3" s="2277"/>
      <c r="FWQ3" s="2277"/>
      <c r="FWR3" s="2277"/>
      <c r="FWS3" s="2277"/>
      <c r="FWT3" s="2277"/>
      <c r="FWU3" s="2277"/>
      <c r="FWV3" s="2277"/>
      <c r="FWW3" s="2277"/>
      <c r="FWX3" s="2277"/>
      <c r="FWY3" s="2277"/>
      <c r="FWZ3" s="2277"/>
      <c r="FXA3" s="2277"/>
      <c r="FXB3" s="2277"/>
      <c r="FXC3" s="2277"/>
      <c r="FXD3" s="2277"/>
      <c r="FXE3" s="2277"/>
      <c r="FXF3" s="2277"/>
      <c r="FXG3" s="2277"/>
      <c r="FXH3" s="2277"/>
      <c r="FXI3" s="2277"/>
      <c r="FXJ3" s="2277"/>
      <c r="FXK3" s="2277"/>
      <c r="FXL3" s="2277"/>
      <c r="FXM3" s="2277"/>
      <c r="FXN3" s="2277"/>
      <c r="FXO3" s="2277"/>
      <c r="FXP3" s="2277"/>
      <c r="FXQ3" s="2277"/>
      <c r="FXR3" s="2277"/>
      <c r="FXS3" s="2277"/>
      <c r="FXT3" s="2277"/>
      <c r="FXU3" s="2277"/>
      <c r="FXV3" s="2277"/>
      <c r="FXW3" s="2277"/>
      <c r="FXX3" s="2277"/>
      <c r="FXY3" s="2277"/>
      <c r="FXZ3" s="2277"/>
      <c r="FYA3" s="2277"/>
      <c r="FYB3" s="2277"/>
      <c r="FYC3" s="2277"/>
      <c r="FYD3" s="2277"/>
      <c r="FYE3" s="2277"/>
      <c r="FYF3" s="2277"/>
      <c r="FYG3" s="2277"/>
      <c r="FYH3" s="2277"/>
      <c r="FYI3" s="2277"/>
      <c r="FYJ3" s="2277"/>
      <c r="FYK3" s="2277"/>
      <c r="FYL3" s="2277"/>
      <c r="FYM3" s="2277"/>
      <c r="FYN3" s="2277"/>
      <c r="FYO3" s="2277"/>
      <c r="FYP3" s="2277"/>
      <c r="FYQ3" s="2277"/>
      <c r="FYR3" s="2277"/>
      <c r="FYS3" s="2277"/>
      <c r="FYT3" s="2277"/>
      <c r="FYU3" s="2277"/>
      <c r="FYV3" s="2277"/>
      <c r="FYW3" s="2277"/>
      <c r="FYX3" s="2277"/>
      <c r="FYY3" s="2277"/>
      <c r="FYZ3" s="2277"/>
      <c r="FZA3" s="2277"/>
      <c r="FZB3" s="2277"/>
      <c r="FZC3" s="2277"/>
      <c r="FZD3" s="2277"/>
      <c r="FZE3" s="2277"/>
      <c r="FZF3" s="2277"/>
      <c r="FZG3" s="2277"/>
      <c r="FZH3" s="2277"/>
      <c r="FZI3" s="2277"/>
      <c r="FZJ3" s="2277"/>
      <c r="FZK3" s="2277"/>
      <c r="FZL3" s="2277"/>
      <c r="FZM3" s="2277"/>
      <c r="FZN3" s="2277"/>
      <c r="FZO3" s="2277"/>
      <c r="FZP3" s="2277"/>
      <c r="FZQ3" s="2277"/>
      <c r="FZR3" s="2277"/>
      <c r="FZS3" s="2277"/>
      <c r="FZT3" s="2277"/>
      <c r="FZU3" s="2277"/>
      <c r="FZV3" s="2277"/>
      <c r="FZW3" s="2277"/>
      <c r="FZX3" s="2277"/>
      <c r="FZY3" s="2277"/>
      <c r="FZZ3" s="2277"/>
      <c r="GAA3" s="2277"/>
      <c r="GAB3" s="2277"/>
      <c r="GAC3" s="2277"/>
      <c r="GAD3" s="2277"/>
      <c r="GAE3" s="2277"/>
      <c r="GAF3" s="2277"/>
      <c r="GAG3" s="2277"/>
      <c r="GAH3" s="2277"/>
      <c r="GAI3" s="2277"/>
      <c r="GAJ3" s="2277"/>
      <c r="GAK3" s="2277"/>
      <c r="GAL3" s="2277"/>
      <c r="GAM3" s="2277"/>
      <c r="GAN3" s="2277"/>
      <c r="GAO3" s="2277"/>
      <c r="GAP3" s="2277"/>
      <c r="GAQ3" s="2277"/>
      <c r="GAR3" s="2277"/>
      <c r="GAS3" s="2277"/>
      <c r="GAT3" s="2277"/>
      <c r="GAU3" s="2277"/>
      <c r="GAV3" s="2277"/>
      <c r="GAW3" s="2277"/>
      <c r="GAX3" s="2277"/>
      <c r="GAY3" s="2277"/>
      <c r="GAZ3" s="2277"/>
      <c r="GBA3" s="2277"/>
      <c r="GBB3" s="2277"/>
      <c r="GBC3" s="2277"/>
      <c r="GBD3" s="2277"/>
      <c r="GBE3" s="2277"/>
      <c r="GBF3" s="2277"/>
      <c r="GBG3" s="2277"/>
      <c r="GBH3" s="2277"/>
      <c r="GBI3" s="2277"/>
      <c r="GBJ3" s="2277"/>
      <c r="GBK3" s="2277"/>
      <c r="GBL3" s="2277"/>
      <c r="GBM3" s="2277"/>
      <c r="GBN3" s="2277"/>
      <c r="GBO3" s="2277"/>
      <c r="GBP3" s="2277"/>
      <c r="GBQ3" s="2277"/>
      <c r="GBR3" s="2277"/>
      <c r="GBS3" s="2277"/>
      <c r="GBT3" s="2277"/>
      <c r="GBU3" s="2277"/>
      <c r="GBV3" s="2277"/>
      <c r="GBW3" s="2277"/>
      <c r="GBX3" s="2277"/>
      <c r="GBY3" s="2277"/>
      <c r="GBZ3" s="2277"/>
      <c r="GCA3" s="2277"/>
      <c r="GCB3" s="2277"/>
      <c r="GCC3" s="2277"/>
      <c r="GCD3" s="2277"/>
      <c r="GCE3" s="2277"/>
      <c r="GCF3" s="2277"/>
      <c r="GCG3" s="2277"/>
      <c r="GCH3" s="2277"/>
      <c r="GCI3" s="2277"/>
      <c r="GCJ3" s="2277"/>
      <c r="GCK3" s="2277"/>
      <c r="GCL3" s="2277"/>
      <c r="GCM3" s="2277"/>
      <c r="GCN3" s="2277"/>
      <c r="GCO3" s="2277"/>
      <c r="GCP3" s="2277"/>
      <c r="GCQ3" s="2277"/>
      <c r="GCR3" s="2277"/>
      <c r="GCS3" s="2277"/>
      <c r="GCT3" s="2277"/>
      <c r="GCU3" s="2277"/>
      <c r="GCV3" s="2277"/>
      <c r="GCW3" s="2277"/>
      <c r="GCX3" s="2277"/>
      <c r="GCY3" s="2277"/>
      <c r="GCZ3" s="2277"/>
      <c r="GDA3" s="2277"/>
      <c r="GDB3" s="2277"/>
      <c r="GDC3" s="2277"/>
      <c r="GDD3" s="2277"/>
      <c r="GDE3" s="2277"/>
      <c r="GDF3" s="2277"/>
      <c r="GDG3" s="2277"/>
      <c r="GDH3" s="2277"/>
      <c r="GDI3" s="2277"/>
      <c r="GDJ3" s="2277"/>
      <c r="GDK3" s="2277"/>
      <c r="GDL3" s="2277"/>
      <c r="GDM3" s="2277"/>
      <c r="GDN3" s="2277"/>
      <c r="GDO3" s="2277"/>
      <c r="GDP3" s="2277"/>
      <c r="GDQ3" s="2277"/>
      <c r="GDR3" s="2277"/>
      <c r="GDS3" s="2277"/>
      <c r="GDT3" s="2277"/>
      <c r="GDU3" s="2277"/>
      <c r="GDV3" s="2277"/>
      <c r="GDW3" s="2277"/>
      <c r="GDX3" s="2277"/>
      <c r="GDY3" s="2277"/>
      <c r="GDZ3" s="2277"/>
      <c r="GEA3" s="2277"/>
      <c r="GEB3" s="2277"/>
      <c r="GEC3" s="2277"/>
      <c r="GED3" s="2277"/>
      <c r="GEE3" s="2277"/>
      <c r="GEF3" s="2277"/>
      <c r="GEG3" s="2277"/>
      <c r="GEH3" s="2277"/>
      <c r="GEI3" s="2277"/>
      <c r="GEJ3" s="2277"/>
      <c r="GEK3" s="2277"/>
      <c r="GEL3" s="2277"/>
      <c r="GEM3" s="2277"/>
      <c r="GEN3" s="2277"/>
      <c r="GEO3" s="2277"/>
      <c r="GEP3" s="2277"/>
      <c r="GEQ3" s="2277"/>
      <c r="GER3" s="2277"/>
      <c r="GES3" s="2277"/>
      <c r="GET3" s="2277"/>
      <c r="GEU3" s="2277"/>
      <c r="GEV3" s="2277"/>
      <c r="GEW3" s="2277"/>
      <c r="GEX3" s="2277"/>
      <c r="GEY3" s="2277"/>
      <c r="GEZ3" s="2277"/>
      <c r="GFA3" s="2277"/>
      <c r="GFB3" s="2277"/>
      <c r="GFC3" s="2277"/>
      <c r="GFD3" s="2277"/>
      <c r="GFE3" s="2277"/>
      <c r="GFF3" s="2277"/>
      <c r="GFG3" s="2277"/>
      <c r="GFH3" s="2277"/>
      <c r="GFI3" s="2277"/>
      <c r="GFJ3" s="2277"/>
      <c r="GFK3" s="2277"/>
      <c r="GFL3" s="2277"/>
      <c r="GFM3" s="2277"/>
      <c r="GFN3" s="2277"/>
      <c r="GFO3" s="2277"/>
      <c r="GFP3" s="2277"/>
      <c r="GFQ3" s="2277"/>
      <c r="GFR3" s="2277"/>
      <c r="GFS3" s="2277"/>
      <c r="GFT3" s="2277"/>
      <c r="GFU3" s="2277"/>
      <c r="GFV3" s="2277"/>
      <c r="GFW3" s="2277"/>
      <c r="GFX3" s="2277"/>
      <c r="GFY3" s="2277"/>
      <c r="GFZ3" s="2277"/>
      <c r="GGA3" s="2277"/>
      <c r="GGB3" s="2277"/>
      <c r="GGC3" s="2277"/>
      <c r="GGD3" s="2277"/>
      <c r="GGE3" s="2277"/>
      <c r="GGF3" s="2277"/>
      <c r="GGG3" s="2277"/>
      <c r="GGH3" s="2277"/>
      <c r="GGI3" s="2277"/>
      <c r="GGJ3" s="2277"/>
      <c r="GGK3" s="2277"/>
      <c r="GGL3" s="2277"/>
      <c r="GGM3" s="2277"/>
      <c r="GGN3" s="2277"/>
      <c r="GGO3" s="2277"/>
      <c r="GGP3" s="2277"/>
      <c r="GGQ3" s="2277"/>
      <c r="GGR3" s="2277"/>
      <c r="GGS3" s="2277"/>
      <c r="GGT3" s="2277"/>
      <c r="GGU3" s="2277"/>
      <c r="GGV3" s="2277"/>
      <c r="GGW3" s="2277"/>
      <c r="GGX3" s="2277"/>
      <c r="GGY3" s="2277"/>
      <c r="GGZ3" s="2277"/>
      <c r="GHA3" s="2277"/>
      <c r="GHB3" s="2277"/>
      <c r="GHC3" s="2277"/>
      <c r="GHD3" s="2277"/>
      <c r="GHE3" s="2277"/>
      <c r="GHF3" s="2277"/>
      <c r="GHG3" s="2277"/>
      <c r="GHH3" s="2277"/>
      <c r="GHI3" s="2277"/>
      <c r="GHJ3" s="2277"/>
      <c r="GHK3" s="2277"/>
      <c r="GHL3" s="2277"/>
      <c r="GHM3" s="2277"/>
      <c r="GHN3" s="2277"/>
      <c r="GHO3" s="2277"/>
      <c r="GHP3" s="2277"/>
      <c r="GHQ3" s="2277"/>
      <c r="GHR3" s="2277"/>
      <c r="GHS3" s="2277"/>
      <c r="GHT3" s="2277"/>
      <c r="GHU3" s="2277"/>
      <c r="GHV3" s="2277"/>
      <c r="GHW3" s="2277"/>
      <c r="GHX3" s="2277"/>
      <c r="GHY3" s="2277"/>
      <c r="GHZ3" s="2277"/>
      <c r="GIA3" s="2277"/>
      <c r="GIB3" s="2277"/>
      <c r="GIC3" s="2277"/>
      <c r="GID3" s="2277"/>
      <c r="GIE3" s="2277"/>
      <c r="GIF3" s="2277"/>
      <c r="GIG3" s="2277"/>
      <c r="GIH3" s="2277"/>
      <c r="GII3" s="2277"/>
      <c r="GIJ3" s="2277"/>
      <c r="GIK3" s="2277"/>
      <c r="GIL3" s="2277"/>
      <c r="GIM3" s="2277"/>
      <c r="GIN3" s="2277"/>
      <c r="GIO3" s="2277"/>
      <c r="GIP3" s="2277"/>
      <c r="GIQ3" s="2277"/>
      <c r="GIR3" s="2277"/>
      <c r="GIS3" s="2277"/>
      <c r="GIT3" s="2277"/>
      <c r="GIU3" s="2277"/>
      <c r="GIV3" s="2277"/>
      <c r="GIW3" s="2277"/>
      <c r="GIX3" s="2277"/>
      <c r="GIY3" s="2277"/>
      <c r="GIZ3" s="2277"/>
      <c r="GJA3" s="2277"/>
      <c r="GJB3" s="2277"/>
      <c r="GJC3" s="2277"/>
      <c r="GJD3" s="2277"/>
      <c r="GJE3" s="2277"/>
      <c r="GJF3" s="2277"/>
      <c r="GJG3" s="2277"/>
      <c r="GJH3" s="2277"/>
      <c r="GJI3" s="2277"/>
      <c r="GJJ3" s="2277"/>
      <c r="GJK3" s="2277"/>
      <c r="GJL3" s="2277"/>
      <c r="GJM3" s="2277"/>
      <c r="GJN3" s="2277"/>
      <c r="GJO3" s="2277"/>
      <c r="GJP3" s="2277"/>
      <c r="GJQ3" s="2277"/>
      <c r="GJR3" s="2277"/>
      <c r="GJS3" s="2277"/>
      <c r="GJT3" s="2277"/>
      <c r="GJU3" s="2277"/>
      <c r="GJV3" s="2277"/>
      <c r="GJW3" s="2277"/>
      <c r="GJX3" s="2277"/>
      <c r="GJY3" s="2277"/>
      <c r="GJZ3" s="2277"/>
      <c r="GKA3" s="2277"/>
      <c r="GKB3" s="2277"/>
      <c r="GKC3" s="2277"/>
      <c r="GKD3" s="2277"/>
      <c r="GKE3" s="2277"/>
      <c r="GKF3" s="2277"/>
      <c r="GKG3" s="2277"/>
      <c r="GKH3" s="2277"/>
      <c r="GKI3" s="2277"/>
      <c r="GKJ3" s="2277"/>
      <c r="GKK3" s="2277"/>
      <c r="GKL3" s="2277"/>
      <c r="GKM3" s="2277"/>
      <c r="GKN3" s="2277"/>
      <c r="GKO3" s="2277"/>
      <c r="GKP3" s="2277"/>
      <c r="GKQ3" s="2277"/>
      <c r="GKR3" s="2277"/>
      <c r="GKS3" s="2277"/>
      <c r="GKT3" s="2277"/>
      <c r="GKU3" s="2277"/>
      <c r="GKV3" s="2277"/>
      <c r="GKW3" s="2277"/>
      <c r="GKX3" s="2277"/>
      <c r="GKY3" s="2277"/>
      <c r="GKZ3" s="2277"/>
      <c r="GLA3" s="2277"/>
      <c r="GLB3" s="2277"/>
      <c r="GLC3" s="2277"/>
      <c r="GLD3" s="2277"/>
      <c r="GLE3" s="2277"/>
      <c r="GLF3" s="2277"/>
      <c r="GLG3" s="2277"/>
      <c r="GLH3" s="2277"/>
      <c r="GLI3" s="2277"/>
      <c r="GLJ3" s="2277"/>
      <c r="GLK3" s="2277"/>
      <c r="GLL3" s="2277"/>
      <c r="GLM3" s="2277"/>
      <c r="GLN3" s="2277"/>
      <c r="GLO3" s="2277"/>
      <c r="GLP3" s="2277"/>
      <c r="GLQ3" s="2277"/>
      <c r="GLR3" s="2277"/>
      <c r="GLS3" s="2277"/>
      <c r="GLT3" s="2277"/>
      <c r="GLU3" s="2277"/>
      <c r="GLV3" s="2277"/>
      <c r="GLW3" s="2277"/>
      <c r="GLX3" s="2277"/>
      <c r="GLY3" s="2277"/>
      <c r="GLZ3" s="2277"/>
      <c r="GMA3" s="2277"/>
      <c r="GMB3" s="2277"/>
      <c r="GMC3" s="2277"/>
      <c r="GMD3" s="2277"/>
      <c r="GME3" s="2277"/>
      <c r="GMF3" s="2277"/>
      <c r="GMG3" s="2277"/>
      <c r="GMH3" s="2277"/>
      <c r="GMI3" s="2277"/>
      <c r="GMJ3" s="2277"/>
      <c r="GMK3" s="2277"/>
      <c r="GML3" s="2277"/>
      <c r="GMM3" s="2277"/>
      <c r="GMN3" s="2277"/>
      <c r="GMO3" s="2277"/>
      <c r="GMP3" s="2277"/>
      <c r="GMQ3" s="2277"/>
      <c r="GMR3" s="2277"/>
      <c r="GMS3" s="2277"/>
      <c r="GMT3" s="2277"/>
      <c r="GMU3" s="2277"/>
      <c r="GMV3" s="2277"/>
      <c r="GMW3" s="2277"/>
      <c r="GMX3" s="2277"/>
      <c r="GMY3" s="2277"/>
      <c r="GMZ3" s="2277"/>
      <c r="GNA3" s="2277"/>
      <c r="GNB3" s="2277"/>
      <c r="GNC3" s="2277"/>
      <c r="GND3" s="2277"/>
      <c r="GNE3" s="2277"/>
      <c r="GNF3" s="2277"/>
      <c r="GNG3" s="2277"/>
      <c r="GNH3" s="2277"/>
      <c r="GNI3" s="2277"/>
      <c r="GNJ3" s="2277"/>
      <c r="GNK3" s="2277"/>
      <c r="GNL3" s="2277"/>
      <c r="GNM3" s="2277"/>
      <c r="GNN3" s="2277"/>
      <c r="GNO3" s="2277"/>
      <c r="GNP3" s="2277"/>
      <c r="GNQ3" s="2277"/>
      <c r="GNR3" s="2277"/>
      <c r="GNS3" s="2277"/>
      <c r="GNT3" s="2277"/>
      <c r="GNU3" s="2277"/>
      <c r="GNV3" s="2277"/>
      <c r="GNW3" s="2277"/>
      <c r="GNX3" s="2277"/>
      <c r="GNY3" s="2277"/>
      <c r="GNZ3" s="2277"/>
      <c r="GOA3" s="2277"/>
      <c r="GOB3" s="2277"/>
      <c r="GOC3" s="2277"/>
      <c r="GOD3" s="2277"/>
      <c r="GOE3" s="2277"/>
      <c r="GOF3" s="2277"/>
      <c r="GOG3" s="2277"/>
      <c r="GOH3" s="2277"/>
      <c r="GOI3" s="2277"/>
      <c r="GOJ3" s="2277"/>
      <c r="GOK3" s="2277"/>
      <c r="GOL3" s="2277"/>
      <c r="GOM3" s="2277"/>
      <c r="GON3" s="2277"/>
      <c r="GOO3" s="2277"/>
      <c r="GOP3" s="2277"/>
      <c r="GOQ3" s="2277"/>
      <c r="GOR3" s="2277"/>
      <c r="GOS3" s="2277"/>
      <c r="GOT3" s="2277"/>
      <c r="GOU3" s="2277"/>
      <c r="GOV3" s="2277"/>
      <c r="GOW3" s="2277"/>
      <c r="GOX3" s="2277"/>
      <c r="GOY3" s="2277"/>
      <c r="GOZ3" s="2277"/>
      <c r="GPA3" s="2277"/>
      <c r="GPB3" s="2277"/>
      <c r="GPC3" s="2277"/>
      <c r="GPD3" s="2277"/>
      <c r="GPE3" s="2277"/>
      <c r="GPF3" s="2277"/>
      <c r="GPG3" s="2277"/>
      <c r="GPH3" s="2277"/>
      <c r="GPI3" s="2277"/>
      <c r="GPJ3" s="2277"/>
      <c r="GPK3" s="2277"/>
      <c r="GPL3" s="2277"/>
      <c r="GPM3" s="2277"/>
      <c r="GPN3" s="2277"/>
      <c r="GPO3" s="2277"/>
      <c r="GPP3" s="2277"/>
      <c r="GPQ3" s="2277"/>
      <c r="GPR3" s="2277"/>
      <c r="GPS3" s="2277"/>
      <c r="GPT3" s="2277"/>
      <c r="GPU3" s="2277"/>
      <c r="GPV3" s="2277"/>
      <c r="GPW3" s="2277"/>
      <c r="GPX3" s="2277"/>
      <c r="GPY3" s="2277"/>
      <c r="GPZ3" s="2277"/>
      <c r="GQA3" s="2277"/>
      <c r="GQB3" s="2277"/>
      <c r="GQC3" s="2277"/>
      <c r="GQD3" s="2277"/>
      <c r="GQE3" s="2277"/>
      <c r="GQF3" s="2277"/>
      <c r="GQG3" s="2277"/>
      <c r="GQH3" s="2277"/>
      <c r="GQI3" s="2277"/>
      <c r="GQJ3" s="2277"/>
      <c r="GQK3" s="2277"/>
      <c r="GQL3" s="2277"/>
      <c r="GQM3" s="2277"/>
      <c r="GQN3" s="2277"/>
      <c r="GQO3" s="2277"/>
      <c r="GQP3" s="2277"/>
      <c r="GQQ3" s="2277"/>
      <c r="GQR3" s="2277"/>
      <c r="GQS3" s="2277"/>
      <c r="GQT3" s="2277"/>
      <c r="GQU3" s="2277"/>
      <c r="GQV3" s="2277"/>
      <c r="GQW3" s="2277"/>
      <c r="GQX3" s="2277"/>
      <c r="GQY3" s="2277"/>
      <c r="GQZ3" s="2277"/>
      <c r="GRA3" s="2277"/>
      <c r="GRB3" s="2277"/>
      <c r="GRC3" s="2277"/>
      <c r="GRD3" s="2277"/>
      <c r="GRE3" s="2277"/>
      <c r="GRF3" s="2277"/>
      <c r="GRG3" s="2277"/>
      <c r="GRH3" s="2277"/>
      <c r="GRI3" s="2277"/>
      <c r="GRJ3" s="2277"/>
      <c r="GRK3" s="2277"/>
      <c r="GRL3" s="2277"/>
      <c r="GRM3" s="2277"/>
      <c r="GRN3" s="2277"/>
      <c r="GRO3" s="2277"/>
      <c r="GRP3" s="2277"/>
      <c r="GRQ3" s="2277"/>
      <c r="GRR3" s="2277"/>
      <c r="GRS3" s="2277"/>
      <c r="GRT3" s="2277"/>
      <c r="GRU3" s="2277"/>
      <c r="GRV3" s="2277"/>
      <c r="GRW3" s="2277"/>
      <c r="GRX3" s="2277"/>
      <c r="GRY3" s="2277"/>
      <c r="GRZ3" s="2277"/>
      <c r="GSA3" s="2277"/>
      <c r="GSB3" s="2277"/>
      <c r="GSC3" s="2277"/>
      <c r="GSD3" s="2277"/>
      <c r="GSE3" s="2277"/>
      <c r="GSF3" s="2277"/>
      <c r="GSG3" s="2277"/>
      <c r="GSH3" s="2277"/>
      <c r="GSI3" s="2277"/>
      <c r="GSJ3" s="2277"/>
      <c r="GSK3" s="2277"/>
      <c r="GSL3" s="2277"/>
      <c r="GSM3" s="2277"/>
      <c r="GSN3" s="2277"/>
      <c r="GSO3" s="2277"/>
      <c r="GSP3" s="2277"/>
      <c r="GSQ3" s="2277"/>
      <c r="GSR3" s="2277"/>
      <c r="GSS3" s="2277"/>
      <c r="GST3" s="2277"/>
      <c r="GSU3" s="2277"/>
      <c r="GSV3" s="2277"/>
      <c r="GSW3" s="2277"/>
      <c r="GSX3" s="2277"/>
      <c r="GSY3" s="2277"/>
      <c r="GSZ3" s="2277"/>
      <c r="GTA3" s="2277"/>
      <c r="GTB3" s="2277"/>
      <c r="GTC3" s="2277"/>
      <c r="GTD3" s="2277"/>
      <c r="GTE3" s="2277"/>
      <c r="GTF3" s="2277"/>
      <c r="GTG3" s="2277"/>
      <c r="GTH3" s="2277"/>
      <c r="GTI3" s="2277"/>
      <c r="GTJ3" s="2277"/>
      <c r="GTK3" s="2277"/>
      <c r="GTL3" s="2277"/>
      <c r="GTM3" s="2277"/>
      <c r="GTN3" s="2277"/>
      <c r="GTO3" s="2277"/>
      <c r="GTP3" s="2277"/>
      <c r="GTQ3" s="2277"/>
      <c r="GTR3" s="2277"/>
      <c r="GTS3" s="2277"/>
      <c r="GTT3" s="2277"/>
      <c r="GTU3" s="2277"/>
      <c r="GTV3" s="2277"/>
      <c r="GTW3" s="2277"/>
      <c r="GTX3" s="2277"/>
      <c r="GTY3" s="2277"/>
      <c r="GTZ3" s="2277"/>
      <c r="GUA3" s="2277"/>
      <c r="GUB3" s="2277"/>
      <c r="GUC3" s="2277"/>
      <c r="GUD3" s="2277"/>
      <c r="GUE3" s="2277"/>
      <c r="GUF3" s="2277"/>
      <c r="GUG3" s="2277"/>
      <c r="GUH3" s="2277"/>
      <c r="GUI3" s="2277"/>
      <c r="GUJ3" s="2277"/>
      <c r="GUK3" s="2277"/>
      <c r="GUL3" s="2277"/>
      <c r="GUM3" s="2277"/>
      <c r="GUN3" s="2277"/>
      <c r="GUO3" s="2277"/>
      <c r="GUP3" s="2277"/>
      <c r="GUQ3" s="2277"/>
      <c r="GUR3" s="2277"/>
      <c r="GUS3" s="2277"/>
      <c r="GUT3" s="2277"/>
      <c r="GUU3" s="2277"/>
      <c r="GUV3" s="2277"/>
      <c r="GUW3" s="2277"/>
      <c r="GUX3" s="2277"/>
      <c r="GUY3" s="2277"/>
      <c r="GUZ3" s="2277"/>
      <c r="GVA3" s="2277"/>
      <c r="GVB3" s="2277"/>
      <c r="GVC3" s="2277"/>
      <c r="GVD3" s="2277"/>
      <c r="GVE3" s="2277"/>
      <c r="GVF3" s="2277"/>
      <c r="GVG3" s="2277"/>
      <c r="GVH3" s="2277"/>
      <c r="GVI3" s="2277"/>
      <c r="GVJ3" s="2277"/>
      <c r="GVK3" s="2277"/>
      <c r="GVL3" s="2277"/>
      <c r="GVM3" s="2277"/>
      <c r="GVN3" s="2277"/>
      <c r="GVO3" s="2277"/>
      <c r="GVP3" s="2277"/>
      <c r="GVQ3" s="2277"/>
      <c r="GVR3" s="2277"/>
      <c r="GVS3" s="2277"/>
      <c r="GVT3" s="2277"/>
      <c r="GVU3" s="2277"/>
      <c r="GVV3" s="2277"/>
      <c r="GVW3" s="2277"/>
      <c r="GVX3" s="2277"/>
      <c r="GVY3" s="2277"/>
      <c r="GVZ3" s="2277"/>
      <c r="GWA3" s="2277"/>
      <c r="GWB3" s="2277"/>
      <c r="GWC3" s="2277"/>
      <c r="GWD3" s="2277"/>
      <c r="GWE3" s="2277"/>
      <c r="GWF3" s="2277"/>
      <c r="GWG3" s="2277"/>
      <c r="GWH3" s="2277"/>
      <c r="GWI3" s="2277"/>
      <c r="GWJ3" s="2277"/>
      <c r="GWK3" s="2277"/>
      <c r="GWL3" s="2277"/>
      <c r="GWM3" s="2277"/>
      <c r="GWN3" s="2277"/>
      <c r="GWO3" s="2277"/>
      <c r="GWP3" s="2277"/>
      <c r="GWQ3" s="2277"/>
      <c r="GWR3" s="2277"/>
      <c r="GWS3" s="2277"/>
      <c r="GWT3" s="2277"/>
      <c r="GWU3" s="2277"/>
      <c r="GWV3" s="2277"/>
      <c r="GWW3" s="2277"/>
      <c r="GWX3" s="2277"/>
      <c r="GWY3" s="2277"/>
      <c r="GWZ3" s="2277"/>
      <c r="GXA3" s="2277"/>
      <c r="GXB3" s="2277"/>
      <c r="GXC3" s="2277"/>
      <c r="GXD3" s="2277"/>
      <c r="GXE3" s="2277"/>
      <c r="GXF3" s="2277"/>
      <c r="GXG3" s="2277"/>
      <c r="GXH3" s="2277"/>
      <c r="GXI3" s="2277"/>
      <c r="GXJ3" s="2277"/>
      <c r="GXK3" s="2277"/>
      <c r="GXL3" s="2277"/>
      <c r="GXM3" s="2277"/>
      <c r="GXN3" s="2277"/>
      <c r="GXO3" s="2277"/>
      <c r="GXP3" s="2277"/>
      <c r="GXQ3" s="2277"/>
      <c r="GXR3" s="2277"/>
      <c r="GXS3" s="2277"/>
      <c r="GXT3" s="2277"/>
      <c r="GXU3" s="2277"/>
      <c r="GXV3" s="2277"/>
      <c r="GXW3" s="2277"/>
      <c r="GXX3" s="2277"/>
      <c r="GXY3" s="2277"/>
      <c r="GXZ3" s="2277"/>
      <c r="GYA3" s="2277"/>
      <c r="GYB3" s="2277"/>
      <c r="GYC3" s="2277"/>
      <c r="GYD3" s="2277"/>
      <c r="GYE3" s="2277"/>
      <c r="GYF3" s="2277"/>
      <c r="GYG3" s="2277"/>
      <c r="GYH3" s="2277"/>
      <c r="GYI3" s="2277"/>
      <c r="GYJ3" s="2277"/>
      <c r="GYK3" s="2277"/>
      <c r="GYL3" s="2277"/>
      <c r="GYM3" s="2277"/>
      <c r="GYN3" s="2277"/>
      <c r="GYO3" s="2277"/>
      <c r="GYP3" s="2277"/>
      <c r="GYQ3" s="2277"/>
      <c r="GYR3" s="2277"/>
      <c r="GYS3" s="2277"/>
      <c r="GYT3" s="2277"/>
      <c r="GYU3" s="2277"/>
      <c r="GYV3" s="2277"/>
      <c r="GYW3" s="2277"/>
      <c r="GYX3" s="2277"/>
      <c r="GYY3" s="2277"/>
      <c r="GYZ3" s="2277"/>
      <c r="GZA3" s="2277"/>
      <c r="GZB3" s="2277"/>
      <c r="GZC3" s="2277"/>
      <c r="GZD3" s="2277"/>
      <c r="GZE3" s="2277"/>
      <c r="GZF3" s="2277"/>
      <c r="GZG3" s="2277"/>
      <c r="GZH3" s="2277"/>
      <c r="GZI3" s="2277"/>
      <c r="GZJ3" s="2277"/>
      <c r="GZK3" s="2277"/>
      <c r="GZL3" s="2277"/>
      <c r="GZM3" s="2277"/>
      <c r="GZN3" s="2277"/>
      <c r="GZO3" s="2277"/>
      <c r="GZP3" s="2277"/>
      <c r="GZQ3" s="2277"/>
      <c r="GZR3" s="2277"/>
      <c r="GZS3" s="2277"/>
      <c r="GZT3" s="2277"/>
      <c r="GZU3" s="2277"/>
      <c r="GZV3" s="2277"/>
      <c r="GZW3" s="2277"/>
      <c r="GZX3" s="2277"/>
      <c r="GZY3" s="2277"/>
      <c r="GZZ3" s="2277"/>
      <c r="HAA3" s="2277"/>
      <c r="HAB3" s="2277"/>
      <c r="HAC3" s="2277"/>
      <c r="HAD3" s="2277"/>
      <c r="HAE3" s="2277"/>
      <c r="HAF3" s="2277"/>
      <c r="HAG3" s="2277"/>
      <c r="HAH3" s="2277"/>
      <c r="HAI3" s="2277"/>
      <c r="HAJ3" s="2277"/>
      <c r="HAK3" s="2277"/>
      <c r="HAL3" s="2277"/>
      <c r="HAM3" s="2277"/>
      <c r="HAN3" s="2277"/>
      <c r="HAO3" s="2277"/>
      <c r="HAP3" s="2277"/>
      <c r="HAQ3" s="2277"/>
      <c r="HAR3" s="2277"/>
      <c r="HAS3" s="2277"/>
      <c r="HAT3" s="2277"/>
      <c r="HAU3" s="2277"/>
      <c r="HAV3" s="2277"/>
      <c r="HAW3" s="2277"/>
      <c r="HAX3" s="2277"/>
      <c r="HAY3" s="2277"/>
      <c r="HAZ3" s="2277"/>
      <c r="HBA3" s="2277"/>
      <c r="HBB3" s="2277"/>
      <c r="HBC3" s="2277"/>
      <c r="HBD3" s="2277"/>
      <c r="HBE3" s="2277"/>
      <c r="HBF3" s="2277"/>
      <c r="HBG3" s="2277"/>
      <c r="HBH3" s="2277"/>
      <c r="HBI3" s="2277"/>
      <c r="HBJ3" s="2277"/>
      <c r="HBK3" s="2277"/>
      <c r="HBL3" s="2277"/>
      <c r="HBM3" s="2277"/>
      <c r="HBN3" s="2277"/>
      <c r="HBO3" s="2277"/>
      <c r="HBP3" s="2277"/>
      <c r="HBQ3" s="2277"/>
      <c r="HBR3" s="2277"/>
      <c r="HBS3" s="2277"/>
      <c r="HBT3" s="2277"/>
      <c r="HBU3" s="2277"/>
      <c r="HBV3" s="2277"/>
      <c r="HBW3" s="2277"/>
      <c r="HBX3" s="2277"/>
      <c r="HBY3" s="2277"/>
      <c r="HBZ3" s="2277"/>
      <c r="HCA3" s="2277"/>
      <c r="HCB3" s="2277"/>
      <c r="HCC3" s="2277"/>
      <c r="HCD3" s="2277"/>
      <c r="HCE3" s="2277"/>
      <c r="HCF3" s="2277"/>
      <c r="HCG3" s="2277"/>
      <c r="HCH3" s="2277"/>
      <c r="HCI3" s="2277"/>
      <c r="HCJ3" s="2277"/>
      <c r="HCK3" s="2277"/>
      <c r="HCL3" s="2277"/>
      <c r="HCM3" s="2277"/>
      <c r="HCN3" s="2277"/>
      <c r="HCO3" s="2277"/>
      <c r="HCP3" s="2277"/>
      <c r="HCQ3" s="2277"/>
      <c r="HCR3" s="2277"/>
      <c r="HCS3" s="2277"/>
      <c r="HCT3" s="2277"/>
      <c r="HCU3" s="2277"/>
      <c r="HCV3" s="2277"/>
      <c r="HCW3" s="2277"/>
      <c r="HCX3" s="2277"/>
      <c r="HCY3" s="2277"/>
      <c r="HCZ3" s="2277"/>
      <c r="HDA3" s="2277"/>
      <c r="HDB3" s="2277"/>
      <c r="HDC3" s="2277"/>
      <c r="HDD3" s="2277"/>
      <c r="HDE3" s="2277"/>
      <c r="HDF3" s="2277"/>
      <c r="HDG3" s="2277"/>
      <c r="HDH3" s="2277"/>
      <c r="HDI3" s="2277"/>
      <c r="HDJ3" s="2277"/>
      <c r="HDK3" s="2277"/>
      <c r="HDL3" s="2277"/>
      <c r="HDM3" s="2277"/>
      <c r="HDN3" s="2277"/>
      <c r="HDO3" s="2277"/>
      <c r="HDP3" s="2277"/>
      <c r="HDQ3" s="2277"/>
      <c r="HDR3" s="2277"/>
      <c r="HDS3" s="2277"/>
      <c r="HDT3" s="2277"/>
      <c r="HDU3" s="2277"/>
      <c r="HDV3" s="2277"/>
      <c r="HDW3" s="2277"/>
      <c r="HDX3" s="2277"/>
      <c r="HDY3" s="2277"/>
      <c r="HDZ3" s="2277"/>
      <c r="HEA3" s="2277"/>
      <c r="HEB3" s="2277"/>
      <c r="HEC3" s="2277"/>
      <c r="HED3" s="2277"/>
      <c r="HEE3" s="2277"/>
      <c r="HEF3" s="2277"/>
      <c r="HEG3" s="2277"/>
      <c r="HEH3" s="2277"/>
      <c r="HEI3" s="2277"/>
      <c r="HEJ3" s="2277"/>
      <c r="HEK3" s="2277"/>
      <c r="HEL3" s="2277"/>
      <c r="HEM3" s="2277"/>
      <c r="HEN3" s="2277"/>
      <c r="HEO3" s="2277"/>
      <c r="HEP3" s="2277"/>
      <c r="HEQ3" s="2277"/>
      <c r="HER3" s="2277"/>
      <c r="HES3" s="2277"/>
      <c r="HET3" s="2277"/>
      <c r="HEU3" s="2277"/>
      <c r="HEV3" s="2277"/>
      <c r="HEW3" s="2277"/>
      <c r="HEX3" s="2277"/>
      <c r="HEY3" s="2277"/>
      <c r="HEZ3" s="2277"/>
      <c r="HFA3" s="2277"/>
      <c r="HFB3" s="2277"/>
      <c r="HFC3" s="2277"/>
      <c r="HFD3" s="2277"/>
      <c r="HFE3" s="2277"/>
      <c r="HFF3" s="2277"/>
      <c r="HFG3" s="2277"/>
      <c r="HFH3" s="2277"/>
      <c r="HFI3" s="2277"/>
      <c r="HFJ3" s="2277"/>
      <c r="HFK3" s="2277"/>
      <c r="HFL3" s="2277"/>
      <c r="HFM3" s="2277"/>
      <c r="HFN3" s="2277"/>
      <c r="HFO3" s="2277"/>
      <c r="HFP3" s="2277"/>
      <c r="HFQ3" s="2277"/>
      <c r="HFR3" s="2277"/>
      <c r="HFS3" s="2277"/>
      <c r="HFT3" s="2277"/>
      <c r="HFU3" s="2277"/>
      <c r="HFV3" s="2277"/>
      <c r="HFW3" s="2277"/>
      <c r="HFX3" s="2277"/>
      <c r="HFY3" s="2277"/>
      <c r="HFZ3" s="2277"/>
      <c r="HGA3" s="2277"/>
      <c r="HGB3" s="2277"/>
      <c r="HGC3" s="2277"/>
      <c r="HGD3" s="2277"/>
      <c r="HGE3" s="2277"/>
      <c r="HGF3" s="2277"/>
      <c r="HGG3" s="2277"/>
      <c r="HGH3" s="2277"/>
      <c r="HGI3" s="2277"/>
      <c r="HGJ3" s="2277"/>
      <c r="HGK3" s="2277"/>
      <c r="HGL3" s="2277"/>
      <c r="HGM3" s="2277"/>
      <c r="HGN3" s="2277"/>
      <c r="HGO3" s="2277"/>
      <c r="HGP3" s="2277"/>
      <c r="HGQ3" s="2277"/>
      <c r="HGR3" s="2277"/>
      <c r="HGS3" s="2277"/>
      <c r="HGT3" s="2277"/>
      <c r="HGU3" s="2277"/>
      <c r="HGV3" s="2277"/>
      <c r="HGW3" s="2277"/>
      <c r="HGX3" s="2277"/>
      <c r="HGY3" s="2277"/>
      <c r="HGZ3" s="2277"/>
      <c r="HHA3" s="2277"/>
      <c r="HHB3" s="2277"/>
      <c r="HHC3" s="2277"/>
      <c r="HHD3" s="2277"/>
      <c r="HHE3" s="2277"/>
      <c r="HHF3" s="2277"/>
      <c r="HHG3" s="2277"/>
      <c r="HHH3" s="2277"/>
      <c r="HHI3" s="2277"/>
      <c r="HHJ3" s="2277"/>
      <c r="HHK3" s="2277"/>
      <c r="HHL3" s="2277"/>
      <c r="HHM3" s="2277"/>
      <c r="HHN3" s="2277"/>
      <c r="HHO3" s="2277"/>
      <c r="HHP3" s="2277"/>
      <c r="HHQ3" s="2277"/>
      <c r="HHR3" s="2277"/>
      <c r="HHS3" s="2277"/>
      <c r="HHT3" s="2277"/>
      <c r="HHU3" s="2277"/>
      <c r="HHV3" s="2277"/>
      <c r="HHW3" s="2277"/>
      <c r="HHX3" s="2277"/>
      <c r="HHY3" s="2277"/>
      <c r="HHZ3" s="2277"/>
      <c r="HIA3" s="2277"/>
      <c r="HIB3" s="2277"/>
      <c r="HIC3" s="2277"/>
      <c r="HID3" s="2277"/>
      <c r="HIE3" s="2277"/>
      <c r="HIF3" s="2277"/>
      <c r="HIG3" s="2277"/>
      <c r="HIH3" s="2277"/>
      <c r="HII3" s="2277"/>
      <c r="HIJ3" s="2277"/>
      <c r="HIK3" s="2277"/>
      <c r="HIL3" s="2277"/>
      <c r="HIM3" s="2277"/>
      <c r="HIN3" s="2277"/>
      <c r="HIO3" s="2277"/>
      <c r="HIP3" s="2277"/>
      <c r="HIQ3" s="2277"/>
      <c r="HIR3" s="2277"/>
      <c r="HIS3" s="2277"/>
      <c r="HIT3" s="2277"/>
      <c r="HIU3" s="2277"/>
      <c r="HIV3" s="2277"/>
      <c r="HIW3" s="2277"/>
      <c r="HIX3" s="2277"/>
      <c r="HIY3" s="2277"/>
      <c r="HIZ3" s="2277"/>
      <c r="HJA3" s="2277"/>
      <c r="HJB3" s="2277"/>
      <c r="HJC3" s="2277"/>
      <c r="HJD3" s="2277"/>
      <c r="HJE3" s="2277"/>
      <c r="HJF3" s="2277"/>
      <c r="HJG3" s="2277"/>
      <c r="HJH3" s="2277"/>
      <c r="HJI3" s="2277"/>
      <c r="HJJ3" s="2277"/>
      <c r="HJK3" s="2277"/>
      <c r="HJL3" s="2277"/>
      <c r="HJM3" s="2277"/>
      <c r="HJN3" s="2277"/>
      <c r="HJO3" s="2277"/>
      <c r="HJP3" s="2277"/>
      <c r="HJQ3" s="2277"/>
      <c r="HJR3" s="2277"/>
      <c r="HJS3" s="2277"/>
      <c r="HJT3" s="2277"/>
      <c r="HJU3" s="2277"/>
      <c r="HJV3" s="2277"/>
      <c r="HJW3" s="2277"/>
      <c r="HJX3" s="2277"/>
      <c r="HJY3" s="2277"/>
      <c r="HJZ3" s="2277"/>
      <c r="HKA3" s="2277"/>
      <c r="HKB3" s="2277"/>
      <c r="HKC3" s="2277"/>
      <c r="HKD3" s="2277"/>
      <c r="HKE3" s="2277"/>
      <c r="HKF3" s="2277"/>
      <c r="HKG3" s="2277"/>
      <c r="HKH3" s="2277"/>
      <c r="HKI3" s="2277"/>
      <c r="HKJ3" s="2277"/>
      <c r="HKK3" s="2277"/>
      <c r="HKL3" s="2277"/>
      <c r="HKM3" s="2277"/>
      <c r="HKN3" s="2277"/>
      <c r="HKO3" s="2277"/>
      <c r="HKP3" s="2277"/>
      <c r="HKQ3" s="2277"/>
      <c r="HKR3" s="2277"/>
      <c r="HKS3" s="2277"/>
      <c r="HKT3" s="2277"/>
      <c r="HKU3" s="2277"/>
      <c r="HKV3" s="2277"/>
      <c r="HKW3" s="2277"/>
      <c r="HKX3" s="2277"/>
      <c r="HKY3" s="2277"/>
      <c r="HKZ3" s="2277"/>
      <c r="HLA3" s="2277"/>
      <c r="HLB3" s="2277"/>
      <c r="HLC3" s="2277"/>
      <c r="HLD3" s="2277"/>
      <c r="HLE3" s="2277"/>
      <c r="HLF3" s="2277"/>
      <c r="HLG3" s="2277"/>
      <c r="HLH3" s="2277"/>
      <c r="HLI3" s="2277"/>
      <c r="HLJ3" s="2277"/>
      <c r="HLK3" s="2277"/>
      <c r="HLL3" s="2277"/>
      <c r="HLM3" s="2277"/>
      <c r="HLN3" s="2277"/>
      <c r="HLO3" s="2277"/>
      <c r="HLP3" s="2277"/>
      <c r="HLQ3" s="2277"/>
      <c r="HLR3" s="2277"/>
      <c r="HLS3" s="2277"/>
      <c r="HLT3" s="2277"/>
      <c r="HLU3" s="2277"/>
      <c r="HLV3" s="2277"/>
      <c r="HLW3" s="2277"/>
      <c r="HLX3" s="2277"/>
      <c r="HLY3" s="2277"/>
      <c r="HLZ3" s="2277"/>
      <c r="HMA3" s="2277"/>
      <c r="HMB3" s="2277"/>
      <c r="HMC3" s="2277"/>
      <c r="HMD3" s="2277"/>
      <c r="HME3" s="2277"/>
      <c r="HMF3" s="2277"/>
      <c r="HMG3" s="2277"/>
      <c r="HMH3" s="2277"/>
      <c r="HMI3" s="2277"/>
      <c r="HMJ3" s="2277"/>
      <c r="HMK3" s="2277"/>
      <c r="HML3" s="2277"/>
      <c r="HMM3" s="2277"/>
      <c r="HMN3" s="2277"/>
      <c r="HMO3" s="2277"/>
      <c r="HMP3" s="2277"/>
      <c r="HMQ3" s="2277"/>
      <c r="HMR3" s="2277"/>
      <c r="HMS3" s="2277"/>
      <c r="HMT3" s="2277"/>
      <c r="HMU3" s="2277"/>
      <c r="HMV3" s="2277"/>
      <c r="HMW3" s="2277"/>
      <c r="HMX3" s="2277"/>
      <c r="HMY3" s="2277"/>
      <c r="HMZ3" s="2277"/>
      <c r="HNA3" s="2277"/>
      <c r="HNB3" s="2277"/>
      <c r="HNC3" s="2277"/>
      <c r="HND3" s="2277"/>
      <c r="HNE3" s="2277"/>
      <c r="HNF3" s="2277"/>
      <c r="HNG3" s="2277"/>
      <c r="HNH3" s="2277"/>
      <c r="HNI3" s="2277"/>
      <c r="HNJ3" s="2277"/>
      <c r="HNK3" s="2277"/>
      <c r="HNL3" s="2277"/>
      <c r="HNM3" s="2277"/>
      <c r="HNN3" s="2277"/>
      <c r="HNO3" s="2277"/>
      <c r="HNP3" s="2277"/>
      <c r="HNQ3" s="2277"/>
      <c r="HNR3" s="2277"/>
      <c r="HNS3" s="2277"/>
      <c r="HNT3" s="2277"/>
      <c r="HNU3" s="2277"/>
      <c r="HNV3" s="2277"/>
      <c r="HNW3" s="2277"/>
      <c r="HNX3" s="2277"/>
      <c r="HNY3" s="2277"/>
      <c r="HNZ3" s="2277"/>
      <c r="HOA3" s="2277"/>
      <c r="HOB3" s="2277"/>
      <c r="HOC3" s="2277"/>
      <c r="HOD3" s="2277"/>
      <c r="HOE3" s="2277"/>
      <c r="HOF3" s="2277"/>
      <c r="HOG3" s="2277"/>
      <c r="HOH3" s="2277"/>
      <c r="HOI3" s="2277"/>
      <c r="HOJ3" s="2277"/>
      <c r="HOK3" s="2277"/>
      <c r="HOL3" s="2277"/>
      <c r="HOM3" s="2277"/>
      <c r="HON3" s="2277"/>
      <c r="HOO3" s="2277"/>
      <c r="HOP3" s="2277"/>
      <c r="HOQ3" s="2277"/>
      <c r="HOR3" s="2277"/>
      <c r="HOS3" s="2277"/>
      <c r="HOT3" s="2277"/>
      <c r="HOU3" s="2277"/>
      <c r="HOV3" s="2277"/>
      <c r="HOW3" s="2277"/>
      <c r="HOX3" s="2277"/>
      <c r="HOY3" s="2277"/>
      <c r="HOZ3" s="2277"/>
      <c r="HPA3" s="2277"/>
      <c r="HPB3" s="2277"/>
      <c r="HPC3" s="2277"/>
      <c r="HPD3" s="2277"/>
      <c r="HPE3" s="2277"/>
      <c r="HPF3" s="2277"/>
      <c r="HPG3" s="2277"/>
      <c r="HPH3" s="2277"/>
      <c r="HPI3" s="2277"/>
      <c r="HPJ3" s="2277"/>
      <c r="HPK3" s="2277"/>
      <c r="HPL3" s="2277"/>
      <c r="HPM3" s="2277"/>
      <c r="HPN3" s="2277"/>
      <c r="HPO3" s="2277"/>
      <c r="HPP3" s="2277"/>
      <c r="HPQ3" s="2277"/>
      <c r="HPR3" s="2277"/>
      <c r="HPS3" s="2277"/>
      <c r="HPT3" s="2277"/>
      <c r="HPU3" s="2277"/>
      <c r="HPV3" s="2277"/>
      <c r="HPW3" s="2277"/>
      <c r="HPX3" s="2277"/>
      <c r="HPY3" s="2277"/>
      <c r="HPZ3" s="2277"/>
      <c r="HQA3" s="2277"/>
      <c r="HQB3" s="2277"/>
      <c r="HQC3" s="2277"/>
      <c r="HQD3" s="2277"/>
      <c r="HQE3" s="2277"/>
      <c r="HQF3" s="2277"/>
      <c r="HQG3" s="2277"/>
      <c r="HQH3" s="2277"/>
      <c r="HQI3" s="2277"/>
      <c r="HQJ3" s="2277"/>
      <c r="HQK3" s="2277"/>
      <c r="HQL3" s="2277"/>
      <c r="HQM3" s="2277"/>
      <c r="HQN3" s="2277"/>
      <c r="HQO3" s="2277"/>
      <c r="HQP3" s="2277"/>
      <c r="HQQ3" s="2277"/>
      <c r="HQR3" s="2277"/>
      <c r="HQS3" s="2277"/>
      <c r="HQT3" s="2277"/>
      <c r="HQU3" s="2277"/>
      <c r="HQV3" s="2277"/>
      <c r="HQW3" s="2277"/>
      <c r="HQX3" s="2277"/>
      <c r="HQY3" s="2277"/>
      <c r="HQZ3" s="2277"/>
      <c r="HRA3" s="2277"/>
      <c r="HRB3" s="2277"/>
      <c r="HRC3" s="2277"/>
      <c r="HRD3" s="2277"/>
      <c r="HRE3" s="2277"/>
      <c r="HRF3" s="2277"/>
      <c r="HRG3" s="2277"/>
      <c r="HRH3" s="2277"/>
      <c r="HRI3" s="2277"/>
      <c r="HRJ3" s="2277"/>
      <c r="HRK3" s="2277"/>
      <c r="HRL3" s="2277"/>
      <c r="HRM3" s="2277"/>
      <c r="HRN3" s="2277"/>
      <c r="HRO3" s="2277"/>
      <c r="HRP3" s="2277"/>
      <c r="HRQ3" s="2277"/>
      <c r="HRR3" s="2277"/>
      <c r="HRS3" s="2277"/>
      <c r="HRT3" s="2277"/>
      <c r="HRU3" s="2277"/>
      <c r="HRV3" s="2277"/>
      <c r="HRW3" s="2277"/>
      <c r="HRX3" s="2277"/>
      <c r="HRY3" s="2277"/>
      <c r="HRZ3" s="2277"/>
      <c r="HSA3" s="2277"/>
      <c r="HSB3" s="2277"/>
      <c r="HSC3" s="2277"/>
      <c r="HSD3" s="2277"/>
      <c r="HSE3" s="2277"/>
      <c r="HSF3" s="2277"/>
      <c r="HSG3" s="2277"/>
      <c r="HSH3" s="2277"/>
      <c r="HSI3" s="2277"/>
      <c r="HSJ3" s="2277"/>
      <c r="HSK3" s="2277"/>
      <c r="HSL3" s="2277"/>
      <c r="HSM3" s="2277"/>
      <c r="HSN3" s="2277"/>
      <c r="HSO3" s="2277"/>
      <c r="HSP3" s="2277"/>
      <c r="HSQ3" s="2277"/>
      <c r="HSR3" s="2277"/>
      <c r="HSS3" s="2277"/>
      <c r="HST3" s="2277"/>
      <c r="HSU3" s="2277"/>
      <c r="HSV3" s="2277"/>
      <c r="HSW3" s="2277"/>
      <c r="HSX3" s="2277"/>
      <c r="HSY3" s="2277"/>
      <c r="HSZ3" s="2277"/>
      <c r="HTA3" s="2277"/>
      <c r="HTB3" s="2277"/>
      <c r="HTC3" s="2277"/>
      <c r="HTD3" s="2277"/>
      <c r="HTE3" s="2277"/>
      <c r="HTF3" s="2277"/>
      <c r="HTG3" s="2277"/>
      <c r="HTH3" s="2277"/>
      <c r="HTI3" s="2277"/>
      <c r="HTJ3" s="2277"/>
      <c r="HTK3" s="2277"/>
      <c r="HTL3" s="2277"/>
      <c r="HTM3" s="2277"/>
      <c r="HTN3" s="2277"/>
      <c r="HTO3" s="2277"/>
      <c r="HTP3" s="2277"/>
      <c r="HTQ3" s="2277"/>
      <c r="HTR3" s="2277"/>
      <c r="HTS3" s="2277"/>
      <c r="HTT3" s="2277"/>
      <c r="HTU3" s="2277"/>
      <c r="HTV3" s="2277"/>
      <c r="HTW3" s="2277"/>
      <c r="HTX3" s="2277"/>
      <c r="HTY3" s="2277"/>
      <c r="HTZ3" s="2277"/>
      <c r="HUA3" s="2277"/>
      <c r="HUB3" s="2277"/>
      <c r="HUC3" s="2277"/>
      <c r="HUD3" s="2277"/>
      <c r="HUE3" s="2277"/>
      <c r="HUF3" s="2277"/>
      <c r="HUG3" s="2277"/>
      <c r="HUH3" s="2277"/>
      <c r="HUI3" s="2277"/>
      <c r="HUJ3" s="2277"/>
      <c r="HUK3" s="2277"/>
      <c r="HUL3" s="2277"/>
      <c r="HUM3" s="2277"/>
      <c r="HUN3" s="2277"/>
      <c r="HUO3" s="2277"/>
      <c r="HUP3" s="2277"/>
      <c r="HUQ3" s="2277"/>
      <c r="HUR3" s="2277"/>
      <c r="HUS3" s="2277"/>
      <c r="HUT3" s="2277"/>
      <c r="HUU3" s="2277"/>
      <c r="HUV3" s="2277"/>
      <c r="HUW3" s="2277"/>
      <c r="HUX3" s="2277"/>
      <c r="HUY3" s="2277"/>
      <c r="HUZ3" s="2277"/>
      <c r="HVA3" s="2277"/>
      <c r="HVB3" s="2277"/>
      <c r="HVC3" s="2277"/>
      <c r="HVD3" s="2277"/>
      <c r="HVE3" s="2277"/>
      <c r="HVF3" s="2277"/>
      <c r="HVG3" s="2277"/>
      <c r="HVH3" s="2277"/>
      <c r="HVI3" s="2277"/>
      <c r="HVJ3" s="2277"/>
      <c r="HVK3" s="2277"/>
      <c r="HVL3" s="2277"/>
      <c r="HVM3" s="2277"/>
      <c r="HVN3" s="2277"/>
      <c r="HVO3" s="2277"/>
      <c r="HVP3" s="2277"/>
      <c r="HVQ3" s="2277"/>
      <c r="HVR3" s="2277"/>
      <c r="HVS3" s="2277"/>
      <c r="HVT3" s="2277"/>
      <c r="HVU3" s="2277"/>
      <c r="HVV3" s="2277"/>
      <c r="HVW3" s="2277"/>
      <c r="HVX3" s="2277"/>
      <c r="HVY3" s="2277"/>
      <c r="HVZ3" s="2277"/>
      <c r="HWA3" s="2277"/>
      <c r="HWB3" s="2277"/>
      <c r="HWC3" s="2277"/>
      <c r="HWD3" s="2277"/>
      <c r="HWE3" s="2277"/>
      <c r="HWF3" s="2277"/>
      <c r="HWG3" s="2277"/>
      <c r="HWH3" s="2277"/>
      <c r="HWI3" s="2277"/>
      <c r="HWJ3" s="2277"/>
      <c r="HWK3" s="2277"/>
      <c r="HWL3" s="2277"/>
      <c r="HWM3" s="2277"/>
      <c r="HWN3" s="2277"/>
      <c r="HWO3" s="2277"/>
      <c r="HWP3" s="2277"/>
      <c r="HWQ3" s="2277"/>
      <c r="HWR3" s="2277"/>
      <c r="HWS3" s="2277"/>
      <c r="HWT3" s="2277"/>
      <c r="HWU3" s="2277"/>
      <c r="HWV3" s="2277"/>
      <c r="HWW3" s="2277"/>
      <c r="HWX3" s="2277"/>
      <c r="HWY3" s="2277"/>
      <c r="HWZ3" s="2277"/>
      <c r="HXA3" s="2277"/>
      <c r="HXB3" s="2277"/>
      <c r="HXC3" s="2277"/>
      <c r="HXD3" s="2277"/>
      <c r="HXE3" s="2277"/>
      <c r="HXF3" s="2277"/>
      <c r="HXG3" s="2277"/>
      <c r="HXH3" s="2277"/>
      <c r="HXI3" s="2277"/>
      <c r="HXJ3" s="2277"/>
      <c r="HXK3" s="2277"/>
      <c r="HXL3" s="2277"/>
      <c r="HXM3" s="2277"/>
      <c r="HXN3" s="2277"/>
      <c r="HXO3" s="2277"/>
      <c r="HXP3" s="2277"/>
      <c r="HXQ3" s="2277"/>
      <c r="HXR3" s="2277"/>
      <c r="HXS3" s="2277"/>
      <c r="HXT3" s="2277"/>
      <c r="HXU3" s="2277"/>
      <c r="HXV3" s="2277"/>
      <c r="HXW3" s="2277"/>
      <c r="HXX3" s="2277"/>
      <c r="HXY3" s="2277"/>
      <c r="HXZ3" s="2277"/>
      <c r="HYA3" s="2277"/>
      <c r="HYB3" s="2277"/>
      <c r="HYC3" s="2277"/>
      <c r="HYD3" s="2277"/>
      <c r="HYE3" s="2277"/>
      <c r="HYF3" s="2277"/>
      <c r="HYG3" s="2277"/>
      <c r="HYH3" s="2277"/>
      <c r="HYI3" s="2277"/>
      <c r="HYJ3" s="2277"/>
      <c r="HYK3" s="2277"/>
      <c r="HYL3" s="2277"/>
      <c r="HYM3" s="2277"/>
      <c r="HYN3" s="2277"/>
      <c r="HYO3" s="2277"/>
      <c r="HYP3" s="2277"/>
      <c r="HYQ3" s="2277"/>
      <c r="HYR3" s="2277"/>
      <c r="HYS3" s="2277"/>
      <c r="HYT3" s="2277"/>
      <c r="HYU3" s="2277"/>
      <c r="HYV3" s="2277"/>
      <c r="HYW3" s="2277"/>
      <c r="HYX3" s="2277"/>
      <c r="HYY3" s="2277"/>
      <c r="HYZ3" s="2277"/>
      <c r="HZA3" s="2277"/>
      <c r="HZB3" s="2277"/>
      <c r="HZC3" s="2277"/>
      <c r="HZD3" s="2277"/>
      <c r="HZE3" s="2277"/>
      <c r="HZF3" s="2277"/>
      <c r="HZG3" s="2277"/>
      <c r="HZH3" s="2277"/>
      <c r="HZI3" s="2277"/>
      <c r="HZJ3" s="2277"/>
      <c r="HZK3" s="2277"/>
      <c r="HZL3" s="2277"/>
      <c r="HZM3" s="2277"/>
      <c r="HZN3" s="2277"/>
      <c r="HZO3" s="2277"/>
      <c r="HZP3" s="2277"/>
      <c r="HZQ3" s="2277"/>
      <c r="HZR3" s="2277"/>
      <c r="HZS3" s="2277"/>
      <c r="HZT3" s="2277"/>
      <c r="HZU3" s="2277"/>
      <c r="HZV3" s="2277"/>
      <c r="HZW3" s="2277"/>
      <c r="HZX3" s="2277"/>
      <c r="HZY3" s="2277"/>
      <c r="HZZ3" s="2277"/>
      <c r="IAA3" s="2277"/>
      <c r="IAB3" s="2277"/>
      <c r="IAC3" s="2277"/>
      <c r="IAD3" s="2277"/>
      <c r="IAE3" s="2277"/>
      <c r="IAF3" s="2277"/>
      <c r="IAG3" s="2277"/>
      <c r="IAH3" s="2277"/>
      <c r="IAI3" s="2277"/>
      <c r="IAJ3" s="2277"/>
      <c r="IAK3" s="2277"/>
      <c r="IAL3" s="2277"/>
      <c r="IAM3" s="2277"/>
      <c r="IAN3" s="2277"/>
      <c r="IAO3" s="2277"/>
      <c r="IAP3" s="2277"/>
      <c r="IAQ3" s="2277"/>
      <c r="IAR3" s="2277"/>
      <c r="IAS3" s="2277"/>
      <c r="IAT3" s="2277"/>
      <c r="IAU3" s="2277"/>
      <c r="IAV3" s="2277"/>
      <c r="IAW3" s="2277"/>
      <c r="IAX3" s="2277"/>
      <c r="IAY3" s="2277"/>
      <c r="IAZ3" s="2277"/>
      <c r="IBA3" s="2277"/>
      <c r="IBB3" s="2277"/>
      <c r="IBC3" s="2277"/>
      <c r="IBD3" s="2277"/>
      <c r="IBE3" s="2277"/>
      <c r="IBF3" s="2277"/>
      <c r="IBG3" s="2277"/>
      <c r="IBH3" s="2277"/>
      <c r="IBI3" s="2277"/>
      <c r="IBJ3" s="2277"/>
      <c r="IBK3" s="2277"/>
      <c r="IBL3" s="2277"/>
      <c r="IBM3" s="2277"/>
      <c r="IBN3" s="2277"/>
      <c r="IBO3" s="2277"/>
      <c r="IBP3" s="2277"/>
      <c r="IBQ3" s="2277"/>
      <c r="IBR3" s="2277"/>
      <c r="IBS3" s="2277"/>
      <c r="IBT3" s="2277"/>
      <c r="IBU3" s="2277"/>
      <c r="IBV3" s="2277"/>
      <c r="IBW3" s="2277"/>
      <c r="IBX3" s="2277"/>
      <c r="IBY3" s="2277"/>
      <c r="IBZ3" s="2277"/>
      <c r="ICA3" s="2277"/>
      <c r="ICB3" s="2277"/>
      <c r="ICC3" s="2277"/>
      <c r="ICD3" s="2277"/>
      <c r="ICE3" s="2277"/>
      <c r="ICF3" s="2277"/>
      <c r="ICG3" s="2277"/>
      <c r="ICH3" s="2277"/>
      <c r="ICI3" s="2277"/>
      <c r="ICJ3" s="2277"/>
      <c r="ICK3" s="2277"/>
      <c r="ICL3" s="2277"/>
      <c r="ICM3" s="2277"/>
      <c r="ICN3" s="2277"/>
      <c r="ICO3" s="2277"/>
      <c r="ICP3" s="2277"/>
      <c r="ICQ3" s="2277"/>
      <c r="ICR3" s="2277"/>
      <c r="ICS3" s="2277"/>
      <c r="ICT3" s="2277"/>
      <c r="ICU3" s="2277"/>
      <c r="ICV3" s="2277"/>
      <c r="ICW3" s="2277"/>
      <c r="ICX3" s="2277"/>
      <c r="ICY3" s="2277"/>
      <c r="ICZ3" s="2277"/>
      <c r="IDA3" s="2277"/>
      <c r="IDB3" s="2277"/>
      <c r="IDC3" s="2277"/>
      <c r="IDD3" s="2277"/>
      <c r="IDE3" s="2277"/>
      <c r="IDF3" s="2277"/>
      <c r="IDG3" s="2277"/>
      <c r="IDH3" s="2277"/>
      <c r="IDI3" s="2277"/>
      <c r="IDJ3" s="2277"/>
      <c r="IDK3" s="2277"/>
      <c r="IDL3" s="2277"/>
      <c r="IDM3" s="2277"/>
      <c r="IDN3" s="2277"/>
      <c r="IDO3" s="2277"/>
      <c r="IDP3" s="2277"/>
      <c r="IDQ3" s="2277"/>
      <c r="IDR3" s="2277"/>
      <c r="IDS3" s="2277"/>
      <c r="IDT3" s="2277"/>
      <c r="IDU3" s="2277"/>
      <c r="IDV3" s="2277"/>
      <c r="IDW3" s="2277"/>
      <c r="IDX3" s="2277"/>
      <c r="IDY3" s="2277"/>
      <c r="IDZ3" s="2277"/>
      <c r="IEA3" s="2277"/>
      <c r="IEB3" s="2277"/>
      <c r="IEC3" s="2277"/>
      <c r="IED3" s="2277"/>
      <c r="IEE3" s="2277"/>
      <c r="IEF3" s="2277"/>
      <c r="IEG3" s="2277"/>
      <c r="IEH3" s="2277"/>
      <c r="IEI3" s="2277"/>
      <c r="IEJ3" s="2277"/>
      <c r="IEK3" s="2277"/>
      <c r="IEL3" s="2277"/>
      <c r="IEM3" s="2277"/>
      <c r="IEN3" s="2277"/>
      <c r="IEO3" s="2277"/>
      <c r="IEP3" s="2277"/>
      <c r="IEQ3" s="2277"/>
      <c r="IER3" s="2277"/>
      <c r="IES3" s="2277"/>
      <c r="IET3" s="2277"/>
      <c r="IEU3" s="2277"/>
      <c r="IEV3" s="2277"/>
      <c r="IEW3" s="2277"/>
      <c r="IEX3" s="2277"/>
      <c r="IEY3" s="2277"/>
      <c r="IEZ3" s="2277"/>
      <c r="IFA3" s="2277"/>
      <c r="IFB3" s="2277"/>
      <c r="IFC3" s="2277"/>
      <c r="IFD3" s="2277"/>
      <c r="IFE3" s="2277"/>
      <c r="IFF3" s="2277"/>
      <c r="IFG3" s="2277"/>
      <c r="IFH3" s="2277"/>
      <c r="IFI3" s="2277"/>
      <c r="IFJ3" s="2277"/>
      <c r="IFK3" s="2277"/>
      <c r="IFL3" s="2277"/>
      <c r="IFM3" s="2277"/>
      <c r="IFN3" s="2277"/>
      <c r="IFO3" s="2277"/>
      <c r="IFP3" s="2277"/>
      <c r="IFQ3" s="2277"/>
      <c r="IFR3" s="2277"/>
      <c r="IFS3" s="2277"/>
      <c r="IFT3" s="2277"/>
      <c r="IFU3" s="2277"/>
      <c r="IFV3" s="2277"/>
      <c r="IFW3" s="2277"/>
      <c r="IFX3" s="2277"/>
      <c r="IFY3" s="2277"/>
      <c r="IFZ3" s="2277"/>
      <c r="IGA3" s="2277"/>
      <c r="IGB3" s="2277"/>
      <c r="IGC3" s="2277"/>
      <c r="IGD3" s="2277"/>
      <c r="IGE3" s="2277"/>
      <c r="IGF3" s="2277"/>
      <c r="IGG3" s="2277"/>
      <c r="IGH3" s="2277"/>
      <c r="IGI3" s="2277"/>
      <c r="IGJ3" s="2277"/>
      <c r="IGK3" s="2277"/>
      <c r="IGL3" s="2277"/>
      <c r="IGM3" s="2277"/>
      <c r="IGN3" s="2277"/>
      <c r="IGO3" s="2277"/>
      <c r="IGP3" s="2277"/>
      <c r="IGQ3" s="2277"/>
      <c r="IGR3" s="2277"/>
      <c r="IGS3" s="2277"/>
      <c r="IGT3" s="2277"/>
      <c r="IGU3" s="2277"/>
      <c r="IGV3" s="2277"/>
      <c r="IGW3" s="2277"/>
      <c r="IGX3" s="2277"/>
      <c r="IGY3" s="2277"/>
      <c r="IGZ3" s="2277"/>
      <c r="IHA3" s="2277"/>
      <c r="IHB3" s="2277"/>
      <c r="IHC3" s="2277"/>
      <c r="IHD3" s="2277"/>
      <c r="IHE3" s="2277"/>
      <c r="IHF3" s="2277"/>
      <c r="IHG3" s="2277"/>
      <c r="IHH3" s="2277"/>
      <c r="IHI3" s="2277"/>
      <c r="IHJ3" s="2277"/>
      <c r="IHK3" s="2277"/>
      <c r="IHL3" s="2277"/>
      <c r="IHM3" s="2277"/>
      <c r="IHN3" s="2277"/>
      <c r="IHO3" s="2277"/>
      <c r="IHP3" s="2277"/>
      <c r="IHQ3" s="2277"/>
      <c r="IHR3" s="2277"/>
      <c r="IHS3" s="2277"/>
      <c r="IHT3" s="2277"/>
      <c r="IHU3" s="2277"/>
      <c r="IHV3" s="2277"/>
      <c r="IHW3" s="2277"/>
      <c r="IHX3" s="2277"/>
      <c r="IHY3" s="2277"/>
      <c r="IHZ3" s="2277"/>
      <c r="IIA3" s="2277"/>
      <c r="IIB3" s="2277"/>
      <c r="IIC3" s="2277"/>
      <c r="IID3" s="2277"/>
      <c r="IIE3" s="2277"/>
      <c r="IIF3" s="2277"/>
      <c r="IIG3" s="2277"/>
      <c r="IIH3" s="2277"/>
      <c r="III3" s="2277"/>
      <c r="IIJ3" s="2277"/>
      <c r="IIK3" s="2277"/>
      <c r="IIL3" s="2277"/>
      <c r="IIM3" s="2277"/>
      <c r="IIN3" s="2277"/>
      <c r="IIO3" s="2277"/>
      <c r="IIP3" s="2277"/>
      <c r="IIQ3" s="2277"/>
      <c r="IIR3" s="2277"/>
      <c r="IIS3" s="2277"/>
      <c r="IIT3" s="2277"/>
      <c r="IIU3" s="2277"/>
      <c r="IIV3" s="2277"/>
      <c r="IIW3" s="2277"/>
      <c r="IIX3" s="2277"/>
      <c r="IIY3" s="2277"/>
      <c r="IIZ3" s="2277"/>
      <c r="IJA3" s="2277"/>
      <c r="IJB3" s="2277"/>
      <c r="IJC3" s="2277"/>
      <c r="IJD3" s="2277"/>
      <c r="IJE3" s="2277"/>
      <c r="IJF3" s="2277"/>
      <c r="IJG3" s="2277"/>
      <c r="IJH3" s="2277"/>
      <c r="IJI3" s="2277"/>
      <c r="IJJ3" s="2277"/>
      <c r="IJK3" s="2277"/>
      <c r="IJL3" s="2277"/>
      <c r="IJM3" s="2277"/>
      <c r="IJN3" s="2277"/>
      <c r="IJO3" s="2277"/>
      <c r="IJP3" s="2277"/>
      <c r="IJQ3" s="2277"/>
      <c r="IJR3" s="2277"/>
      <c r="IJS3" s="2277"/>
      <c r="IJT3" s="2277"/>
      <c r="IJU3" s="2277"/>
      <c r="IJV3" s="2277"/>
      <c r="IJW3" s="2277"/>
      <c r="IJX3" s="2277"/>
      <c r="IJY3" s="2277"/>
      <c r="IJZ3" s="2277"/>
      <c r="IKA3" s="2277"/>
      <c r="IKB3" s="2277"/>
      <c r="IKC3" s="2277"/>
      <c r="IKD3" s="2277"/>
      <c r="IKE3" s="2277"/>
      <c r="IKF3" s="2277"/>
      <c r="IKG3" s="2277"/>
      <c r="IKH3" s="2277"/>
      <c r="IKI3" s="2277"/>
      <c r="IKJ3" s="2277"/>
      <c r="IKK3" s="2277"/>
      <c r="IKL3" s="2277"/>
      <c r="IKM3" s="2277"/>
      <c r="IKN3" s="2277"/>
      <c r="IKO3" s="2277"/>
      <c r="IKP3" s="2277"/>
      <c r="IKQ3" s="2277"/>
      <c r="IKR3" s="2277"/>
      <c r="IKS3" s="2277"/>
      <c r="IKT3" s="2277"/>
      <c r="IKU3" s="2277"/>
      <c r="IKV3" s="2277"/>
      <c r="IKW3" s="2277"/>
      <c r="IKX3" s="2277"/>
      <c r="IKY3" s="2277"/>
      <c r="IKZ3" s="2277"/>
      <c r="ILA3" s="2277"/>
      <c r="ILB3" s="2277"/>
      <c r="ILC3" s="2277"/>
      <c r="ILD3" s="2277"/>
      <c r="ILE3" s="2277"/>
      <c r="ILF3" s="2277"/>
      <c r="ILG3" s="2277"/>
      <c r="ILH3" s="2277"/>
      <c r="ILI3" s="2277"/>
      <c r="ILJ3" s="2277"/>
      <c r="ILK3" s="2277"/>
      <c r="ILL3" s="2277"/>
      <c r="ILM3" s="2277"/>
      <c r="ILN3" s="2277"/>
      <c r="ILO3" s="2277"/>
      <c r="ILP3" s="2277"/>
      <c r="ILQ3" s="2277"/>
      <c r="ILR3" s="2277"/>
      <c r="ILS3" s="2277"/>
      <c r="ILT3" s="2277"/>
      <c r="ILU3" s="2277"/>
      <c r="ILV3" s="2277"/>
      <c r="ILW3" s="2277"/>
      <c r="ILX3" s="2277"/>
      <c r="ILY3" s="2277"/>
      <c r="ILZ3" s="2277"/>
      <c r="IMA3" s="2277"/>
      <c r="IMB3" s="2277"/>
      <c r="IMC3" s="2277"/>
      <c r="IMD3" s="2277"/>
      <c r="IME3" s="2277"/>
      <c r="IMF3" s="2277"/>
      <c r="IMG3" s="2277"/>
      <c r="IMH3" s="2277"/>
      <c r="IMI3" s="2277"/>
      <c r="IMJ3" s="2277"/>
      <c r="IMK3" s="2277"/>
      <c r="IML3" s="2277"/>
      <c r="IMM3" s="2277"/>
      <c r="IMN3" s="2277"/>
      <c r="IMO3" s="2277"/>
      <c r="IMP3" s="2277"/>
      <c r="IMQ3" s="2277"/>
      <c r="IMR3" s="2277"/>
      <c r="IMS3" s="2277"/>
      <c r="IMT3" s="2277"/>
      <c r="IMU3" s="2277"/>
      <c r="IMV3" s="2277"/>
      <c r="IMW3" s="2277"/>
      <c r="IMX3" s="2277"/>
      <c r="IMY3" s="2277"/>
      <c r="IMZ3" s="2277"/>
      <c r="INA3" s="2277"/>
      <c r="INB3" s="2277"/>
      <c r="INC3" s="2277"/>
      <c r="IND3" s="2277"/>
      <c r="INE3" s="2277"/>
      <c r="INF3" s="2277"/>
      <c r="ING3" s="2277"/>
      <c r="INH3" s="2277"/>
      <c r="INI3" s="2277"/>
      <c r="INJ3" s="2277"/>
      <c r="INK3" s="2277"/>
      <c r="INL3" s="2277"/>
      <c r="INM3" s="2277"/>
      <c r="INN3" s="2277"/>
      <c r="INO3" s="2277"/>
      <c r="INP3" s="2277"/>
      <c r="INQ3" s="2277"/>
      <c r="INR3" s="2277"/>
      <c r="INS3" s="2277"/>
      <c r="INT3" s="2277"/>
      <c r="INU3" s="2277"/>
      <c r="INV3" s="2277"/>
      <c r="INW3" s="2277"/>
      <c r="INX3" s="2277"/>
      <c r="INY3" s="2277"/>
      <c r="INZ3" s="2277"/>
      <c r="IOA3" s="2277"/>
      <c r="IOB3" s="2277"/>
      <c r="IOC3" s="2277"/>
      <c r="IOD3" s="2277"/>
      <c r="IOE3" s="2277"/>
      <c r="IOF3" s="2277"/>
      <c r="IOG3" s="2277"/>
      <c r="IOH3" s="2277"/>
      <c r="IOI3" s="2277"/>
      <c r="IOJ3" s="2277"/>
      <c r="IOK3" s="2277"/>
      <c r="IOL3" s="2277"/>
      <c r="IOM3" s="2277"/>
      <c r="ION3" s="2277"/>
      <c r="IOO3" s="2277"/>
      <c r="IOP3" s="2277"/>
      <c r="IOQ3" s="2277"/>
      <c r="IOR3" s="2277"/>
      <c r="IOS3" s="2277"/>
      <c r="IOT3" s="2277"/>
      <c r="IOU3" s="2277"/>
      <c r="IOV3" s="2277"/>
      <c r="IOW3" s="2277"/>
      <c r="IOX3" s="2277"/>
      <c r="IOY3" s="2277"/>
      <c r="IOZ3" s="2277"/>
      <c r="IPA3" s="2277"/>
      <c r="IPB3" s="2277"/>
      <c r="IPC3" s="2277"/>
      <c r="IPD3" s="2277"/>
      <c r="IPE3" s="2277"/>
      <c r="IPF3" s="2277"/>
      <c r="IPG3" s="2277"/>
      <c r="IPH3" s="2277"/>
      <c r="IPI3" s="2277"/>
      <c r="IPJ3" s="2277"/>
      <c r="IPK3" s="2277"/>
      <c r="IPL3" s="2277"/>
      <c r="IPM3" s="2277"/>
      <c r="IPN3" s="2277"/>
      <c r="IPO3" s="2277"/>
      <c r="IPP3" s="2277"/>
      <c r="IPQ3" s="2277"/>
      <c r="IPR3" s="2277"/>
      <c r="IPS3" s="2277"/>
      <c r="IPT3" s="2277"/>
      <c r="IPU3" s="2277"/>
      <c r="IPV3" s="2277"/>
      <c r="IPW3" s="2277"/>
      <c r="IPX3" s="2277"/>
      <c r="IPY3" s="2277"/>
      <c r="IPZ3" s="2277"/>
      <c r="IQA3" s="2277"/>
      <c r="IQB3" s="2277"/>
      <c r="IQC3" s="2277"/>
      <c r="IQD3" s="2277"/>
      <c r="IQE3" s="2277"/>
      <c r="IQF3" s="2277"/>
      <c r="IQG3" s="2277"/>
      <c r="IQH3" s="2277"/>
      <c r="IQI3" s="2277"/>
      <c r="IQJ3" s="2277"/>
      <c r="IQK3" s="2277"/>
      <c r="IQL3" s="2277"/>
      <c r="IQM3" s="2277"/>
      <c r="IQN3" s="2277"/>
      <c r="IQO3" s="2277"/>
      <c r="IQP3" s="2277"/>
      <c r="IQQ3" s="2277"/>
      <c r="IQR3" s="2277"/>
      <c r="IQS3" s="2277"/>
      <c r="IQT3" s="2277"/>
      <c r="IQU3" s="2277"/>
      <c r="IQV3" s="2277"/>
      <c r="IQW3" s="2277"/>
      <c r="IQX3" s="2277"/>
      <c r="IQY3" s="2277"/>
      <c r="IQZ3" s="2277"/>
      <c r="IRA3" s="2277"/>
      <c r="IRB3" s="2277"/>
      <c r="IRC3" s="2277"/>
      <c r="IRD3" s="2277"/>
      <c r="IRE3" s="2277"/>
      <c r="IRF3" s="2277"/>
      <c r="IRG3" s="2277"/>
      <c r="IRH3" s="2277"/>
      <c r="IRI3" s="2277"/>
      <c r="IRJ3" s="2277"/>
      <c r="IRK3" s="2277"/>
      <c r="IRL3" s="2277"/>
      <c r="IRM3" s="2277"/>
      <c r="IRN3" s="2277"/>
      <c r="IRO3" s="2277"/>
      <c r="IRP3" s="2277"/>
      <c r="IRQ3" s="2277"/>
      <c r="IRR3" s="2277"/>
      <c r="IRS3" s="2277"/>
      <c r="IRT3" s="2277"/>
      <c r="IRU3" s="2277"/>
      <c r="IRV3" s="2277"/>
      <c r="IRW3" s="2277"/>
      <c r="IRX3" s="2277"/>
      <c r="IRY3" s="2277"/>
      <c r="IRZ3" s="2277"/>
      <c r="ISA3" s="2277"/>
      <c r="ISB3" s="2277"/>
      <c r="ISC3" s="2277"/>
      <c r="ISD3" s="2277"/>
      <c r="ISE3" s="2277"/>
      <c r="ISF3" s="2277"/>
      <c r="ISG3" s="2277"/>
      <c r="ISH3" s="2277"/>
      <c r="ISI3" s="2277"/>
      <c r="ISJ3" s="2277"/>
      <c r="ISK3" s="2277"/>
      <c r="ISL3" s="2277"/>
      <c r="ISM3" s="2277"/>
      <c r="ISN3" s="2277"/>
      <c r="ISO3" s="2277"/>
      <c r="ISP3" s="2277"/>
      <c r="ISQ3" s="2277"/>
      <c r="ISR3" s="2277"/>
      <c r="ISS3" s="2277"/>
      <c r="IST3" s="2277"/>
      <c r="ISU3" s="2277"/>
      <c r="ISV3" s="2277"/>
      <c r="ISW3" s="2277"/>
      <c r="ISX3" s="2277"/>
      <c r="ISY3" s="2277"/>
      <c r="ISZ3" s="2277"/>
      <c r="ITA3" s="2277"/>
      <c r="ITB3" s="2277"/>
      <c r="ITC3" s="2277"/>
      <c r="ITD3" s="2277"/>
      <c r="ITE3" s="2277"/>
      <c r="ITF3" s="2277"/>
      <c r="ITG3" s="2277"/>
      <c r="ITH3" s="2277"/>
      <c r="ITI3" s="2277"/>
      <c r="ITJ3" s="2277"/>
      <c r="ITK3" s="2277"/>
      <c r="ITL3" s="2277"/>
      <c r="ITM3" s="2277"/>
      <c r="ITN3" s="2277"/>
      <c r="ITO3" s="2277"/>
      <c r="ITP3" s="2277"/>
      <c r="ITQ3" s="2277"/>
      <c r="ITR3" s="2277"/>
      <c r="ITS3" s="2277"/>
      <c r="ITT3" s="2277"/>
      <c r="ITU3" s="2277"/>
      <c r="ITV3" s="2277"/>
      <c r="ITW3" s="2277"/>
      <c r="ITX3" s="2277"/>
      <c r="ITY3" s="2277"/>
      <c r="ITZ3" s="2277"/>
      <c r="IUA3" s="2277"/>
      <c r="IUB3" s="2277"/>
      <c r="IUC3" s="2277"/>
      <c r="IUD3" s="2277"/>
      <c r="IUE3" s="2277"/>
      <c r="IUF3" s="2277"/>
      <c r="IUG3" s="2277"/>
      <c r="IUH3" s="2277"/>
      <c r="IUI3" s="2277"/>
      <c r="IUJ3" s="2277"/>
      <c r="IUK3" s="2277"/>
      <c r="IUL3" s="2277"/>
      <c r="IUM3" s="2277"/>
      <c r="IUN3" s="2277"/>
      <c r="IUO3" s="2277"/>
      <c r="IUP3" s="2277"/>
      <c r="IUQ3" s="2277"/>
      <c r="IUR3" s="2277"/>
      <c r="IUS3" s="2277"/>
      <c r="IUT3" s="2277"/>
      <c r="IUU3" s="2277"/>
      <c r="IUV3" s="2277"/>
      <c r="IUW3" s="2277"/>
      <c r="IUX3" s="2277"/>
      <c r="IUY3" s="2277"/>
      <c r="IUZ3" s="2277"/>
      <c r="IVA3" s="2277"/>
      <c r="IVB3" s="2277"/>
      <c r="IVC3" s="2277"/>
      <c r="IVD3" s="2277"/>
      <c r="IVE3" s="2277"/>
      <c r="IVF3" s="2277"/>
      <c r="IVG3" s="2277"/>
      <c r="IVH3" s="2277"/>
      <c r="IVI3" s="2277"/>
      <c r="IVJ3" s="2277"/>
      <c r="IVK3" s="2277"/>
      <c r="IVL3" s="2277"/>
      <c r="IVM3" s="2277"/>
      <c r="IVN3" s="2277"/>
      <c r="IVO3" s="2277"/>
      <c r="IVP3" s="2277"/>
      <c r="IVQ3" s="2277"/>
      <c r="IVR3" s="2277"/>
      <c r="IVS3" s="2277"/>
      <c r="IVT3" s="2277"/>
      <c r="IVU3" s="2277"/>
      <c r="IVV3" s="2277"/>
      <c r="IVW3" s="2277"/>
      <c r="IVX3" s="2277"/>
      <c r="IVY3" s="2277"/>
      <c r="IVZ3" s="2277"/>
      <c r="IWA3" s="2277"/>
      <c r="IWB3" s="2277"/>
      <c r="IWC3" s="2277"/>
      <c r="IWD3" s="2277"/>
      <c r="IWE3" s="2277"/>
      <c r="IWF3" s="2277"/>
      <c r="IWG3" s="2277"/>
      <c r="IWH3" s="2277"/>
      <c r="IWI3" s="2277"/>
      <c r="IWJ3" s="2277"/>
      <c r="IWK3" s="2277"/>
      <c r="IWL3" s="2277"/>
      <c r="IWM3" s="2277"/>
      <c r="IWN3" s="2277"/>
      <c r="IWO3" s="2277"/>
      <c r="IWP3" s="2277"/>
      <c r="IWQ3" s="2277"/>
      <c r="IWR3" s="2277"/>
      <c r="IWS3" s="2277"/>
      <c r="IWT3" s="2277"/>
      <c r="IWU3" s="2277"/>
      <c r="IWV3" s="2277"/>
      <c r="IWW3" s="2277"/>
      <c r="IWX3" s="2277"/>
      <c r="IWY3" s="2277"/>
      <c r="IWZ3" s="2277"/>
      <c r="IXA3" s="2277"/>
      <c r="IXB3" s="2277"/>
      <c r="IXC3" s="2277"/>
      <c r="IXD3" s="2277"/>
      <c r="IXE3" s="2277"/>
      <c r="IXF3" s="2277"/>
      <c r="IXG3" s="2277"/>
      <c r="IXH3" s="2277"/>
      <c r="IXI3" s="2277"/>
      <c r="IXJ3" s="2277"/>
      <c r="IXK3" s="2277"/>
      <c r="IXL3" s="2277"/>
      <c r="IXM3" s="2277"/>
      <c r="IXN3" s="2277"/>
      <c r="IXO3" s="2277"/>
      <c r="IXP3" s="2277"/>
      <c r="IXQ3" s="2277"/>
      <c r="IXR3" s="2277"/>
      <c r="IXS3" s="2277"/>
      <c r="IXT3" s="2277"/>
      <c r="IXU3" s="2277"/>
      <c r="IXV3" s="2277"/>
      <c r="IXW3" s="2277"/>
      <c r="IXX3" s="2277"/>
      <c r="IXY3" s="2277"/>
      <c r="IXZ3" s="2277"/>
      <c r="IYA3" s="2277"/>
      <c r="IYB3" s="2277"/>
      <c r="IYC3" s="2277"/>
      <c r="IYD3" s="2277"/>
      <c r="IYE3" s="2277"/>
      <c r="IYF3" s="2277"/>
      <c r="IYG3" s="2277"/>
      <c r="IYH3" s="2277"/>
      <c r="IYI3" s="2277"/>
      <c r="IYJ3" s="2277"/>
      <c r="IYK3" s="2277"/>
      <c r="IYL3" s="2277"/>
      <c r="IYM3" s="2277"/>
      <c r="IYN3" s="2277"/>
      <c r="IYO3" s="2277"/>
      <c r="IYP3" s="2277"/>
      <c r="IYQ3" s="2277"/>
      <c r="IYR3" s="2277"/>
      <c r="IYS3" s="2277"/>
      <c r="IYT3" s="2277"/>
      <c r="IYU3" s="2277"/>
      <c r="IYV3" s="2277"/>
      <c r="IYW3" s="2277"/>
      <c r="IYX3" s="2277"/>
      <c r="IYY3" s="2277"/>
      <c r="IYZ3" s="2277"/>
      <c r="IZA3" s="2277"/>
      <c r="IZB3" s="2277"/>
      <c r="IZC3" s="2277"/>
      <c r="IZD3" s="2277"/>
      <c r="IZE3" s="2277"/>
      <c r="IZF3" s="2277"/>
      <c r="IZG3" s="2277"/>
      <c r="IZH3" s="2277"/>
      <c r="IZI3" s="2277"/>
      <c r="IZJ3" s="2277"/>
      <c r="IZK3" s="2277"/>
      <c r="IZL3" s="2277"/>
      <c r="IZM3" s="2277"/>
      <c r="IZN3" s="2277"/>
      <c r="IZO3" s="2277"/>
      <c r="IZP3" s="2277"/>
      <c r="IZQ3" s="2277"/>
      <c r="IZR3" s="2277"/>
      <c r="IZS3" s="2277"/>
      <c r="IZT3" s="2277"/>
      <c r="IZU3" s="2277"/>
      <c r="IZV3" s="2277"/>
      <c r="IZW3" s="2277"/>
      <c r="IZX3" s="2277"/>
      <c r="IZY3" s="2277"/>
      <c r="IZZ3" s="2277"/>
      <c r="JAA3" s="2277"/>
      <c r="JAB3" s="2277"/>
      <c r="JAC3" s="2277"/>
      <c r="JAD3" s="2277"/>
      <c r="JAE3" s="2277"/>
      <c r="JAF3" s="2277"/>
      <c r="JAG3" s="2277"/>
      <c r="JAH3" s="2277"/>
      <c r="JAI3" s="2277"/>
      <c r="JAJ3" s="2277"/>
      <c r="JAK3" s="2277"/>
      <c r="JAL3" s="2277"/>
      <c r="JAM3" s="2277"/>
      <c r="JAN3" s="2277"/>
      <c r="JAO3" s="2277"/>
      <c r="JAP3" s="2277"/>
      <c r="JAQ3" s="2277"/>
      <c r="JAR3" s="2277"/>
      <c r="JAS3" s="2277"/>
      <c r="JAT3" s="2277"/>
      <c r="JAU3" s="2277"/>
      <c r="JAV3" s="2277"/>
      <c r="JAW3" s="2277"/>
      <c r="JAX3" s="2277"/>
      <c r="JAY3" s="2277"/>
      <c r="JAZ3" s="2277"/>
      <c r="JBA3" s="2277"/>
      <c r="JBB3" s="2277"/>
      <c r="JBC3" s="2277"/>
      <c r="JBD3" s="2277"/>
      <c r="JBE3" s="2277"/>
      <c r="JBF3" s="2277"/>
      <c r="JBG3" s="2277"/>
      <c r="JBH3" s="2277"/>
      <c r="JBI3" s="2277"/>
      <c r="JBJ3" s="2277"/>
      <c r="JBK3" s="2277"/>
      <c r="JBL3" s="2277"/>
      <c r="JBM3" s="2277"/>
      <c r="JBN3" s="2277"/>
      <c r="JBO3" s="2277"/>
      <c r="JBP3" s="2277"/>
      <c r="JBQ3" s="2277"/>
      <c r="JBR3" s="2277"/>
      <c r="JBS3" s="2277"/>
      <c r="JBT3" s="2277"/>
      <c r="JBU3" s="2277"/>
      <c r="JBV3" s="2277"/>
      <c r="JBW3" s="2277"/>
      <c r="JBX3" s="2277"/>
      <c r="JBY3" s="2277"/>
      <c r="JBZ3" s="2277"/>
      <c r="JCA3" s="2277"/>
      <c r="JCB3" s="2277"/>
      <c r="JCC3" s="2277"/>
      <c r="JCD3" s="2277"/>
      <c r="JCE3" s="2277"/>
      <c r="JCF3" s="2277"/>
      <c r="JCG3" s="2277"/>
      <c r="JCH3" s="2277"/>
      <c r="JCI3" s="2277"/>
      <c r="JCJ3" s="2277"/>
      <c r="JCK3" s="2277"/>
      <c r="JCL3" s="2277"/>
      <c r="JCM3" s="2277"/>
      <c r="JCN3" s="2277"/>
      <c r="JCO3" s="2277"/>
      <c r="JCP3" s="2277"/>
      <c r="JCQ3" s="2277"/>
      <c r="JCR3" s="2277"/>
      <c r="JCS3" s="2277"/>
      <c r="JCT3" s="2277"/>
      <c r="JCU3" s="2277"/>
      <c r="JCV3" s="2277"/>
      <c r="JCW3" s="2277"/>
      <c r="JCX3" s="2277"/>
      <c r="JCY3" s="2277"/>
      <c r="JCZ3" s="2277"/>
      <c r="JDA3" s="2277"/>
      <c r="JDB3" s="2277"/>
      <c r="JDC3" s="2277"/>
      <c r="JDD3" s="2277"/>
      <c r="JDE3" s="2277"/>
      <c r="JDF3" s="2277"/>
      <c r="JDG3" s="2277"/>
      <c r="JDH3" s="2277"/>
      <c r="JDI3" s="2277"/>
      <c r="JDJ3" s="2277"/>
      <c r="JDK3" s="2277"/>
      <c r="JDL3" s="2277"/>
      <c r="JDM3" s="2277"/>
      <c r="JDN3" s="2277"/>
      <c r="JDO3" s="2277"/>
      <c r="JDP3" s="2277"/>
      <c r="JDQ3" s="2277"/>
      <c r="JDR3" s="2277"/>
      <c r="JDS3" s="2277"/>
      <c r="JDT3" s="2277"/>
      <c r="JDU3" s="2277"/>
      <c r="JDV3" s="2277"/>
      <c r="JDW3" s="2277"/>
      <c r="JDX3" s="2277"/>
      <c r="JDY3" s="2277"/>
      <c r="JDZ3" s="2277"/>
      <c r="JEA3" s="2277"/>
      <c r="JEB3" s="2277"/>
      <c r="JEC3" s="2277"/>
      <c r="JED3" s="2277"/>
      <c r="JEE3" s="2277"/>
      <c r="JEF3" s="2277"/>
      <c r="JEG3" s="2277"/>
      <c r="JEH3" s="2277"/>
      <c r="JEI3" s="2277"/>
      <c r="JEJ3" s="2277"/>
      <c r="JEK3" s="2277"/>
      <c r="JEL3" s="2277"/>
      <c r="JEM3" s="2277"/>
      <c r="JEN3" s="2277"/>
      <c r="JEO3" s="2277"/>
      <c r="JEP3" s="2277"/>
      <c r="JEQ3" s="2277"/>
      <c r="JER3" s="2277"/>
      <c r="JES3" s="2277"/>
      <c r="JET3" s="2277"/>
      <c r="JEU3" s="2277"/>
      <c r="JEV3" s="2277"/>
      <c r="JEW3" s="2277"/>
      <c r="JEX3" s="2277"/>
      <c r="JEY3" s="2277"/>
      <c r="JEZ3" s="2277"/>
      <c r="JFA3" s="2277"/>
      <c r="JFB3" s="2277"/>
      <c r="JFC3" s="2277"/>
      <c r="JFD3" s="2277"/>
      <c r="JFE3" s="2277"/>
      <c r="JFF3" s="2277"/>
      <c r="JFG3" s="2277"/>
      <c r="JFH3" s="2277"/>
      <c r="JFI3" s="2277"/>
      <c r="JFJ3" s="2277"/>
      <c r="JFK3" s="2277"/>
      <c r="JFL3" s="2277"/>
      <c r="JFM3" s="2277"/>
      <c r="JFN3" s="2277"/>
      <c r="JFO3" s="2277"/>
      <c r="JFP3" s="2277"/>
      <c r="JFQ3" s="2277"/>
      <c r="JFR3" s="2277"/>
      <c r="JFS3" s="2277"/>
      <c r="JFT3" s="2277"/>
      <c r="JFU3" s="2277"/>
      <c r="JFV3" s="2277"/>
      <c r="JFW3" s="2277"/>
      <c r="JFX3" s="2277"/>
      <c r="JFY3" s="2277"/>
      <c r="JFZ3" s="2277"/>
      <c r="JGA3" s="2277"/>
      <c r="JGB3" s="2277"/>
      <c r="JGC3" s="2277"/>
      <c r="JGD3" s="2277"/>
      <c r="JGE3" s="2277"/>
      <c r="JGF3" s="2277"/>
      <c r="JGG3" s="2277"/>
      <c r="JGH3" s="2277"/>
      <c r="JGI3" s="2277"/>
      <c r="JGJ3" s="2277"/>
      <c r="JGK3" s="2277"/>
      <c r="JGL3" s="2277"/>
      <c r="JGM3" s="2277"/>
      <c r="JGN3" s="2277"/>
      <c r="JGO3" s="2277"/>
      <c r="JGP3" s="2277"/>
      <c r="JGQ3" s="2277"/>
      <c r="JGR3" s="2277"/>
      <c r="JGS3" s="2277"/>
      <c r="JGT3" s="2277"/>
      <c r="JGU3" s="2277"/>
      <c r="JGV3" s="2277"/>
      <c r="JGW3" s="2277"/>
      <c r="JGX3" s="2277"/>
      <c r="JGY3" s="2277"/>
      <c r="JGZ3" s="2277"/>
      <c r="JHA3" s="2277"/>
      <c r="JHB3" s="2277"/>
      <c r="JHC3" s="2277"/>
      <c r="JHD3" s="2277"/>
      <c r="JHE3" s="2277"/>
      <c r="JHF3" s="2277"/>
      <c r="JHG3" s="2277"/>
      <c r="JHH3" s="2277"/>
      <c r="JHI3" s="2277"/>
      <c r="JHJ3" s="2277"/>
      <c r="JHK3" s="2277"/>
      <c r="JHL3" s="2277"/>
      <c r="JHM3" s="2277"/>
      <c r="JHN3" s="2277"/>
      <c r="JHO3" s="2277"/>
      <c r="JHP3" s="2277"/>
      <c r="JHQ3" s="2277"/>
      <c r="JHR3" s="2277"/>
      <c r="JHS3" s="2277"/>
      <c r="JHT3" s="2277"/>
      <c r="JHU3" s="2277"/>
      <c r="JHV3" s="2277"/>
      <c r="JHW3" s="2277"/>
      <c r="JHX3" s="2277"/>
      <c r="JHY3" s="2277"/>
      <c r="JHZ3" s="2277"/>
      <c r="JIA3" s="2277"/>
      <c r="JIB3" s="2277"/>
      <c r="JIC3" s="2277"/>
      <c r="JID3" s="2277"/>
      <c r="JIE3" s="2277"/>
      <c r="JIF3" s="2277"/>
      <c r="JIG3" s="2277"/>
      <c r="JIH3" s="2277"/>
      <c r="JII3" s="2277"/>
      <c r="JIJ3" s="2277"/>
      <c r="JIK3" s="2277"/>
      <c r="JIL3" s="2277"/>
      <c r="JIM3" s="2277"/>
      <c r="JIN3" s="2277"/>
      <c r="JIO3" s="2277"/>
      <c r="JIP3" s="2277"/>
      <c r="JIQ3" s="2277"/>
      <c r="JIR3" s="2277"/>
      <c r="JIS3" s="2277"/>
      <c r="JIT3" s="2277"/>
      <c r="JIU3" s="2277"/>
      <c r="JIV3" s="2277"/>
      <c r="JIW3" s="2277"/>
      <c r="JIX3" s="2277"/>
      <c r="JIY3" s="2277"/>
      <c r="JIZ3" s="2277"/>
      <c r="JJA3" s="2277"/>
      <c r="JJB3" s="2277"/>
      <c r="JJC3" s="2277"/>
      <c r="JJD3" s="2277"/>
      <c r="JJE3" s="2277"/>
      <c r="JJF3" s="2277"/>
      <c r="JJG3" s="2277"/>
      <c r="JJH3" s="2277"/>
      <c r="JJI3" s="2277"/>
      <c r="JJJ3" s="2277"/>
      <c r="JJK3" s="2277"/>
      <c r="JJL3" s="2277"/>
      <c r="JJM3" s="2277"/>
      <c r="JJN3" s="2277"/>
      <c r="JJO3" s="2277"/>
      <c r="JJP3" s="2277"/>
      <c r="JJQ3" s="2277"/>
      <c r="JJR3" s="2277"/>
      <c r="JJS3" s="2277"/>
      <c r="JJT3" s="2277"/>
      <c r="JJU3" s="2277"/>
      <c r="JJV3" s="2277"/>
      <c r="JJW3" s="2277"/>
      <c r="JJX3" s="2277"/>
      <c r="JJY3" s="2277"/>
      <c r="JJZ3" s="2277"/>
      <c r="JKA3" s="2277"/>
      <c r="JKB3" s="2277"/>
      <c r="JKC3" s="2277"/>
      <c r="JKD3" s="2277"/>
      <c r="JKE3" s="2277"/>
      <c r="JKF3" s="2277"/>
      <c r="JKG3" s="2277"/>
      <c r="JKH3" s="2277"/>
      <c r="JKI3" s="2277"/>
      <c r="JKJ3" s="2277"/>
      <c r="JKK3" s="2277"/>
      <c r="JKL3" s="2277"/>
      <c r="JKM3" s="2277"/>
      <c r="JKN3" s="2277"/>
      <c r="JKO3" s="2277"/>
      <c r="JKP3" s="2277"/>
      <c r="JKQ3" s="2277"/>
      <c r="JKR3" s="2277"/>
      <c r="JKS3" s="2277"/>
      <c r="JKT3" s="2277"/>
      <c r="JKU3" s="2277"/>
      <c r="JKV3" s="2277"/>
      <c r="JKW3" s="2277"/>
      <c r="JKX3" s="2277"/>
      <c r="JKY3" s="2277"/>
      <c r="JKZ3" s="2277"/>
      <c r="JLA3" s="2277"/>
      <c r="JLB3" s="2277"/>
      <c r="JLC3" s="2277"/>
      <c r="JLD3" s="2277"/>
      <c r="JLE3" s="2277"/>
      <c r="JLF3" s="2277"/>
      <c r="JLG3" s="2277"/>
      <c r="JLH3" s="2277"/>
      <c r="JLI3" s="2277"/>
      <c r="JLJ3" s="2277"/>
      <c r="JLK3" s="2277"/>
      <c r="JLL3" s="2277"/>
      <c r="JLM3" s="2277"/>
      <c r="JLN3" s="2277"/>
      <c r="JLO3" s="2277"/>
      <c r="JLP3" s="2277"/>
      <c r="JLQ3" s="2277"/>
      <c r="JLR3" s="2277"/>
      <c r="JLS3" s="2277"/>
      <c r="JLT3" s="2277"/>
      <c r="JLU3" s="2277"/>
      <c r="JLV3" s="2277"/>
      <c r="JLW3" s="2277"/>
      <c r="JLX3" s="2277"/>
      <c r="JLY3" s="2277"/>
      <c r="JLZ3" s="2277"/>
      <c r="JMA3" s="2277"/>
      <c r="JMB3" s="2277"/>
      <c r="JMC3" s="2277"/>
      <c r="JMD3" s="2277"/>
      <c r="JME3" s="2277"/>
      <c r="JMF3" s="2277"/>
      <c r="JMG3" s="2277"/>
      <c r="JMH3" s="2277"/>
      <c r="JMI3" s="2277"/>
      <c r="JMJ3" s="2277"/>
      <c r="JMK3" s="2277"/>
      <c r="JML3" s="2277"/>
      <c r="JMM3" s="2277"/>
      <c r="JMN3" s="2277"/>
      <c r="JMO3" s="2277"/>
      <c r="JMP3" s="2277"/>
      <c r="JMQ3" s="2277"/>
      <c r="JMR3" s="2277"/>
      <c r="JMS3" s="2277"/>
      <c r="JMT3" s="2277"/>
      <c r="JMU3" s="2277"/>
      <c r="JMV3" s="2277"/>
      <c r="JMW3" s="2277"/>
      <c r="JMX3" s="2277"/>
      <c r="JMY3" s="2277"/>
      <c r="JMZ3" s="2277"/>
      <c r="JNA3" s="2277"/>
      <c r="JNB3" s="2277"/>
      <c r="JNC3" s="2277"/>
      <c r="JND3" s="2277"/>
      <c r="JNE3" s="2277"/>
      <c r="JNF3" s="2277"/>
      <c r="JNG3" s="2277"/>
      <c r="JNH3" s="2277"/>
      <c r="JNI3" s="2277"/>
      <c r="JNJ3" s="2277"/>
      <c r="JNK3" s="2277"/>
      <c r="JNL3" s="2277"/>
      <c r="JNM3" s="2277"/>
      <c r="JNN3" s="2277"/>
      <c r="JNO3" s="2277"/>
      <c r="JNP3" s="2277"/>
      <c r="JNQ3" s="2277"/>
      <c r="JNR3" s="2277"/>
      <c r="JNS3" s="2277"/>
      <c r="JNT3" s="2277"/>
      <c r="JNU3" s="2277"/>
      <c r="JNV3" s="2277"/>
      <c r="JNW3" s="2277"/>
      <c r="JNX3" s="2277"/>
      <c r="JNY3" s="2277"/>
      <c r="JNZ3" s="2277"/>
      <c r="JOA3" s="2277"/>
      <c r="JOB3" s="2277"/>
      <c r="JOC3" s="2277"/>
      <c r="JOD3" s="2277"/>
      <c r="JOE3" s="2277"/>
      <c r="JOF3" s="2277"/>
      <c r="JOG3" s="2277"/>
      <c r="JOH3" s="2277"/>
      <c r="JOI3" s="2277"/>
      <c r="JOJ3" s="2277"/>
      <c r="JOK3" s="2277"/>
      <c r="JOL3" s="2277"/>
      <c r="JOM3" s="2277"/>
      <c r="JON3" s="2277"/>
      <c r="JOO3" s="2277"/>
      <c r="JOP3" s="2277"/>
      <c r="JOQ3" s="2277"/>
      <c r="JOR3" s="2277"/>
      <c r="JOS3" s="2277"/>
      <c r="JOT3" s="2277"/>
      <c r="JOU3" s="2277"/>
      <c r="JOV3" s="2277"/>
      <c r="JOW3" s="2277"/>
      <c r="JOX3" s="2277"/>
      <c r="JOY3" s="2277"/>
      <c r="JOZ3" s="2277"/>
      <c r="JPA3" s="2277"/>
      <c r="JPB3" s="2277"/>
      <c r="JPC3" s="2277"/>
      <c r="JPD3" s="2277"/>
      <c r="JPE3" s="2277"/>
      <c r="JPF3" s="2277"/>
      <c r="JPG3" s="2277"/>
      <c r="JPH3" s="2277"/>
      <c r="JPI3" s="2277"/>
      <c r="JPJ3" s="2277"/>
      <c r="JPK3" s="2277"/>
      <c r="JPL3" s="2277"/>
      <c r="JPM3" s="2277"/>
      <c r="JPN3" s="2277"/>
      <c r="JPO3" s="2277"/>
      <c r="JPP3" s="2277"/>
      <c r="JPQ3" s="2277"/>
      <c r="JPR3" s="2277"/>
      <c r="JPS3" s="2277"/>
      <c r="JPT3" s="2277"/>
      <c r="JPU3" s="2277"/>
      <c r="JPV3" s="2277"/>
      <c r="JPW3" s="2277"/>
      <c r="JPX3" s="2277"/>
      <c r="JPY3" s="2277"/>
      <c r="JPZ3" s="2277"/>
      <c r="JQA3" s="2277"/>
      <c r="JQB3" s="2277"/>
      <c r="JQC3" s="2277"/>
      <c r="JQD3" s="2277"/>
      <c r="JQE3" s="2277"/>
      <c r="JQF3" s="2277"/>
      <c r="JQG3" s="2277"/>
      <c r="JQH3" s="2277"/>
      <c r="JQI3" s="2277"/>
      <c r="JQJ3" s="2277"/>
      <c r="JQK3" s="2277"/>
      <c r="JQL3" s="2277"/>
      <c r="JQM3" s="2277"/>
      <c r="JQN3" s="2277"/>
      <c r="JQO3" s="2277"/>
      <c r="JQP3" s="2277"/>
      <c r="JQQ3" s="2277"/>
      <c r="JQR3" s="2277"/>
      <c r="JQS3" s="2277"/>
      <c r="JQT3" s="2277"/>
      <c r="JQU3" s="2277"/>
      <c r="JQV3" s="2277"/>
      <c r="JQW3" s="2277"/>
      <c r="JQX3" s="2277"/>
      <c r="JQY3" s="2277"/>
      <c r="JQZ3" s="2277"/>
      <c r="JRA3" s="2277"/>
      <c r="JRB3" s="2277"/>
      <c r="JRC3" s="2277"/>
      <c r="JRD3" s="2277"/>
      <c r="JRE3" s="2277"/>
      <c r="JRF3" s="2277"/>
      <c r="JRG3" s="2277"/>
      <c r="JRH3" s="2277"/>
      <c r="JRI3" s="2277"/>
      <c r="JRJ3" s="2277"/>
      <c r="JRK3" s="2277"/>
      <c r="JRL3" s="2277"/>
      <c r="JRM3" s="2277"/>
      <c r="JRN3" s="2277"/>
      <c r="JRO3" s="2277"/>
      <c r="JRP3" s="2277"/>
      <c r="JRQ3" s="2277"/>
      <c r="JRR3" s="2277"/>
      <c r="JRS3" s="2277"/>
      <c r="JRT3" s="2277"/>
      <c r="JRU3" s="2277"/>
      <c r="JRV3" s="2277"/>
      <c r="JRW3" s="2277"/>
      <c r="JRX3" s="2277"/>
      <c r="JRY3" s="2277"/>
      <c r="JRZ3" s="2277"/>
      <c r="JSA3" s="2277"/>
      <c r="JSB3" s="2277"/>
      <c r="JSC3" s="2277"/>
      <c r="JSD3" s="2277"/>
      <c r="JSE3" s="2277"/>
      <c r="JSF3" s="2277"/>
      <c r="JSG3" s="2277"/>
      <c r="JSH3" s="2277"/>
      <c r="JSI3" s="2277"/>
      <c r="JSJ3" s="2277"/>
      <c r="JSK3" s="2277"/>
      <c r="JSL3" s="2277"/>
      <c r="JSM3" s="2277"/>
      <c r="JSN3" s="2277"/>
      <c r="JSO3" s="2277"/>
      <c r="JSP3" s="2277"/>
      <c r="JSQ3" s="2277"/>
      <c r="JSR3" s="2277"/>
      <c r="JSS3" s="2277"/>
      <c r="JST3" s="2277"/>
      <c r="JSU3" s="2277"/>
      <c r="JSV3" s="2277"/>
      <c r="JSW3" s="2277"/>
      <c r="JSX3" s="2277"/>
      <c r="JSY3" s="2277"/>
      <c r="JSZ3" s="2277"/>
      <c r="JTA3" s="2277"/>
      <c r="JTB3" s="2277"/>
      <c r="JTC3" s="2277"/>
      <c r="JTD3" s="2277"/>
      <c r="JTE3" s="2277"/>
      <c r="JTF3" s="2277"/>
      <c r="JTG3" s="2277"/>
      <c r="JTH3" s="2277"/>
      <c r="JTI3" s="2277"/>
      <c r="JTJ3" s="2277"/>
      <c r="JTK3" s="2277"/>
      <c r="JTL3" s="2277"/>
      <c r="JTM3" s="2277"/>
      <c r="JTN3" s="2277"/>
      <c r="JTO3" s="2277"/>
      <c r="JTP3" s="2277"/>
      <c r="JTQ3" s="2277"/>
      <c r="JTR3" s="2277"/>
      <c r="JTS3" s="2277"/>
      <c r="JTT3" s="2277"/>
      <c r="JTU3" s="2277"/>
      <c r="JTV3" s="2277"/>
      <c r="JTW3" s="2277"/>
      <c r="JTX3" s="2277"/>
      <c r="JTY3" s="2277"/>
      <c r="JTZ3" s="2277"/>
      <c r="JUA3" s="2277"/>
      <c r="JUB3" s="2277"/>
      <c r="JUC3" s="2277"/>
      <c r="JUD3" s="2277"/>
      <c r="JUE3" s="2277"/>
      <c r="JUF3" s="2277"/>
      <c r="JUG3" s="2277"/>
      <c r="JUH3" s="2277"/>
      <c r="JUI3" s="2277"/>
      <c r="JUJ3" s="2277"/>
      <c r="JUK3" s="2277"/>
      <c r="JUL3" s="2277"/>
      <c r="JUM3" s="2277"/>
      <c r="JUN3" s="2277"/>
      <c r="JUO3" s="2277"/>
      <c r="JUP3" s="2277"/>
      <c r="JUQ3" s="2277"/>
      <c r="JUR3" s="2277"/>
      <c r="JUS3" s="2277"/>
      <c r="JUT3" s="2277"/>
      <c r="JUU3" s="2277"/>
      <c r="JUV3" s="2277"/>
      <c r="JUW3" s="2277"/>
      <c r="JUX3" s="2277"/>
      <c r="JUY3" s="2277"/>
      <c r="JUZ3" s="2277"/>
      <c r="JVA3" s="2277"/>
      <c r="JVB3" s="2277"/>
      <c r="JVC3" s="2277"/>
      <c r="JVD3" s="2277"/>
      <c r="JVE3" s="2277"/>
      <c r="JVF3" s="2277"/>
      <c r="JVG3" s="2277"/>
      <c r="JVH3" s="2277"/>
      <c r="JVI3" s="2277"/>
      <c r="JVJ3" s="2277"/>
      <c r="JVK3" s="2277"/>
      <c r="JVL3" s="2277"/>
      <c r="JVM3" s="2277"/>
      <c r="JVN3" s="2277"/>
      <c r="JVO3" s="2277"/>
      <c r="JVP3" s="2277"/>
      <c r="JVQ3" s="2277"/>
      <c r="JVR3" s="2277"/>
      <c r="JVS3" s="2277"/>
      <c r="JVT3" s="2277"/>
      <c r="JVU3" s="2277"/>
      <c r="JVV3" s="2277"/>
      <c r="JVW3" s="2277"/>
      <c r="JVX3" s="2277"/>
      <c r="JVY3" s="2277"/>
      <c r="JVZ3" s="2277"/>
      <c r="JWA3" s="2277"/>
      <c r="JWB3" s="2277"/>
      <c r="JWC3" s="2277"/>
      <c r="JWD3" s="2277"/>
      <c r="JWE3" s="2277"/>
      <c r="JWF3" s="2277"/>
      <c r="JWG3" s="2277"/>
      <c r="JWH3" s="2277"/>
      <c r="JWI3" s="2277"/>
      <c r="JWJ3" s="2277"/>
      <c r="JWK3" s="2277"/>
      <c r="JWL3" s="2277"/>
      <c r="JWM3" s="2277"/>
      <c r="JWN3" s="2277"/>
      <c r="JWO3" s="2277"/>
      <c r="JWP3" s="2277"/>
      <c r="JWQ3" s="2277"/>
      <c r="JWR3" s="2277"/>
      <c r="JWS3" s="2277"/>
      <c r="JWT3" s="2277"/>
      <c r="JWU3" s="2277"/>
      <c r="JWV3" s="2277"/>
      <c r="JWW3" s="2277"/>
      <c r="JWX3" s="2277"/>
      <c r="JWY3" s="2277"/>
      <c r="JWZ3" s="2277"/>
      <c r="JXA3" s="2277"/>
      <c r="JXB3" s="2277"/>
      <c r="JXC3" s="2277"/>
      <c r="JXD3" s="2277"/>
      <c r="JXE3" s="2277"/>
      <c r="JXF3" s="2277"/>
      <c r="JXG3" s="2277"/>
      <c r="JXH3" s="2277"/>
      <c r="JXI3" s="2277"/>
      <c r="JXJ3" s="2277"/>
      <c r="JXK3" s="2277"/>
      <c r="JXL3" s="2277"/>
      <c r="JXM3" s="2277"/>
      <c r="JXN3" s="2277"/>
      <c r="JXO3" s="2277"/>
      <c r="JXP3" s="2277"/>
      <c r="JXQ3" s="2277"/>
      <c r="JXR3" s="2277"/>
      <c r="JXS3" s="2277"/>
      <c r="JXT3" s="2277"/>
      <c r="JXU3" s="2277"/>
      <c r="JXV3" s="2277"/>
      <c r="JXW3" s="2277"/>
      <c r="JXX3" s="2277"/>
      <c r="JXY3" s="2277"/>
      <c r="JXZ3" s="2277"/>
      <c r="JYA3" s="2277"/>
      <c r="JYB3" s="2277"/>
      <c r="JYC3" s="2277"/>
      <c r="JYD3" s="2277"/>
      <c r="JYE3" s="2277"/>
      <c r="JYF3" s="2277"/>
      <c r="JYG3" s="2277"/>
      <c r="JYH3" s="2277"/>
      <c r="JYI3" s="2277"/>
      <c r="JYJ3" s="2277"/>
      <c r="JYK3" s="2277"/>
      <c r="JYL3" s="2277"/>
      <c r="JYM3" s="2277"/>
      <c r="JYN3" s="2277"/>
      <c r="JYO3" s="2277"/>
      <c r="JYP3" s="2277"/>
      <c r="JYQ3" s="2277"/>
      <c r="JYR3" s="2277"/>
      <c r="JYS3" s="2277"/>
      <c r="JYT3" s="2277"/>
      <c r="JYU3" s="2277"/>
      <c r="JYV3" s="2277"/>
      <c r="JYW3" s="2277"/>
      <c r="JYX3" s="2277"/>
      <c r="JYY3" s="2277"/>
      <c r="JYZ3" s="2277"/>
      <c r="JZA3" s="2277"/>
      <c r="JZB3" s="2277"/>
      <c r="JZC3" s="2277"/>
      <c r="JZD3" s="2277"/>
      <c r="JZE3" s="2277"/>
      <c r="JZF3" s="2277"/>
      <c r="JZG3" s="2277"/>
      <c r="JZH3" s="2277"/>
      <c r="JZI3" s="2277"/>
      <c r="JZJ3" s="2277"/>
      <c r="JZK3" s="2277"/>
      <c r="JZL3" s="2277"/>
      <c r="JZM3" s="2277"/>
      <c r="JZN3" s="2277"/>
      <c r="JZO3" s="2277"/>
      <c r="JZP3" s="2277"/>
      <c r="JZQ3" s="2277"/>
      <c r="JZR3" s="2277"/>
      <c r="JZS3" s="2277"/>
      <c r="JZT3" s="2277"/>
      <c r="JZU3" s="2277"/>
      <c r="JZV3" s="2277"/>
      <c r="JZW3" s="2277"/>
      <c r="JZX3" s="2277"/>
      <c r="JZY3" s="2277"/>
      <c r="JZZ3" s="2277"/>
      <c r="KAA3" s="2277"/>
      <c r="KAB3" s="2277"/>
      <c r="KAC3" s="2277"/>
      <c r="KAD3" s="2277"/>
      <c r="KAE3" s="2277"/>
      <c r="KAF3" s="2277"/>
      <c r="KAG3" s="2277"/>
      <c r="KAH3" s="2277"/>
      <c r="KAI3" s="2277"/>
      <c r="KAJ3" s="2277"/>
      <c r="KAK3" s="2277"/>
      <c r="KAL3" s="2277"/>
      <c r="KAM3" s="2277"/>
      <c r="KAN3" s="2277"/>
      <c r="KAO3" s="2277"/>
      <c r="KAP3" s="2277"/>
      <c r="KAQ3" s="2277"/>
      <c r="KAR3" s="2277"/>
      <c r="KAS3" s="2277"/>
      <c r="KAT3" s="2277"/>
      <c r="KAU3" s="2277"/>
      <c r="KAV3" s="2277"/>
      <c r="KAW3" s="2277"/>
      <c r="KAX3" s="2277"/>
      <c r="KAY3" s="2277"/>
      <c r="KAZ3" s="2277"/>
      <c r="KBA3" s="2277"/>
      <c r="KBB3" s="2277"/>
      <c r="KBC3" s="2277"/>
      <c r="KBD3" s="2277"/>
      <c r="KBE3" s="2277"/>
      <c r="KBF3" s="2277"/>
      <c r="KBG3" s="2277"/>
      <c r="KBH3" s="2277"/>
      <c r="KBI3" s="2277"/>
      <c r="KBJ3" s="2277"/>
      <c r="KBK3" s="2277"/>
      <c r="KBL3" s="2277"/>
      <c r="KBM3" s="2277"/>
      <c r="KBN3" s="2277"/>
      <c r="KBO3" s="2277"/>
      <c r="KBP3" s="2277"/>
      <c r="KBQ3" s="2277"/>
      <c r="KBR3" s="2277"/>
      <c r="KBS3" s="2277"/>
      <c r="KBT3" s="2277"/>
      <c r="KBU3" s="2277"/>
      <c r="KBV3" s="2277"/>
      <c r="KBW3" s="2277"/>
      <c r="KBX3" s="2277"/>
      <c r="KBY3" s="2277"/>
      <c r="KBZ3" s="2277"/>
      <c r="KCA3" s="2277"/>
      <c r="KCB3" s="2277"/>
      <c r="KCC3" s="2277"/>
      <c r="KCD3" s="2277"/>
      <c r="KCE3" s="2277"/>
      <c r="KCF3" s="2277"/>
      <c r="KCG3" s="2277"/>
      <c r="KCH3" s="2277"/>
      <c r="KCI3" s="2277"/>
      <c r="KCJ3" s="2277"/>
      <c r="KCK3" s="2277"/>
      <c r="KCL3" s="2277"/>
      <c r="KCM3" s="2277"/>
      <c r="KCN3" s="2277"/>
      <c r="KCO3" s="2277"/>
      <c r="KCP3" s="2277"/>
      <c r="KCQ3" s="2277"/>
      <c r="KCR3" s="2277"/>
      <c r="KCS3" s="2277"/>
      <c r="KCT3" s="2277"/>
      <c r="KCU3" s="2277"/>
      <c r="KCV3" s="2277"/>
      <c r="KCW3" s="2277"/>
      <c r="KCX3" s="2277"/>
      <c r="KCY3" s="2277"/>
      <c r="KCZ3" s="2277"/>
      <c r="KDA3" s="2277"/>
      <c r="KDB3" s="2277"/>
      <c r="KDC3" s="2277"/>
      <c r="KDD3" s="2277"/>
      <c r="KDE3" s="2277"/>
      <c r="KDF3" s="2277"/>
      <c r="KDG3" s="2277"/>
      <c r="KDH3" s="2277"/>
      <c r="KDI3" s="2277"/>
      <c r="KDJ3" s="2277"/>
      <c r="KDK3" s="2277"/>
      <c r="KDL3" s="2277"/>
      <c r="KDM3" s="2277"/>
      <c r="KDN3" s="2277"/>
      <c r="KDO3" s="2277"/>
      <c r="KDP3" s="2277"/>
      <c r="KDQ3" s="2277"/>
      <c r="KDR3" s="2277"/>
      <c r="KDS3" s="2277"/>
      <c r="KDT3" s="2277"/>
      <c r="KDU3" s="2277"/>
      <c r="KDV3" s="2277"/>
      <c r="KDW3" s="2277"/>
      <c r="KDX3" s="2277"/>
      <c r="KDY3" s="2277"/>
      <c r="KDZ3" s="2277"/>
      <c r="KEA3" s="2277"/>
      <c r="KEB3" s="2277"/>
      <c r="KEC3" s="2277"/>
      <c r="KED3" s="2277"/>
      <c r="KEE3" s="2277"/>
      <c r="KEF3" s="2277"/>
      <c r="KEG3" s="2277"/>
      <c r="KEH3" s="2277"/>
      <c r="KEI3" s="2277"/>
      <c r="KEJ3" s="2277"/>
      <c r="KEK3" s="2277"/>
      <c r="KEL3" s="2277"/>
      <c r="KEM3" s="2277"/>
      <c r="KEN3" s="2277"/>
      <c r="KEO3" s="2277"/>
      <c r="KEP3" s="2277"/>
      <c r="KEQ3" s="2277"/>
      <c r="KER3" s="2277"/>
      <c r="KES3" s="2277"/>
      <c r="KET3" s="2277"/>
      <c r="KEU3" s="2277"/>
      <c r="KEV3" s="2277"/>
      <c r="KEW3" s="2277"/>
      <c r="KEX3" s="2277"/>
      <c r="KEY3" s="2277"/>
      <c r="KEZ3" s="2277"/>
      <c r="KFA3" s="2277"/>
      <c r="KFB3" s="2277"/>
      <c r="KFC3" s="2277"/>
      <c r="KFD3" s="2277"/>
      <c r="KFE3" s="2277"/>
      <c r="KFF3" s="2277"/>
      <c r="KFG3" s="2277"/>
      <c r="KFH3" s="2277"/>
      <c r="KFI3" s="2277"/>
      <c r="KFJ3" s="2277"/>
      <c r="KFK3" s="2277"/>
      <c r="KFL3" s="2277"/>
      <c r="KFM3" s="2277"/>
      <c r="KFN3" s="2277"/>
      <c r="KFO3" s="2277"/>
      <c r="KFP3" s="2277"/>
      <c r="KFQ3" s="2277"/>
      <c r="KFR3" s="2277"/>
      <c r="KFS3" s="2277"/>
      <c r="KFT3" s="2277"/>
      <c r="KFU3" s="2277"/>
      <c r="KFV3" s="2277"/>
      <c r="KFW3" s="2277"/>
      <c r="KFX3" s="2277"/>
      <c r="KFY3" s="2277"/>
      <c r="KFZ3" s="2277"/>
      <c r="KGA3" s="2277"/>
      <c r="KGB3" s="2277"/>
      <c r="KGC3" s="2277"/>
      <c r="KGD3" s="2277"/>
      <c r="KGE3" s="2277"/>
      <c r="KGF3" s="2277"/>
      <c r="KGG3" s="2277"/>
      <c r="KGH3" s="2277"/>
      <c r="KGI3" s="2277"/>
      <c r="KGJ3" s="2277"/>
      <c r="KGK3" s="2277"/>
      <c r="KGL3" s="2277"/>
      <c r="KGM3" s="2277"/>
      <c r="KGN3" s="2277"/>
      <c r="KGO3" s="2277"/>
      <c r="KGP3" s="2277"/>
      <c r="KGQ3" s="2277"/>
      <c r="KGR3" s="2277"/>
      <c r="KGS3" s="2277"/>
      <c r="KGT3" s="2277"/>
      <c r="KGU3" s="2277"/>
      <c r="KGV3" s="2277"/>
      <c r="KGW3" s="2277"/>
      <c r="KGX3" s="2277"/>
      <c r="KGY3" s="2277"/>
      <c r="KGZ3" s="2277"/>
      <c r="KHA3" s="2277"/>
      <c r="KHB3" s="2277"/>
      <c r="KHC3" s="2277"/>
      <c r="KHD3" s="2277"/>
      <c r="KHE3" s="2277"/>
      <c r="KHF3" s="2277"/>
      <c r="KHG3" s="2277"/>
      <c r="KHH3" s="2277"/>
      <c r="KHI3" s="2277"/>
      <c r="KHJ3" s="2277"/>
      <c r="KHK3" s="2277"/>
      <c r="KHL3" s="2277"/>
      <c r="KHM3" s="2277"/>
      <c r="KHN3" s="2277"/>
      <c r="KHO3" s="2277"/>
      <c r="KHP3" s="2277"/>
      <c r="KHQ3" s="2277"/>
      <c r="KHR3" s="2277"/>
      <c r="KHS3" s="2277"/>
      <c r="KHT3" s="2277"/>
      <c r="KHU3" s="2277"/>
      <c r="KHV3" s="2277"/>
      <c r="KHW3" s="2277"/>
      <c r="KHX3" s="2277"/>
      <c r="KHY3" s="2277"/>
      <c r="KHZ3" s="2277"/>
      <c r="KIA3" s="2277"/>
      <c r="KIB3" s="2277"/>
      <c r="KIC3" s="2277"/>
      <c r="KID3" s="2277"/>
      <c r="KIE3" s="2277"/>
      <c r="KIF3" s="2277"/>
      <c r="KIG3" s="2277"/>
      <c r="KIH3" s="2277"/>
      <c r="KII3" s="2277"/>
      <c r="KIJ3" s="2277"/>
      <c r="KIK3" s="2277"/>
      <c r="KIL3" s="2277"/>
      <c r="KIM3" s="2277"/>
      <c r="KIN3" s="2277"/>
      <c r="KIO3" s="2277"/>
      <c r="KIP3" s="2277"/>
      <c r="KIQ3" s="2277"/>
      <c r="KIR3" s="2277"/>
      <c r="KIS3" s="2277"/>
      <c r="KIT3" s="2277"/>
      <c r="KIU3" s="2277"/>
      <c r="KIV3" s="2277"/>
      <c r="KIW3" s="2277"/>
      <c r="KIX3" s="2277"/>
      <c r="KIY3" s="2277"/>
      <c r="KIZ3" s="2277"/>
      <c r="KJA3" s="2277"/>
      <c r="KJB3" s="2277"/>
      <c r="KJC3" s="2277"/>
      <c r="KJD3" s="2277"/>
      <c r="KJE3" s="2277"/>
      <c r="KJF3" s="2277"/>
      <c r="KJG3" s="2277"/>
      <c r="KJH3" s="2277"/>
      <c r="KJI3" s="2277"/>
      <c r="KJJ3" s="2277"/>
      <c r="KJK3" s="2277"/>
      <c r="KJL3" s="2277"/>
      <c r="KJM3" s="2277"/>
      <c r="KJN3" s="2277"/>
      <c r="KJO3" s="2277"/>
      <c r="KJP3" s="2277"/>
      <c r="KJQ3" s="2277"/>
      <c r="KJR3" s="2277"/>
      <c r="KJS3" s="2277"/>
      <c r="KJT3" s="2277"/>
      <c r="KJU3" s="2277"/>
      <c r="KJV3" s="2277"/>
      <c r="KJW3" s="2277"/>
      <c r="KJX3" s="2277"/>
      <c r="KJY3" s="2277"/>
      <c r="KJZ3" s="2277"/>
      <c r="KKA3" s="2277"/>
      <c r="KKB3" s="2277"/>
      <c r="KKC3" s="2277"/>
      <c r="KKD3" s="2277"/>
      <c r="KKE3" s="2277"/>
      <c r="KKF3" s="2277"/>
      <c r="KKG3" s="2277"/>
      <c r="KKH3" s="2277"/>
      <c r="KKI3" s="2277"/>
      <c r="KKJ3" s="2277"/>
      <c r="KKK3" s="2277"/>
      <c r="KKL3" s="2277"/>
      <c r="KKM3" s="2277"/>
      <c r="KKN3" s="2277"/>
      <c r="KKO3" s="2277"/>
      <c r="KKP3" s="2277"/>
      <c r="KKQ3" s="2277"/>
      <c r="KKR3" s="2277"/>
      <c r="KKS3" s="2277"/>
      <c r="KKT3" s="2277"/>
      <c r="KKU3" s="2277"/>
      <c r="KKV3" s="2277"/>
      <c r="KKW3" s="2277"/>
      <c r="KKX3" s="2277"/>
      <c r="KKY3" s="2277"/>
      <c r="KKZ3" s="2277"/>
      <c r="KLA3" s="2277"/>
      <c r="KLB3" s="2277"/>
      <c r="KLC3" s="2277"/>
      <c r="KLD3" s="2277"/>
      <c r="KLE3" s="2277"/>
      <c r="KLF3" s="2277"/>
      <c r="KLG3" s="2277"/>
      <c r="KLH3" s="2277"/>
      <c r="KLI3" s="2277"/>
      <c r="KLJ3" s="2277"/>
      <c r="KLK3" s="2277"/>
      <c r="KLL3" s="2277"/>
      <c r="KLM3" s="2277"/>
      <c r="KLN3" s="2277"/>
      <c r="KLO3" s="2277"/>
      <c r="KLP3" s="2277"/>
      <c r="KLQ3" s="2277"/>
      <c r="KLR3" s="2277"/>
      <c r="KLS3" s="2277"/>
      <c r="KLT3" s="2277"/>
      <c r="KLU3" s="2277"/>
      <c r="KLV3" s="2277"/>
      <c r="KLW3" s="2277"/>
      <c r="KLX3" s="2277"/>
      <c r="KLY3" s="2277"/>
      <c r="KLZ3" s="2277"/>
      <c r="KMA3" s="2277"/>
      <c r="KMB3" s="2277"/>
      <c r="KMC3" s="2277"/>
      <c r="KMD3" s="2277"/>
      <c r="KME3" s="2277"/>
      <c r="KMF3" s="2277"/>
      <c r="KMG3" s="2277"/>
      <c r="KMH3" s="2277"/>
      <c r="KMI3" s="2277"/>
      <c r="KMJ3" s="2277"/>
      <c r="KMK3" s="2277"/>
      <c r="KML3" s="2277"/>
      <c r="KMM3" s="2277"/>
      <c r="KMN3" s="2277"/>
      <c r="KMO3" s="2277"/>
      <c r="KMP3" s="2277"/>
      <c r="KMQ3" s="2277"/>
      <c r="KMR3" s="2277"/>
      <c r="KMS3" s="2277"/>
      <c r="KMT3" s="2277"/>
      <c r="KMU3" s="2277"/>
      <c r="KMV3" s="2277"/>
      <c r="KMW3" s="2277"/>
      <c r="KMX3" s="2277"/>
      <c r="KMY3" s="2277"/>
      <c r="KMZ3" s="2277"/>
      <c r="KNA3" s="2277"/>
      <c r="KNB3" s="2277"/>
      <c r="KNC3" s="2277"/>
      <c r="KND3" s="2277"/>
      <c r="KNE3" s="2277"/>
      <c r="KNF3" s="2277"/>
      <c r="KNG3" s="2277"/>
      <c r="KNH3" s="2277"/>
      <c r="KNI3" s="2277"/>
      <c r="KNJ3" s="2277"/>
      <c r="KNK3" s="2277"/>
      <c r="KNL3" s="2277"/>
      <c r="KNM3" s="2277"/>
      <c r="KNN3" s="2277"/>
      <c r="KNO3" s="2277"/>
      <c r="KNP3" s="2277"/>
      <c r="KNQ3" s="2277"/>
      <c r="KNR3" s="2277"/>
      <c r="KNS3" s="2277"/>
      <c r="KNT3" s="2277"/>
      <c r="KNU3" s="2277"/>
      <c r="KNV3" s="2277"/>
      <c r="KNW3" s="2277"/>
      <c r="KNX3" s="2277"/>
      <c r="KNY3" s="2277"/>
      <c r="KNZ3" s="2277"/>
      <c r="KOA3" s="2277"/>
      <c r="KOB3" s="2277"/>
      <c r="KOC3" s="2277"/>
      <c r="KOD3" s="2277"/>
      <c r="KOE3" s="2277"/>
      <c r="KOF3" s="2277"/>
      <c r="KOG3" s="2277"/>
      <c r="KOH3" s="2277"/>
      <c r="KOI3" s="2277"/>
      <c r="KOJ3" s="2277"/>
      <c r="KOK3" s="2277"/>
      <c r="KOL3" s="2277"/>
      <c r="KOM3" s="2277"/>
      <c r="KON3" s="2277"/>
      <c r="KOO3" s="2277"/>
      <c r="KOP3" s="2277"/>
      <c r="KOQ3" s="2277"/>
      <c r="KOR3" s="2277"/>
      <c r="KOS3" s="2277"/>
      <c r="KOT3" s="2277"/>
      <c r="KOU3" s="2277"/>
      <c r="KOV3" s="2277"/>
      <c r="KOW3" s="2277"/>
      <c r="KOX3" s="2277"/>
      <c r="KOY3" s="2277"/>
      <c r="KOZ3" s="2277"/>
      <c r="KPA3" s="2277"/>
      <c r="KPB3" s="2277"/>
      <c r="KPC3" s="2277"/>
      <c r="KPD3" s="2277"/>
      <c r="KPE3" s="2277"/>
      <c r="KPF3" s="2277"/>
      <c r="KPG3" s="2277"/>
      <c r="KPH3" s="2277"/>
      <c r="KPI3" s="2277"/>
      <c r="KPJ3" s="2277"/>
      <c r="KPK3" s="2277"/>
      <c r="KPL3" s="2277"/>
      <c r="KPM3" s="2277"/>
      <c r="KPN3" s="2277"/>
      <c r="KPO3" s="2277"/>
      <c r="KPP3" s="2277"/>
      <c r="KPQ3" s="2277"/>
      <c r="KPR3" s="2277"/>
      <c r="KPS3" s="2277"/>
      <c r="KPT3" s="2277"/>
      <c r="KPU3" s="2277"/>
      <c r="KPV3" s="2277"/>
      <c r="KPW3" s="2277"/>
      <c r="KPX3" s="2277"/>
      <c r="KPY3" s="2277"/>
      <c r="KPZ3" s="2277"/>
      <c r="KQA3" s="2277"/>
      <c r="KQB3" s="2277"/>
      <c r="KQC3" s="2277"/>
      <c r="KQD3" s="2277"/>
      <c r="KQE3" s="2277"/>
      <c r="KQF3" s="2277"/>
      <c r="KQG3" s="2277"/>
      <c r="KQH3" s="2277"/>
      <c r="KQI3" s="2277"/>
      <c r="KQJ3" s="2277"/>
      <c r="KQK3" s="2277"/>
      <c r="KQL3" s="2277"/>
      <c r="KQM3" s="2277"/>
      <c r="KQN3" s="2277"/>
      <c r="KQO3" s="2277"/>
      <c r="KQP3" s="2277"/>
      <c r="KQQ3" s="2277"/>
      <c r="KQR3" s="2277"/>
      <c r="KQS3" s="2277"/>
      <c r="KQT3" s="2277"/>
      <c r="KQU3" s="2277"/>
      <c r="KQV3" s="2277"/>
      <c r="KQW3" s="2277"/>
      <c r="KQX3" s="2277"/>
      <c r="KQY3" s="2277"/>
      <c r="KQZ3" s="2277"/>
      <c r="KRA3" s="2277"/>
      <c r="KRB3" s="2277"/>
      <c r="KRC3" s="2277"/>
      <c r="KRD3" s="2277"/>
      <c r="KRE3" s="2277"/>
      <c r="KRF3" s="2277"/>
      <c r="KRG3" s="2277"/>
      <c r="KRH3" s="2277"/>
      <c r="KRI3" s="2277"/>
      <c r="KRJ3" s="2277"/>
      <c r="KRK3" s="2277"/>
      <c r="KRL3" s="2277"/>
      <c r="KRM3" s="2277"/>
      <c r="KRN3" s="2277"/>
      <c r="KRO3" s="2277"/>
      <c r="KRP3" s="2277"/>
      <c r="KRQ3" s="2277"/>
      <c r="KRR3" s="2277"/>
      <c r="KRS3" s="2277"/>
      <c r="KRT3" s="2277"/>
      <c r="KRU3" s="2277"/>
      <c r="KRV3" s="2277"/>
      <c r="KRW3" s="2277"/>
      <c r="KRX3" s="2277"/>
      <c r="KRY3" s="2277"/>
      <c r="KRZ3" s="2277"/>
      <c r="KSA3" s="2277"/>
      <c r="KSB3" s="2277"/>
      <c r="KSC3" s="2277"/>
      <c r="KSD3" s="2277"/>
      <c r="KSE3" s="2277"/>
      <c r="KSF3" s="2277"/>
      <c r="KSG3" s="2277"/>
      <c r="KSH3" s="2277"/>
      <c r="KSI3" s="2277"/>
      <c r="KSJ3" s="2277"/>
      <c r="KSK3" s="2277"/>
      <c r="KSL3" s="2277"/>
      <c r="KSM3" s="2277"/>
      <c r="KSN3" s="2277"/>
      <c r="KSO3" s="2277"/>
      <c r="KSP3" s="2277"/>
      <c r="KSQ3" s="2277"/>
      <c r="KSR3" s="2277"/>
      <c r="KSS3" s="2277"/>
      <c r="KST3" s="2277"/>
      <c r="KSU3" s="2277"/>
      <c r="KSV3" s="2277"/>
      <c r="KSW3" s="2277"/>
      <c r="KSX3" s="2277"/>
      <c r="KSY3" s="2277"/>
      <c r="KSZ3" s="2277"/>
      <c r="KTA3" s="2277"/>
      <c r="KTB3" s="2277"/>
      <c r="KTC3" s="2277"/>
      <c r="KTD3" s="2277"/>
      <c r="KTE3" s="2277"/>
      <c r="KTF3" s="2277"/>
      <c r="KTG3" s="2277"/>
      <c r="KTH3" s="2277"/>
      <c r="KTI3" s="2277"/>
      <c r="KTJ3" s="2277"/>
      <c r="KTK3" s="2277"/>
      <c r="KTL3" s="2277"/>
      <c r="KTM3" s="2277"/>
      <c r="KTN3" s="2277"/>
      <c r="KTO3" s="2277"/>
      <c r="KTP3" s="2277"/>
      <c r="KTQ3" s="2277"/>
      <c r="KTR3" s="2277"/>
      <c r="KTS3" s="2277"/>
      <c r="KTT3" s="2277"/>
      <c r="KTU3" s="2277"/>
      <c r="KTV3" s="2277"/>
      <c r="KTW3" s="2277"/>
      <c r="KTX3" s="2277"/>
      <c r="KTY3" s="2277"/>
      <c r="KTZ3" s="2277"/>
      <c r="KUA3" s="2277"/>
      <c r="KUB3" s="2277"/>
      <c r="KUC3" s="2277"/>
      <c r="KUD3" s="2277"/>
      <c r="KUE3" s="2277"/>
      <c r="KUF3" s="2277"/>
      <c r="KUG3" s="2277"/>
      <c r="KUH3" s="2277"/>
      <c r="KUI3" s="2277"/>
      <c r="KUJ3" s="2277"/>
      <c r="KUK3" s="2277"/>
      <c r="KUL3" s="2277"/>
      <c r="KUM3" s="2277"/>
      <c r="KUN3" s="2277"/>
      <c r="KUO3" s="2277"/>
      <c r="KUP3" s="2277"/>
      <c r="KUQ3" s="2277"/>
      <c r="KUR3" s="2277"/>
      <c r="KUS3" s="2277"/>
      <c r="KUT3" s="2277"/>
      <c r="KUU3" s="2277"/>
      <c r="KUV3" s="2277"/>
      <c r="KUW3" s="2277"/>
      <c r="KUX3" s="2277"/>
      <c r="KUY3" s="2277"/>
      <c r="KUZ3" s="2277"/>
      <c r="KVA3" s="2277"/>
      <c r="KVB3" s="2277"/>
      <c r="KVC3" s="2277"/>
      <c r="KVD3" s="2277"/>
      <c r="KVE3" s="2277"/>
      <c r="KVF3" s="2277"/>
      <c r="KVG3" s="2277"/>
      <c r="KVH3" s="2277"/>
      <c r="KVI3" s="2277"/>
      <c r="KVJ3" s="2277"/>
      <c r="KVK3" s="2277"/>
      <c r="KVL3" s="2277"/>
      <c r="KVM3" s="2277"/>
      <c r="KVN3" s="2277"/>
      <c r="KVO3" s="2277"/>
      <c r="KVP3" s="2277"/>
      <c r="KVQ3" s="2277"/>
      <c r="KVR3" s="2277"/>
      <c r="KVS3" s="2277"/>
      <c r="KVT3" s="2277"/>
      <c r="KVU3" s="2277"/>
      <c r="KVV3" s="2277"/>
      <c r="KVW3" s="2277"/>
      <c r="KVX3" s="2277"/>
      <c r="KVY3" s="2277"/>
      <c r="KVZ3" s="2277"/>
      <c r="KWA3" s="2277"/>
      <c r="KWB3" s="2277"/>
      <c r="KWC3" s="2277"/>
      <c r="KWD3" s="2277"/>
      <c r="KWE3" s="2277"/>
      <c r="KWF3" s="2277"/>
      <c r="KWG3" s="2277"/>
      <c r="KWH3" s="2277"/>
      <c r="KWI3" s="2277"/>
      <c r="KWJ3" s="2277"/>
      <c r="KWK3" s="2277"/>
      <c r="KWL3" s="2277"/>
      <c r="KWM3" s="2277"/>
      <c r="KWN3" s="2277"/>
      <c r="KWO3" s="2277"/>
      <c r="KWP3" s="2277"/>
      <c r="KWQ3" s="2277"/>
      <c r="KWR3" s="2277"/>
      <c r="KWS3" s="2277"/>
      <c r="KWT3" s="2277"/>
      <c r="KWU3" s="2277"/>
      <c r="KWV3" s="2277"/>
      <c r="KWW3" s="2277"/>
      <c r="KWX3" s="2277"/>
      <c r="KWY3" s="2277"/>
      <c r="KWZ3" s="2277"/>
      <c r="KXA3" s="2277"/>
      <c r="KXB3" s="2277"/>
      <c r="KXC3" s="2277"/>
      <c r="KXD3" s="2277"/>
      <c r="KXE3" s="2277"/>
      <c r="KXF3" s="2277"/>
      <c r="KXG3" s="2277"/>
      <c r="KXH3" s="2277"/>
      <c r="KXI3" s="2277"/>
      <c r="KXJ3" s="2277"/>
      <c r="KXK3" s="2277"/>
      <c r="KXL3" s="2277"/>
      <c r="KXM3" s="2277"/>
      <c r="KXN3" s="2277"/>
      <c r="KXO3" s="2277"/>
      <c r="KXP3" s="2277"/>
      <c r="KXQ3" s="2277"/>
      <c r="KXR3" s="2277"/>
      <c r="KXS3" s="2277"/>
      <c r="KXT3" s="2277"/>
      <c r="KXU3" s="2277"/>
      <c r="KXV3" s="2277"/>
      <c r="KXW3" s="2277"/>
      <c r="KXX3" s="2277"/>
      <c r="KXY3" s="2277"/>
      <c r="KXZ3" s="2277"/>
      <c r="KYA3" s="2277"/>
      <c r="KYB3" s="2277"/>
      <c r="KYC3" s="2277"/>
      <c r="KYD3" s="2277"/>
      <c r="KYE3" s="2277"/>
      <c r="KYF3" s="2277"/>
      <c r="KYG3" s="2277"/>
      <c r="KYH3" s="2277"/>
      <c r="KYI3" s="2277"/>
      <c r="KYJ3" s="2277"/>
      <c r="KYK3" s="2277"/>
      <c r="KYL3" s="2277"/>
      <c r="KYM3" s="2277"/>
      <c r="KYN3" s="2277"/>
      <c r="KYO3" s="2277"/>
      <c r="KYP3" s="2277"/>
      <c r="KYQ3" s="2277"/>
      <c r="KYR3" s="2277"/>
      <c r="KYS3" s="2277"/>
      <c r="KYT3" s="2277"/>
      <c r="KYU3" s="2277"/>
      <c r="KYV3" s="2277"/>
      <c r="KYW3" s="2277"/>
      <c r="KYX3" s="2277"/>
      <c r="KYY3" s="2277"/>
      <c r="KYZ3" s="2277"/>
      <c r="KZA3" s="2277"/>
      <c r="KZB3" s="2277"/>
      <c r="KZC3" s="2277"/>
      <c r="KZD3" s="2277"/>
      <c r="KZE3" s="2277"/>
      <c r="KZF3" s="2277"/>
      <c r="KZG3" s="2277"/>
      <c r="KZH3" s="2277"/>
      <c r="KZI3" s="2277"/>
      <c r="KZJ3" s="2277"/>
      <c r="KZK3" s="2277"/>
      <c r="KZL3" s="2277"/>
      <c r="KZM3" s="2277"/>
      <c r="KZN3" s="2277"/>
      <c r="KZO3" s="2277"/>
      <c r="KZP3" s="2277"/>
      <c r="KZQ3" s="2277"/>
      <c r="KZR3" s="2277"/>
      <c r="KZS3" s="2277"/>
      <c r="KZT3" s="2277"/>
      <c r="KZU3" s="2277"/>
      <c r="KZV3" s="2277"/>
      <c r="KZW3" s="2277"/>
      <c r="KZX3" s="2277"/>
      <c r="KZY3" s="2277"/>
      <c r="KZZ3" s="2277"/>
      <c r="LAA3" s="2277"/>
      <c r="LAB3" s="2277"/>
      <c r="LAC3" s="2277"/>
      <c r="LAD3" s="2277"/>
      <c r="LAE3" s="2277"/>
      <c r="LAF3" s="2277"/>
      <c r="LAG3" s="2277"/>
      <c r="LAH3" s="2277"/>
      <c r="LAI3" s="2277"/>
      <c r="LAJ3" s="2277"/>
      <c r="LAK3" s="2277"/>
      <c r="LAL3" s="2277"/>
      <c r="LAM3" s="2277"/>
      <c r="LAN3" s="2277"/>
      <c r="LAO3" s="2277"/>
      <c r="LAP3" s="2277"/>
      <c r="LAQ3" s="2277"/>
      <c r="LAR3" s="2277"/>
      <c r="LAS3" s="2277"/>
      <c r="LAT3" s="2277"/>
      <c r="LAU3" s="2277"/>
      <c r="LAV3" s="2277"/>
      <c r="LAW3" s="2277"/>
      <c r="LAX3" s="2277"/>
      <c r="LAY3" s="2277"/>
      <c r="LAZ3" s="2277"/>
      <c r="LBA3" s="2277"/>
      <c r="LBB3" s="2277"/>
      <c r="LBC3" s="2277"/>
      <c r="LBD3" s="2277"/>
      <c r="LBE3" s="2277"/>
      <c r="LBF3" s="2277"/>
      <c r="LBG3" s="2277"/>
      <c r="LBH3" s="2277"/>
      <c r="LBI3" s="2277"/>
      <c r="LBJ3" s="2277"/>
      <c r="LBK3" s="2277"/>
      <c r="LBL3" s="2277"/>
      <c r="LBM3" s="2277"/>
      <c r="LBN3" s="2277"/>
      <c r="LBO3" s="2277"/>
      <c r="LBP3" s="2277"/>
      <c r="LBQ3" s="2277"/>
      <c r="LBR3" s="2277"/>
      <c r="LBS3" s="2277"/>
      <c r="LBT3" s="2277"/>
      <c r="LBU3" s="2277"/>
      <c r="LBV3" s="2277"/>
      <c r="LBW3" s="2277"/>
      <c r="LBX3" s="2277"/>
      <c r="LBY3" s="2277"/>
      <c r="LBZ3" s="2277"/>
      <c r="LCA3" s="2277"/>
      <c r="LCB3" s="2277"/>
      <c r="LCC3" s="2277"/>
      <c r="LCD3" s="2277"/>
      <c r="LCE3" s="2277"/>
      <c r="LCF3" s="2277"/>
      <c r="LCG3" s="2277"/>
      <c r="LCH3" s="2277"/>
      <c r="LCI3" s="2277"/>
      <c r="LCJ3" s="2277"/>
      <c r="LCK3" s="2277"/>
      <c r="LCL3" s="2277"/>
      <c r="LCM3" s="2277"/>
      <c r="LCN3" s="2277"/>
      <c r="LCO3" s="2277"/>
      <c r="LCP3" s="2277"/>
      <c r="LCQ3" s="2277"/>
      <c r="LCR3" s="2277"/>
      <c r="LCS3" s="2277"/>
      <c r="LCT3" s="2277"/>
      <c r="LCU3" s="2277"/>
      <c r="LCV3" s="2277"/>
      <c r="LCW3" s="2277"/>
      <c r="LCX3" s="2277"/>
      <c r="LCY3" s="2277"/>
      <c r="LCZ3" s="2277"/>
      <c r="LDA3" s="2277"/>
      <c r="LDB3" s="2277"/>
      <c r="LDC3" s="2277"/>
      <c r="LDD3" s="2277"/>
      <c r="LDE3" s="2277"/>
      <c r="LDF3" s="2277"/>
      <c r="LDG3" s="2277"/>
      <c r="LDH3" s="2277"/>
      <c r="LDI3" s="2277"/>
      <c r="LDJ3" s="2277"/>
      <c r="LDK3" s="2277"/>
      <c r="LDL3" s="2277"/>
      <c r="LDM3" s="2277"/>
      <c r="LDN3" s="2277"/>
      <c r="LDO3" s="2277"/>
      <c r="LDP3" s="2277"/>
      <c r="LDQ3" s="2277"/>
      <c r="LDR3" s="2277"/>
      <c r="LDS3" s="2277"/>
      <c r="LDT3" s="2277"/>
      <c r="LDU3" s="2277"/>
      <c r="LDV3" s="2277"/>
      <c r="LDW3" s="2277"/>
      <c r="LDX3" s="2277"/>
      <c r="LDY3" s="2277"/>
      <c r="LDZ3" s="2277"/>
      <c r="LEA3" s="2277"/>
      <c r="LEB3" s="2277"/>
      <c r="LEC3" s="2277"/>
      <c r="LED3" s="2277"/>
      <c r="LEE3" s="2277"/>
      <c r="LEF3" s="2277"/>
      <c r="LEG3" s="2277"/>
      <c r="LEH3" s="2277"/>
      <c r="LEI3" s="2277"/>
      <c r="LEJ3" s="2277"/>
      <c r="LEK3" s="2277"/>
      <c r="LEL3" s="2277"/>
      <c r="LEM3" s="2277"/>
      <c r="LEN3" s="2277"/>
      <c r="LEO3" s="2277"/>
      <c r="LEP3" s="2277"/>
      <c r="LEQ3" s="2277"/>
      <c r="LER3" s="2277"/>
      <c r="LES3" s="2277"/>
      <c r="LET3" s="2277"/>
      <c r="LEU3" s="2277"/>
      <c r="LEV3" s="2277"/>
      <c r="LEW3" s="2277"/>
      <c r="LEX3" s="2277"/>
      <c r="LEY3" s="2277"/>
      <c r="LEZ3" s="2277"/>
      <c r="LFA3" s="2277"/>
      <c r="LFB3" s="2277"/>
      <c r="LFC3" s="2277"/>
      <c r="LFD3" s="2277"/>
      <c r="LFE3" s="2277"/>
      <c r="LFF3" s="2277"/>
      <c r="LFG3" s="2277"/>
      <c r="LFH3" s="2277"/>
      <c r="LFI3" s="2277"/>
      <c r="LFJ3" s="2277"/>
      <c r="LFK3" s="2277"/>
      <c r="LFL3" s="2277"/>
      <c r="LFM3" s="2277"/>
      <c r="LFN3" s="2277"/>
      <c r="LFO3" s="2277"/>
      <c r="LFP3" s="2277"/>
      <c r="LFQ3" s="2277"/>
      <c r="LFR3" s="2277"/>
      <c r="LFS3" s="2277"/>
      <c r="LFT3" s="2277"/>
      <c r="LFU3" s="2277"/>
      <c r="LFV3" s="2277"/>
      <c r="LFW3" s="2277"/>
      <c r="LFX3" s="2277"/>
      <c r="LFY3" s="2277"/>
      <c r="LFZ3" s="2277"/>
      <c r="LGA3" s="2277"/>
      <c r="LGB3" s="2277"/>
      <c r="LGC3" s="2277"/>
      <c r="LGD3" s="2277"/>
      <c r="LGE3" s="2277"/>
      <c r="LGF3" s="2277"/>
      <c r="LGG3" s="2277"/>
      <c r="LGH3" s="2277"/>
      <c r="LGI3" s="2277"/>
      <c r="LGJ3" s="2277"/>
      <c r="LGK3" s="2277"/>
      <c r="LGL3" s="2277"/>
      <c r="LGM3" s="2277"/>
      <c r="LGN3" s="2277"/>
      <c r="LGO3" s="2277"/>
      <c r="LGP3" s="2277"/>
      <c r="LGQ3" s="2277"/>
      <c r="LGR3" s="2277"/>
      <c r="LGS3" s="2277"/>
      <c r="LGT3" s="2277"/>
      <c r="LGU3" s="2277"/>
      <c r="LGV3" s="2277"/>
      <c r="LGW3" s="2277"/>
      <c r="LGX3" s="2277"/>
      <c r="LGY3" s="2277"/>
      <c r="LGZ3" s="2277"/>
      <c r="LHA3" s="2277"/>
      <c r="LHB3" s="2277"/>
      <c r="LHC3" s="2277"/>
      <c r="LHD3" s="2277"/>
      <c r="LHE3" s="2277"/>
      <c r="LHF3" s="2277"/>
      <c r="LHG3" s="2277"/>
      <c r="LHH3" s="2277"/>
      <c r="LHI3" s="2277"/>
      <c r="LHJ3" s="2277"/>
      <c r="LHK3" s="2277"/>
      <c r="LHL3" s="2277"/>
      <c r="LHM3" s="2277"/>
      <c r="LHN3" s="2277"/>
      <c r="LHO3" s="2277"/>
      <c r="LHP3" s="2277"/>
      <c r="LHQ3" s="2277"/>
      <c r="LHR3" s="2277"/>
      <c r="LHS3" s="2277"/>
      <c r="LHT3" s="2277"/>
      <c r="LHU3" s="2277"/>
      <c r="LHV3" s="2277"/>
      <c r="LHW3" s="2277"/>
      <c r="LHX3" s="2277"/>
      <c r="LHY3" s="2277"/>
      <c r="LHZ3" s="2277"/>
      <c r="LIA3" s="2277"/>
      <c r="LIB3" s="2277"/>
      <c r="LIC3" s="2277"/>
      <c r="LID3" s="2277"/>
      <c r="LIE3" s="2277"/>
      <c r="LIF3" s="2277"/>
      <c r="LIG3" s="2277"/>
      <c r="LIH3" s="2277"/>
      <c r="LII3" s="2277"/>
      <c r="LIJ3" s="2277"/>
      <c r="LIK3" s="2277"/>
      <c r="LIL3" s="2277"/>
      <c r="LIM3" s="2277"/>
      <c r="LIN3" s="2277"/>
      <c r="LIO3" s="2277"/>
      <c r="LIP3" s="2277"/>
      <c r="LIQ3" s="2277"/>
      <c r="LIR3" s="2277"/>
      <c r="LIS3" s="2277"/>
      <c r="LIT3" s="2277"/>
      <c r="LIU3" s="2277"/>
      <c r="LIV3" s="2277"/>
      <c r="LIW3" s="2277"/>
      <c r="LIX3" s="2277"/>
      <c r="LIY3" s="2277"/>
      <c r="LIZ3" s="2277"/>
      <c r="LJA3" s="2277"/>
      <c r="LJB3" s="2277"/>
      <c r="LJC3" s="2277"/>
      <c r="LJD3" s="2277"/>
      <c r="LJE3" s="2277"/>
      <c r="LJF3" s="2277"/>
      <c r="LJG3" s="2277"/>
      <c r="LJH3" s="2277"/>
      <c r="LJI3" s="2277"/>
      <c r="LJJ3" s="2277"/>
      <c r="LJK3" s="2277"/>
      <c r="LJL3" s="2277"/>
      <c r="LJM3" s="2277"/>
      <c r="LJN3" s="2277"/>
      <c r="LJO3" s="2277"/>
      <c r="LJP3" s="2277"/>
      <c r="LJQ3" s="2277"/>
      <c r="LJR3" s="2277"/>
      <c r="LJS3" s="2277"/>
      <c r="LJT3" s="2277"/>
      <c r="LJU3" s="2277"/>
      <c r="LJV3" s="2277"/>
      <c r="LJW3" s="2277"/>
      <c r="LJX3" s="2277"/>
      <c r="LJY3" s="2277"/>
      <c r="LJZ3" s="2277"/>
      <c r="LKA3" s="2277"/>
      <c r="LKB3" s="2277"/>
      <c r="LKC3" s="2277"/>
      <c r="LKD3" s="2277"/>
      <c r="LKE3" s="2277"/>
      <c r="LKF3" s="2277"/>
      <c r="LKG3" s="2277"/>
      <c r="LKH3" s="2277"/>
      <c r="LKI3" s="2277"/>
      <c r="LKJ3" s="2277"/>
      <c r="LKK3" s="2277"/>
      <c r="LKL3" s="2277"/>
      <c r="LKM3" s="2277"/>
      <c r="LKN3" s="2277"/>
      <c r="LKO3" s="2277"/>
      <c r="LKP3" s="2277"/>
      <c r="LKQ3" s="2277"/>
      <c r="LKR3" s="2277"/>
      <c r="LKS3" s="2277"/>
      <c r="LKT3" s="2277"/>
      <c r="LKU3" s="2277"/>
      <c r="LKV3" s="2277"/>
      <c r="LKW3" s="2277"/>
      <c r="LKX3" s="2277"/>
      <c r="LKY3" s="2277"/>
      <c r="LKZ3" s="2277"/>
      <c r="LLA3" s="2277"/>
      <c r="LLB3" s="2277"/>
      <c r="LLC3" s="2277"/>
      <c r="LLD3" s="2277"/>
      <c r="LLE3" s="2277"/>
      <c r="LLF3" s="2277"/>
      <c r="LLG3" s="2277"/>
      <c r="LLH3" s="2277"/>
      <c r="LLI3" s="2277"/>
      <c r="LLJ3" s="2277"/>
      <c r="LLK3" s="2277"/>
      <c r="LLL3" s="2277"/>
      <c r="LLM3" s="2277"/>
      <c r="LLN3" s="2277"/>
      <c r="LLO3" s="2277"/>
      <c r="LLP3" s="2277"/>
      <c r="LLQ3" s="2277"/>
      <c r="LLR3" s="2277"/>
      <c r="LLS3" s="2277"/>
      <c r="LLT3" s="2277"/>
      <c r="LLU3" s="2277"/>
      <c r="LLV3" s="2277"/>
      <c r="LLW3" s="2277"/>
      <c r="LLX3" s="2277"/>
      <c r="LLY3" s="2277"/>
      <c r="LLZ3" s="2277"/>
      <c r="LMA3" s="2277"/>
      <c r="LMB3" s="2277"/>
      <c r="LMC3" s="2277"/>
      <c r="LMD3" s="2277"/>
      <c r="LME3" s="2277"/>
      <c r="LMF3" s="2277"/>
      <c r="LMG3" s="2277"/>
      <c r="LMH3" s="2277"/>
      <c r="LMI3" s="2277"/>
      <c r="LMJ3" s="2277"/>
      <c r="LMK3" s="2277"/>
      <c r="LML3" s="2277"/>
      <c r="LMM3" s="2277"/>
      <c r="LMN3" s="2277"/>
      <c r="LMO3" s="2277"/>
      <c r="LMP3" s="2277"/>
      <c r="LMQ3" s="2277"/>
      <c r="LMR3" s="2277"/>
      <c r="LMS3" s="2277"/>
      <c r="LMT3" s="2277"/>
      <c r="LMU3" s="2277"/>
      <c r="LMV3" s="2277"/>
      <c r="LMW3" s="2277"/>
      <c r="LMX3" s="2277"/>
      <c r="LMY3" s="2277"/>
      <c r="LMZ3" s="2277"/>
      <c r="LNA3" s="2277"/>
      <c r="LNB3" s="2277"/>
      <c r="LNC3" s="2277"/>
      <c r="LND3" s="2277"/>
      <c r="LNE3" s="2277"/>
      <c r="LNF3" s="2277"/>
      <c r="LNG3" s="2277"/>
      <c r="LNH3" s="2277"/>
      <c r="LNI3" s="2277"/>
      <c r="LNJ3" s="2277"/>
      <c r="LNK3" s="2277"/>
      <c r="LNL3" s="2277"/>
      <c r="LNM3" s="2277"/>
      <c r="LNN3" s="2277"/>
      <c r="LNO3" s="2277"/>
      <c r="LNP3" s="2277"/>
      <c r="LNQ3" s="2277"/>
      <c r="LNR3" s="2277"/>
      <c r="LNS3" s="2277"/>
      <c r="LNT3" s="2277"/>
      <c r="LNU3" s="2277"/>
      <c r="LNV3" s="2277"/>
      <c r="LNW3" s="2277"/>
      <c r="LNX3" s="2277"/>
      <c r="LNY3" s="2277"/>
      <c r="LNZ3" s="2277"/>
      <c r="LOA3" s="2277"/>
      <c r="LOB3" s="2277"/>
      <c r="LOC3" s="2277"/>
      <c r="LOD3" s="2277"/>
      <c r="LOE3" s="2277"/>
      <c r="LOF3" s="2277"/>
      <c r="LOG3" s="2277"/>
      <c r="LOH3" s="2277"/>
      <c r="LOI3" s="2277"/>
      <c r="LOJ3" s="2277"/>
      <c r="LOK3" s="2277"/>
      <c r="LOL3" s="2277"/>
      <c r="LOM3" s="2277"/>
      <c r="LON3" s="2277"/>
      <c r="LOO3" s="2277"/>
      <c r="LOP3" s="2277"/>
      <c r="LOQ3" s="2277"/>
      <c r="LOR3" s="2277"/>
      <c r="LOS3" s="2277"/>
      <c r="LOT3" s="2277"/>
      <c r="LOU3" s="2277"/>
      <c r="LOV3" s="2277"/>
      <c r="LOW3" s="2277"/>
      <c r="LOX3" s="2277"/>
      <c r="LOY3" s="2277"/>
      <c r="LOZ3" s="2277"/>
      <c r="LPA3" s="2277"/>
      <c r="LPB3" s="2277"/>
      <c r="LPC3" s="2277"/>
      <c r="LPD3" s="2277"/>
      <c r="LPE3" s="2277"/>
      <c r="LPF3" s="2277"/>
      <c r="LPG3" s="2277"/>
      <c r="LPH3" s="2277"/>
      <c r="LPI3" s="2277"/>
      <c r="LPJ3" s="2277"/>
      <c r="LPK3" s="2277"/>
      <c r="LPL3" s="2277"/>
      <c r="LPM3" s="2277"/>
      <c r="LPN3" s="2277"/>
      <c r="LPO3" s="2277"/>
      <c r="LPP3" s="2277"/>
      <c r="LPQ3" s="2277"/>
      <c r="LPR3" s="2277"/>
      <c r="LPS3" s="2277"/>
      <c r="LPT3" s="2277"/>
      <c r="LPU3" s="2277"/>
      <c r="LPV3" s="2277"/>
      <c r="LPW3" s="2277"/>
      <c r="LPX3" s="2277"/>
      <c r="LPY3" s="2277"/>
      <c r="LPZ3" s="2277"/>
      <c r="LQA3" s="2277"/>
      <c r="LQB3" s="2277"/>
      <c r="LQC3" s="2277"/>
      <c r="LQD3" s="2277"/>
      <c r="LQE3" s="2277"/>
      <c r="LQF3" s="2277"/>
      <c r="LQG3" s="2277"/>
      <c r="LQH3" s="2277"/>
      <c r="LQI3" s="2277"/>
      <c r="LQJ3" s="2277"/>
      <c r="LQK3" s="2277"/>
      <c r="LQL3" s="2277"/>
      <c r="LQM3" s="2277"/>
      <c r="LQN3" s="2277"/>
      <c r="LQO3" s="2277"/>
      <c r="LQP3" s="2277"/>
      <c r="LQQ3" s="2277"/>
      <c r="LQR3" s="2277"/>
      <c r="LQS3" s="2277"/>
      <c r="LQT3" s="2277"/>
      <c r="LQU3" s="2277"/>
      <c r="LQV3" s="2277"/>
      <c r="LQW3" s="2277"/>
      <c r="LQX3" s="2277"/>
      <c r="LQY3" s="2277"/>
      <c r="LQZ3" s="2277"/>
      <c r="LRA3" s="2277"/>
      <c r="LRB3" s="2277"/>
      <c r="LRC3" s="2277"/>
      <c r="LRD3" s="2277"/>
      <c r="LRE3" s="2277"/>
      <c r="LRF3" s="2277"/>
      <c r="LRG3" s="2277"/>
      <c r="LRH3" s="2277"/>
      <c r="LRI3" s="2277"/>
      <c r="LRJ3" s="2277"/>
      <c r="LRK3" s="2277"/>
      <c r="LRL3" s="2277"/>
      <c r="LRM3" s="2277"/>
      <c r="LRN3" s="2277"/>
      <c r="LRO3" s="2277"/>
      <c r="LRP3" s="2277"/>
      <c r="LRQ3" s="2277"/>
      <c r="LRR3" s="2277"/>
      <c r="LRS3" s="2277"/>
      <c r="LRT3" s="2277"/>
      <c r="LRU3" s="2277"/>
      <c r="LRV3" s="2277"/>
      <c r="LRW3" s="2277"/>
      <c r="LRX3" s="2277"/>
      <c r="LRY3" s="2277"/>
      <c r="LRZ3" s="2277"/>
      <c r="LSA3" s="2277"/>
      <c r="LSB3" s="2277"/>
      <c r="LSC3" s="2277"/>
      <c r="LSD3" s="2277"/>
      <c r="LSE3" s="2277"/>
      <c r="LSF3" s="2277"/>
      <c r="LSG3" s="2277"/>
      <c r="LSH3" s="2277"/>
      <c r="LSI3" s="2277"/>
      <c r="LSJ3" s="2277"/>
      <c r="LSK3" s="2277"/>
      <c r="LSL3" s="2277"/>
      <c r="LSM3" s="2277"/>
      <c r="LSN3" s="2277"/>
      <c r="LSO3" s="2277"/>
      <c r="LSP3" s="2277"/>
      <c r="LSQ3" s="2277"/>
      <c r="LSR3" s="2277"/>
      <c r="LSS3" s="2277"/>
      <c r="LST3" s="2277"/>
      <c r="LSU3" s="2277"/>
      <c r="LSV3" s="2277"/>
      <c r="LSW3" s="2277"/>
      <c r="LSX3" s="2277"/>
      <c r="LSY3" s="2277"/>
      <c r="LSZ3" s="2277"/>
      <c r="LTA3" s="2277"/>
      <c r="LTB3" s="2277"/>
      <c r="LTC3" s="2277"/>
      <c r="LTD3" s="2277"/>
      <c r="LTE3" s="2277"/>
      <c r="LTF3" s="2277"/>
      <c r="LTG3" s="2277"/>
      <c r="LTH3" s="2277"/>
      <c r="LTI3" s="2277"/>
      <c r="LTJ3" s="2277"/>
      <c r="LTK3" s="2277"/>
      <c r="LTL3" s="2277"/>
      <c r="LTM3" s="2277"/>
      <c r="LTN3" s="2277"/>
      <c r="LTO3" s="2277"/>
      <c r="LTP3" s="2277"/>
      <c r="LTQ3" s="2277"/>
      <c r="LTR3" s="2277"/>
      <c r="LTS3" s="2277"/>
      <c r="LTT3" s="2277"/>
      <c r="LTU3" s="2277"/>
      <c r="LTV3" s="2277"/>
      <c r="LTW3" s="2277"/>
      <c r="LTX3" s="2277"/>
      <c r="LTY3" s="2277"/>
      <c r="LTZ3" s="2277"/>
      <c r="LUA3" s="2277"/>
      <c r="LUB3" s="2277"/>
      <c r="LUC3" s="2277"/>
      <c r="LUD3" s="2277"/>
      <c r="LUE3" s="2277"/>
      <c r="LUF3" s="2277"/>
      <c r="LUG3" s="2277"/>
      <c r="LUH3" s="2277"/>
      <c r="LUI3" s="2277"/>
      <c r="LUJ3" s="2277"/>
      <c r="LUK3" s="2277"/>
      <c r="LUL3" s="2277"/>
      <c r="LUM3" s="2277"/>
      <c r="LUN3" s="2277"/>
      <c r="LUO3" s="2277"/>
      <c r="LUP3" s="2277"/>
      <c r="LUQ3" s="2277"/>
      <c r="LUR3" s="2277"/>
      <c r="LUS3" s="2277"/>
      <c r="LUT3" s="2277"/>
      <c r="LUU3" s="2277"/>
      <c r="LUV3" s="2277"/>
      <c r="LUW3" s="2277"/>
      <c r="LUX3" s="2277"/>
      <c r="LUY3" s="2277"/>
      <c r="LUZ3" s="2277"/>
      <c r="LVA3" s="2277"/>
      <c r="LVB3" s="2277"/>
      <c r="LVC3" s="2277"/>
      <c r="LVD3" s="2277"/>
      <c r="LVE3" s="2277"/>
      <c r="LVF3" s="2277"/>
      <c r="LVG3" s="2277"/>
      <c r="LVH3" s="2277"/>
      <c r="LVI3" s="2277"/>
      <c r="LVJ3" s="2277"/>
      <c r="LVK3" s="2277"/>
      <c r="LVL3" s="2277"/>
      <c r="LVM3" s="2277"/>
      <c r="LVN3" s="2277"/>
      <c r="LVO3" s="2277"/>
      <c r="LVP3" s="2277"/>
      <c r="LVQ3" s="2277"/>
      <c r="LVR3" s="2277"/>
      <c r="LVS3" s="2277"/>
      <c r="LVT3" s="2277"/>
      <c r="LVU3" s="2277"/>
      <c r="LVV3" s="2277"/>
      <c r="LVW3" s="2277"/>
      <c r="LVX3" s="2277"/>
      <c r="LVY3" s="2277"/>
      <c r="LVZ3" s="2277"/>
      <c r="LWA3" s="2277"/>
      <c r="LWB3" s="2277"/>
      <c r="LWC3" s="2277"/>
      <c r="LWD3" s="2277"/>
      <c r="LWE3" s="2277"/>
      <c r="LWF3" s="2277"/>
      <c r="LWG3" s="2277"/>
      <c r="LWH3" s="2277"/>
      <c r="LWI3" s="2277"/>
      <c r="LWJ3" s="2277"/>
      <c r="LWK3" s="2277"/>
      <c r="LWL3" s="2277"/>
      <c r="LWM3" s="2277"/>
      <c r="LWN3" s="2277"/>
      <c r="LWO3" s="2277"/>
      <c r="LWP3" s="2277"/>
      <c r="LWQ3" s="2277"/>
      <c r="LWR3" s="2277"/>
      <c r="LWS3" s="2277"/>
      <c r="LWT3" s="2277"/>
      <c r="LWU3" s="2277"/>
      <c r="LWV3" s="2277"/>
      <c r="LWW3" s="2277"/>
      <c r="LWX3" s="2277"/>
      <c r="LWY3" s="2277"/>
      <c r="LWZ3" s="2277"/>
      <c r="LXA3" s="2277"/>
      <c r="LXB3" s="2277"/>
      <c r="LXC3" s="2277"/>
      <c r="LXD3" s="2277"/>
      <c r="LXE3" s="2277"/>
      <c r="LXF3" s="2277"/>
      <c r="LXG3" s="2277"/>
      <c r="LXH3" s="2277"/>
      <c r="LXI3" s="2277"/>
      <c r="LXJ3" s="2277"/>
      <c r="LXK3" s="2277"/>
      <c r="LXL3" s="2277"/>
      <c r="LXM3" s="2277"/>
      <c r="LXN3" s="2277"/>
      <c r="LXO3" s="2277"/>
      <c r="LXP3" s="2277"/>
      <c r="LXQ3" s="2277"/>
      <c r="LXR3" s="2277"/>
      <c r="LXS3" s="2277"/>
      <c r="LXT3" s="2277"/>
      <c r="LXU3" s="2277"/>
      <c r="LXV3" s="2277"/>
      <c r="LXW3" s="2277"/>
      <c r="LXX3" s="2277"/>
      <c r="LXY3" s="2277"/>
      <c r="LXZ3" s="2277"/>
      <c r="LYA3" s="2277"/>
      <c r="LYB3" s="2277"/>
      <c r="LYC3" s="2277"/>
      <c r="LYD3" s="2277"/>
      <c r="LYE3" s="2277"/>
      <c r="LYF3" s="2277"/>
      <c r="LYG3" s="2277"/>
      <c r="LYH3" s="2277"/>
      <c r="LYI3" s="2277"/>
      <c r="LYJ3" s="2277"/>
      <c r="LYK3" s="2277"/>
      <c r="LYL3" s="2277"/>
      <c r="LYM3" s="2277"/>
      <c r="LYN3" s="2277"/>
      <c r="LYO3" s="2277"/>
      <c r="LYP3" s="2277"/>
      <c r="LYQ3" s="2277"/>
      <c r="LYR3" s="2277"/>
      <c r="LYS3" s="2277"/>
      <c r="LYT3" s="2277"/>
      <c r="LYU3" s="2277"/>
      <c r="LYV3" s="2277"/>
      <c r="LYW3" s="2277"/>
      <c r="LYX3" s="2277"/>
      <c r="LYY3" s="2277"/>
      <c r="LYZ3" s="2277"/>
      <c r="LZA3" s="2277"/>
      <c r="LZB3" s="2277"/>
      <c r="LZC3" s="2277"/>
      <c r="LZD3" s="2277"/>
      <c r="LZE3" s="2277"/>
      <c r="LZF3" s="2277"/>
      <c r="LZG3" s="2277"/>
      <c r="LZH3" s="2277"/>
      <c r="LZI3" s="2277"/>
      <c r="LZJ3" s="2277"/>
      <c r="LZK3" s="2277"/>
      <c r="LZL3" s="2277"/>
      <c r="LZM3" s="2277"/>
      <c r="LZN3" s="2277"/>
      <c r="LZO3" s="2277"/>
      <c r="LZP3" s="2277"/>
      <c r="LZQ3" s="2277"/>
      <c r="LZR3" s="2277"/>
      <c r="LZS3" s="2277"/>
      <c r="LZT3" s="2277"/>
      <c r="LZU3" s="2277"/>
      <c r="LZV3" s="2277"/>
      <c r="LZW3" s="2277"/>
      <c r="LZX3" s="2277"/>
      <c r="LZY3" s="2277"/>
      <c r="LZZ3" s="2277"/>
      <c r="MAA3" s="2277"/>
      <c r="MAB3" s="2277"/>
      <c r="MAC3" s="2277"/>
      <c r="MAD3" s="2277"/>
      <c r="MAE3" s="2277"/>
      <c r="MAF3" s="2277"/>
      <c r="MAG3" s="2277"/>
      <c r="MAH3" s="2277"/>
      <c r="MAI3" s="2277"/>
      <c r="MAJ3" s="2277"/>
      <c r="MAK3" s="2277"/>
      <c r="MAL3" s="2277"/>
      <c r="MAM3" s="2277"/>
      <c r="MAN3" s="2277"/>
      <c r="MAO3" s="2277"/>
      <c r="MAP3" s="2277"/>
      <c r="MAQ3" s="2277"/>
      <c r="MAR3" s="2277"/>
      <c r="MAS3" s="2277"/>
      <c r="MAT3" s="2277"/>
      <c r="MAU3" s="2277"/>
      <c r="MAV3" s="2277"/>
      <c r="MAW3" s="2277"/>
      <c r="MAX3" s="2277"/>
      <c r="MAY3" s="2277"/>
      <c r="MAZ3" s="2277"/>
      <c r="MBA3" s="2277"/>
      <c r="MBB3" s="2277"/>
      <c r="MBC3" s="2277"/>
      <c r="MBD3" s="2277"/>
      <c r="MBE3" s="2277"/>
      <c r="MBF3" s="2277"/>
      <c r="MBG3" s="2277"/>
      <c r="MBH3" s="2277"/>
      <c r="MBI3" s="2277"/>
      <c r="MBJ3" s="2277"/>
      <c r="MBK3" s="2277"/>
      <c r="MBL3" s="2277"/>
      <c r="MBM3" s="2277"/>
      <c r="MBN3" s="2277"/>
      <c r="MBO3" s="2277"/>
      <c r="MBP3" s="2277"/>
      <c r="MBQ3" s="2277"/>
      <c r="MBR3" s="2277"/>
      <c r="MBS3" s="2277"/>
      <c r="MBT3" s="2277"/>
      <c r="MBU3" s="2277"/>
      <c r="MBV3" s="2277"/>
      <c r="MBW3" s="2277"/>
      <c r="MBX3" s="2277"/>
      <c r="MBY3" s="2277"/>
      <c r="MBZ3" s="2277"/>
      <c r="MCA3" s="2277"/>
      <c r="MCB3" s="2277"/>
      <c r="MCC3" s="2277"/>
      <c r="MCD3" s="2277"/>
      <c r="MCE3" s="2277"/>
      <c r="MCF3" s="2277"/>
      <c r="MCG3" s="2277"/>
      <c r="MCH3" s="2277"/>
      <c r="MCI3" s="2277"/>
      <c r="MCJ3" s="2277"/>
      <c r="MCK3" s="2277"/>
      <c r="MCL3" s="2277"/>
      <c r="MCM3" s="2277"/>
      <c r="MCN3" s="2277"/>
      <c r="MCO3" s="2277"/>
      <c r="MCP3" s="2277"/>
      <c r="MCQ3" s="2277"/>
      <c r="MCR3" s="2277"/>
      <c r="MCS3" s="2277"/>
      <c r="MCT3" s="2277"/>
      <c r="MCU3" s="2277"/>
      <c r="MCV3" s="2277"/>
      <c r="MCW3" s="2277"/>
      <c r="MCX3" s="2277"/>
      <c r="MCY3" s="2277"/>
      <c r="MCZ3" s="2277"/>
      <c r="MDA3" s="2277"/>
      <c r="MDB3" s="2277"/>
      <c r="MDC3" s="2277"/>
      <c r="MDD3" s="2277"/>
      <c r="MDE3" s="2277"/>
      <c r="MDF3" s="2277"/>
      <c r="MDG3" s="2277"/>
      <c r="MDH3" s="2277"/>
      <c r="MDI3" s="2277"/>
      <c r="MDJ3" s="2277"/>
      <c r="MDK3" s="2277"/>
      <c r="MDL3" s="2277"/>
      <c r="MDM3" s="2277"/>
      <c r="MDN3" s="2277"/>
      <c r="MDO3" s="2277"/>
      <c r="MDP3" s="2277"/>
      <c r="MDQ3" s="2277"/>
      <c r="MDR3" s="2277"/>
      <c r="MDS3" s="2277"/>
      <c r="MDT3" s="2277"/>
      <c r="MDU3" s="2277"/>
      <c r="MDV3" s="2277"/>
      <c r="MDW3" s="2277"/>
      <c r="MDX3" s="2277"/>
      <c r="MDY3" s="2277"/>
      <c r="MDZ3" s="2277"/>
      <c r="MEA3" s="2277"/>
      <c r="MEB3" s="2277"/>
      <c r="MEC3" s="2277"/>
      <c r="MED3" s="2277"/>
      <c r="MEE3" s="2277"/>
      <c r="MEF3" s="2277"/>
      <c r="MEG3" s="2277"/>
      <c r="MEH3" s="2277"/>
      <c r="MEI3" s="2277"/>
      <c r="MEJ3" s="2277"/>
      <c r="MEK3" s="2277"/>
      <c r="MEL3" s="2277"/>
      <c r="MEM3" s="2277"/>
      <c r="MEN3" s="2277"/>
      <c r="MEO3" s="2277"/>
      <c r="MEP3" s="2277"/>
      <c r="MEQ3" s="2277"/>
      <c r="MER3" s="2277"/>
      <c r="MES3" s="2277"/>
      <c r="MET3" s="2277"/>
      <c r="MEU3" s="2277"/>
      <c r="MEV3" s="2277"/>
      <c r="MEW3" s="2277"/>
      <c r="MEX3" s="2277"/>
      <c r="MEY3" s="2277"/>
      <c r="MEZ3" s="2277"/>
      <c r="MFA3" s="2277"/>
      <c r="MFB3" s="2277"/>
      <c r="MFC3" s="2277"/>
      <c r="MFD3" s="2277"/>
      <c r="MFE3" s="2277"/>
      <c r="MFF3" s="2277"/>
      <c r="MFG3" s="2277"/>
      <c r="MFH3" s="2277"/>
      <c r="MFI3" s="2277"/>
      <c r="MFJ3" s="2277"/>
      <c r="MFK3" s="2277"/>
      <c r="MFL3" s="2277"/>
      <c r="MFM3" s="2277"/>
      <c r="MFN3" s="2277"/>
      <c r="MFO3" s="2277"/>
      <c r="MFP3" s="2277"/>
      <c r="MFQ3" s="2277"/>
      <c r="MFR3" s="2277"/>
      <c r="MFS3" s="2277"/>
      <c r="MFT3" s="2277"/>
      <c r="MFU3" s="2277"/>
      <c r="MFV3" s="2277"/>
      <c r="MFW3" s="2277"/>
      <c r="MFX3" s="2277"/>
      <c r="MFY3" s="2277"/>
      <c r="MFZ3" s="2277"/>
      <c r="MGA3" s="2277"/>
      <c r="MGB3" s="2277"/>
      <c r="MGC3" s="2277"/>
      <c r="MGD3" s="2277"/>
      <c r="MGE3" s="2277"/>
      <c r="MGF3" s="2277"/>
      <c r="MGG3" s="2277"/>
      <c r="MGH3" s="2277"/>
      <c r="MGI3" s="2277"/>
      <c r="MGJ3" s="2277"/>
      <c r="MGK3" s="2277"/>
      <c r="MGL3" s="2277"/>
      <c r="MGM3" s="2277"/>
      <c r="MGN3" s="2277"/>
      <c r="MGO3" s="2277"/>
      <c r="MGP3" s="2277"/>
      <c r="MGQ3" s="2277"/>
      <c r="MGR3" s="2277"/>
      <c r="MGS3" s="2277"/>
      <c r="MGT3" s="2277"/>
      <c r="MGU3" s="2277"/>
      <c r="MGV3" s="2277"/>
      <c r="MGW3" s="2277"/>
      <c r="MGX3" s="2277"/>
      <c r="MGY3" s="2277"/>
      <c r="MGZ3" s="2277"/>
      <c r="MHA3" s="2277"/>
      <c r="MHB3" s="2277"/>
      <c r="MHC3" s="2277"/>
      <c r="MHD3" s="2277"/>
      <c r="MHE3" s="2277"/>
      <c r="MHF3" s="2277"/>
      <c r="MHG3" s="2277"/>
      <c r="MHH3" s="2277"/>
      <c r="MHI3" s="2277"/>
      <c r="MHJ3" s="2277"/>
      <c r="MHK3" s="2277"/>
      <c r="MHL3" s="2277"/>
      <c r="MHM3" s="2277"/>
      <c r="MHN3" s="2277"/>
      <c r="MHO3" s="2277"/>
      <c r="MHP3" s="2277"/>
      <c r="MHQ3" s="2277"/>
      <c r="MHR3" s="2277"/>
      <c r="MHS3" s="2277"/>
      <c r="MHT3" s="2277"/>
      <c r="MHU3" s="2277"/>
      <c r="MHV3" s="2277"/>
      <c r="MHW3" s="2277"/>
      <c r="MHX3" s="2277"/>
      <c r="MHY3" s="2277"/>
      <c r="MHZ3" s="2277"/>
      <c r="MIA3" s="2277"/>
      <c r="MIB3" s="2277"/>
      <c r="MIC3" s="2277"/>
      <c r="MID3" s="2277"/>
      <c r="MIE3" s="2277"/>
      <c r="MIF3" s="2277"/>
      <c r="MIG3" s="2277"/>
      <c r="MIH3" s="2277"/>
      <c r="MII3" s="2277"/>
      <c r="MIJ3" s="2277"/>
      <c r="MIK3" s="2277"/>
      <c r="MIL3" s="2277"/>
      <c r="MIM3" s="2277"/>
      <c r="MIN3" s="2277"/>
      <c r="MIO3" s="2277"/>
      <c r="MIP3" s="2277"/>
      <c r="MIQ3" s="2277"/>
      <c r="MIR3" s="2277"/>
      <c r="MIS3" s="2277"/>
      <c r="MIT3" s="2277"/>
      <c r="MIU3" s="2277"/>
      <c r="MIV3" s="2277"/>
      <c r="MIW3" s="2277"/>
      <c r="MIX3" s="2277"/>
      <c r="MIY3" s="2277"/>
      <c r="MIZ3" s="2277"/>
      <c r="MJA3" s="2277"/>
      <c r="MJB3" s="2277"/>
      <c r="MJC3" s="2277"/>
      <c r="MJD3" s="2277"/>
      <c r="MJE3" s="2277"/>
      <c r="MJF3" s="2277"/>
      <c r="MJG3" s="2277"/>
      <c r="MJH3" s="2277"/>
      <c r="MJI3" s="2277"/>
      <c r="MJJ3" s="2277"/>
      <c r="MJK3" s="2277"/>
      <c r="MJL3" s="2277"/>
      <c r="MJM3" s="2277"/>
      <c r="MJN3" s="2277"/>
      <c r="MJO3" s="2277"/>
      <c r="MJP3" s="2277"/>
      <c r="MJQ3" s="2277"/>
      <c r="MJR3" s="2277"/>
      <c r="MJS3" s="2277"/>
      <c r="MJT3" s="2277"/>
      <c r="MJU3" s="2277"/>
      <c r="MJV3" s="2277"/>
      <c r="MJW3" s="2277"/>
      <c r="MJX3" s="2277"/>
      <c r="MJY3" s="2277"/>
      <c r="MJZ3" s="2277"/>
      <c r="MKA3" s="2277"/>
      <c r="MKB3" s="2277"/>
      <c r="MKC3" s="2277"/>
      <c r="MKD3" s="2277"/>
      <c r="MKE3" s="2277"/>
      <c r="MKF3" s="2277"/>
      <c r="MKG3" s="2277"/>
      <c r="MKH3" s="2277"/>
      <c r="MKI3" s="2277"/>
      <c r="MKJ3" s="2277"/>
      <c r="MKK3" s="2277"/>
      <c r="MKL3" s="2277"/>
      <c r="MKM3" s="2277"/>
      <c r="MKN3" s="2277"/>
      <c r="MKO3" s="2277"/>
      <c r="MKP3" s="2277"/>
      <c r="MKQ3" s="2277"/>
      <c r="MKR3" s="2277"/>
      <c r="MKS3" s="2277"/>
      <c r="MKT3" s="2277"/>
      <c r="MKU3" s="2277"/>
      <c r="MKV3" s="2277"/>
      <c r="MKW3" s="2277"/>
      <c r="MKX3" s="2277"/>
      <c r="MKY3" s="2277"/>
      <c r="MKZ3" s="2277"/>
      <c r="MLA3" s="2277"/>
      <c r="MLB3" s="2277"/>
      <c r="MLC3" s="2277"/>
      <c r="MLD3" s="2277"/>
      <c r="MLE3" s="2277"/>
      <c r="MLF3" s="2277"/>
      <c r="MLG3" s="2277"/>
      <c r="MLH3" s="2277"/>
      <c r="MLI3" s="2277"/>
      <c r="MLJ3" s="2277"/>
      <c r="MLK3" s="2277"/>
      <c r="MLL3" s="2277"/>
      <c r="MLM3" s="2277"/>
      <c r="MLN3" s="2277"/>
      <c r="MLO3" s="2277"/>
      <c r="MLP3" s="2277"/>
      <c r="MLQ3" s="2277"/>
      <c r="MLR3" s="2277"/>
      <c r="MLS3" s="2277"/>
      <c r="MLT3" s="2277"/>
      <c r="MLU3" s="2277"/>
      <c r="MLV3" s="2277"/>
      <c r="MLW3" s="2277"/>
      <c r="MLX3" s="2277"/>
      <c r="MLY3" s="2277"/>
      <c r="MLZ3" s="2277"/>
      <c r="MMA3" s="2277"/>
      <c r="MMB3" s="2277"/>
      <c r="MMC3" s="2277"/>
      <c r="MMD3" s="2277"/>
      <c r="MME3" s="2277"/>
      <c r="MMF3" s="2277"/>
      <c r="MMG3" s="2277"/>
      <c r="MMH3" s="2277"/>
      <c r="MMI3" s="2277"/>
      <c r="MMJ3" s="2277"/>
      <c r="MMK3" s="2277"/>
      <c r="MML3" s="2277"/>
      <c r="MMM3" s="2277"/>
      <c r="MMN3" s="2277"/>
      <c r="MMO3" s="2277"/>
      <c r="MMP3" s="2277"/>
      <c r="MMQ3" s="2277"/>
      <c r="MMR3" s="2277"/>
      <c r="MMS3" s="2277"/>
      <c r="MMT3" s="2277"/>
      <c r="MMU3" s="2277"/>
      <c r="MMV3" s="2277"/>
      <c r="MMW3" s="2277"/>
      <c r="MMX3" s="2277"/>
      <c r="MMY3" s="2277"/>
      <c r="MMZ3" s="2277"/>
      <c r="MNA3" s="2277"/>
      <c r="MNB3" s="2277"/>
      <c r="MNC3" s="2277"/>
      <c r="MND3" s="2277"/>
      <c r="MNE3" s="2277"/>
      <c r="MNF3" s="2277"/>
      <c r="MNG3" s="2277"/>
      <c r="MNH3" s="2277"/>
      <c r="MNI3" s="2277"/>
      <c r="MNJ3" s="2277"/>
      <c r="MNK3" s="2277"/>
      <c r="MNL3" s="2277"/>
      <c r="MNM3" s="2277"/>
      <c r="MNN3" s="2277"/>
      <c r="MNO3" s="2277"/>
      <c r="MNP3" s="2277"/>
      <c r="MNQ3" s="2277"/>
      <c r="MNR3" s="2277"/>
      <c r="MNS3" s="2277"/>
      <c r="MNT3" s="2277"/>
      <c r="MNU3" s="2277"/>
      <c r="MNV3" s="2277"/>
      <c r="MNW3" s="2277"/>
      <c r="MNX3" s="2277"/>
      <c r="MNY3" s="2277"/>
      <c r="MNZ3" s="2277"/>
      <c r="MOA3" s="2277"/>
      <c r="MOB3" s="2277"/>
      <c r="MOC3" s="2277"/>
      <c r="MOD3" s="2277"/>
      <c r="MOE3" s="2277"/>
      <c r="MOF3" s="2277"/>
      <c r="MOG3" s="2277"/>
      <c r="MOH3" s="2277"/>
      <c r="MOI3" s="2277"/>
      <c r="MOJ3" s="2277"/>
      <c r="MOK3" s="2277"/>
      <c r="MOL3" s="2277"/>
      <c r="MOM3" s="2277"/>
      <c r="MON3" s="2277"/>
      <c r="MOO3" s="2277"/>
      <c r="MOP3" s="2277"/>
      <c r="MOQ3" s="2277"/>
      <c r="MOR3" s="2277"/>
      <c r="MOS3" s="2277"/>
      <c r="MOT3" s="2277"/>
      <c r="MOU3" s="2277"/>
      <c r="MOV3" s="2277"/>
      <c r="MOW3" s="2277"/>
      <c r="MOX3" s="2277"/>
      <c r="MOY3" s="2277"/>
      <c r="MOZ3" s="2277"/>
      <c r="MPA3" s="2277"/>
      <c r="MPB3" s="2277"/>
      <c r="MPC3" s="2277"/>
      <c r="MPD3" s="2277"/>
      <c r="MPE3" s="2277"/>
      <c r="MPF3" s="2277"/>
      <c r="MPG3" s="2277"/>
      <c r="MPH3" s="2277"/>
      <c r="MPI3" s="2277"/>
      <c r="MPJ3" s="2277"/>
      <c r="MPK3" s="2277"/>
      <c r="MPL3" s="2277"/>
      <c r="MPM3" s="2277"/>
      <c r="MPN3" s="2277"/>
      <c r="MPO3" s="2277"/>
      <c r="MPP3" s="2277"/>
      <c r="MPQ3" s="2277"/>
      <c r="MPR3" s="2277"/>
      <c r="MPS3" s="2277"/>
      <c r="MPT3" s="2277"/>
      <c r="MPU3" s="2277"/>
      <c r="MPV3" s="2277"/>
      <c r="MPW3" s="2277"/>
      <c r="MPX3" s="2277"/>
      <c r="MPY3" s="2277"/>
      <c r="MPZ3" s="2277"/>
      <c r="MQA3" s="2277"/>
      <c r="MQB3" s="2277"/>
      <c r="MQC3" s="2277"/>
      <c r="MQD3" s="2277"/>
      <c r="MQE3" s="2277"/>
      <c r="MQF3" s="2277"/>
      <c r="MQG3" s="2277"/>
      <c r="MQH3" s="2277"/>
      <c r="MQI3" s="2277"/>
      <c r="MQJ3" s="2277"/>
      <c r="MQK3" s="2277"/>
      <c r="MQL3" s="2277"/>
      <c r="MQM3" s="2277"/>
      <c r="MQN3" s="2277"/>
      <c r="MQO3" s="2277"/>
      <c r="MQP3" s="2277"/>
      <c r="MQQ3" s="2277"/>
      <c r="MQR3" s="2277"/>
      <c r="MQS3" s="2277"/>
      <c r="MQT3" s="2277"/>
      <c r="MQU3" s="2277"/>
      <c r="MQV3" s="2277"/>
      <c r="MQW3" s="2277"/>
      <c r="MQX3" s="2277"/>
      <c r="MQY3" s="2277"/>
      <c r="MQZ3" s="2277"/>
      <c r="MRA3" s="2277"/>
      <c r="MRB3" s="2277"/>
      <c r="MRC3" s="2277"/>
      <c r="MRD3" s="2277"/>
      <c r="MRE3" s="2277"/>
      <c r="MRF3" s="2277"/>
      <c r="MRG3" s="2277"/>
      <c r="MRH3" s="2277"/>
      <c r="MRI3" s="2277"/>
      <c r="MRJ3" s="2277"/>
      <c r="MRK3" s="2277"/>
      <c r="MRL3" s="2277"/>
      <c r="MRM3" s="2277"/>
      <c r="MRN3" s="2277"/>
      <c r="MRO3" s="2277"/>
      <c r="MRP3" s="2277"/>
      <c r="MRQ3" s="2277"/>
      <c r="MRR3" s="2277"/>
      <c r="MRS3" s="2277"/>
      <c r="MRT3" s="2277"/>
      <c r="MRU3" s="2277"/>
      <c r="MRV3" s="2277"/>
      <c r="MRW3" s="2277"/>
      <c r="MRX3" s="2277"/>
      <c r="MRY3" s="2277"/>
      <c r="MRZ3" s="2277"/>
      <c r="MSA3" s="2277"/>
      <c r="MSB3" s="2277"/>
      <c r="MSC3" s="2277"/>
      <c r="MSD3" s="2277"/>
      <c r="MSE3" s="2277"/>
      <c r="MSF3" s="2277"/>
      <c r="MSG3" s="2277"/>
      <c r="MSH3" s="2277"/>
      <c r="MSI3" s="2277"/>
      <c r="MSJ3" s="2277"/>
      <c r="MSK3" s="2277"/>
      <c r="MSL3" s="2277"/>
      <c r="MSM3" s="2277"/>
      <c r="MSN3" s="2277"/>
      <c r="MSO3" s="2277"/>
      <c r="MSP3" s="2277"/>
      <c r="MSQ3" s="2277"/>
      <c r="MSR3" s="2277"/>
      <c r="MSS3" s="2277"/>
      <c r="MST3" s="2277"/>
      <c r="MSU3" s="2277"/>
      <c r="MSV3" s="2277"/>
      <c r="MSW3" s="2277"/>
      <c r="MSX3" s="2277"/>
      <c r="MSY3" s="2277"/>
      <c r="MSZ3" s="2277"/>
      <c r="MTA3" s="2277"/>
      <c r="MTB3" s="2277"/>
      <c r="MTC3" s="2277"/>
      <c r="MTD3" s="2277"/>
      <c r="MTE3" s="2277"/>
      <c r="MTF3" s="2277"/>
      <c r="MTG3" s="2277"/>
      <c r="MTH3" s="2277"/>
      <c r="MTI3" s="2277"/>
      <c r="MTJ3" s="2277"/>
      <c r="MTK3" s="2277"/>
      <c r="MTL3" s="2277"/>
      <c r="MTM3" s="2277"/>
      <c r="MTN3" s="2277"/>
      <c r="MTO3" s="2277"/>
      <c r="MTP3" s="2277"/>
      <c r="MTQ3" s="2277"/>
      <c r="MTR3" s="2277"/>
      <c r="MTS3" s="2277"/>
      <c r="MTT3" s="2277"/>
      <c r="MTU3" s="2277"/>
      <c r="MTV3" s="2277"/>
      <c r="MTW3" s="2277"/>
      <c r="MTX3" s="2277"/>
      <c r="MTY3" s="2277"/>
      <c r="MTZ3" s="2277"/>
      <c r="MUA3" s="2277"/>
      <c r="MUB3" s="2277"/>
      <c r="MUC3" s="2277"/>
      <c r="MUD3" s="2277"/>
      <c r="MUE3" s="2277"/>
      <c r="MUF3" s="2277"/>
      <c r="MUG3" s="2277"/>
      <c r="MUH3" s="2277"/>
      <c r="MUI3" s="2277"/>
      <c r="MUJ3" s="2277"/>
      <c r="MUK3" s="2277"/>
      <c r="MUL3" s="2277"/>
      <c r="MUM3" s="2277"/>
      <c r="MUN3" s="2277"/>
      <c r="MUO3" s="2277"/>
      <c r="MUP3" s="2277"/>
      <c r="MUQ3" s="2277"/>
      <c r="MUR3" s="2277"/>
      <c r="MUS3" s="2277"/>
      <c r="MUT3" s="2277"/>
      <c r="MUU3" s="2277"/>
      <c r="MUV3" s="2277"/>
      <c r="MUW3" s="2277"/>
      <c r="MUX3" s="2277"/>
      <c r="MUY3" s="2277"/>
      <c r="MUZ3" s="2277"/>
      <c r="MVA3" s="2277"/>
      <c r="MVB3" s="2277"/>
      <c r="MVC3" s="2277"/>
      <c r="MVD3" s="2277"/>
      <c r="MVE3" s="2277"/>
      <c r="MVF3" s="2277"/>
      <c r="MVG3" s="2277"/>
      <c r="MVH3" s="2277"/>
      <c r="MVI3" s="2277"/>
      <c r="MVJ3" s="2277"/>
      <c r="MVK3" s="2277"/>
      <c r="MVL3" s="2277"/>
      <c r="MVM3" s="2277"/>
      <c r="MVN3" s="2277"/>
      <c r="MVO3" s="2277"/>
      <c r="MVP3" s="2277"/>
      <c r="MVQ3" s="2277"/>
      <c r="MVR3" s="2277"/>
      <c r="MVS3" s="2277"/>
      <c r="MVT3" s="2277"/>
      <c r="MVU3" s="2277"/>
      <c r="MVV3" s="2277"/>
      <c r="MVW3" s="2277"/>
      <c r="MVX3" s="2277"/>
      <c r="MVY3" s="2277"/>
      <c r="MVZ3" s="2277"/>
      <c r="MWA3" s="2277"/>
      <c r="MWB3" s="2277"/>
      <c r="MWC3" s="2277"/>
      <c r="MWD3" s="2277"/>
      <c r="MWE3" s="2277"/>
      <c r="MWF3" s="2277"/>
      <c r="MWG3" s="2277"/>
      <c r="MWH3" s="2277"/>
      <c r="MWI3" s="2277"/>
      <c r="MWJ3" s="2277"/>
      <c r="MWK3" s="2277"/>
      <c r="MWL3" s="2277"/>
      <c r="MWM3" s="2277"/>
      <c r="MWN3" s="2277"/>
      <c r="MWO3" s="2277"/>
      <c r="MWP3" s="2277"/>
      <c r="MWQ3" s="2277"/>
      <c r="MWR3" s="2277"/>
      <c r="MWS3" s="2277"/>
      <c r="MWT3" s="2277"/>
      <c r="MWU3" s="2277"/>
      <c r="MWV3" s="2277"/>
      <c r="MWW3" s="2277"/>
      <c r="MWX3" s="2277"/>
      <c r="MWY3" s="2277"/>
      <c r="MWZ3" s="2277"/>
      <c r="MXA3" s="2277"/>
      <c r="MXB3" s="2277"/>
      <c r="MXC3" s="2277"/>
      <c r="MXD3" s="2277"/>
      <c r="MXE3" s="2277"/>
      <c r="MXF3" s="2277"/>
      <c r="MXG3" s="2277"/>
      <c r="MXH3" s="2277"/>
      <c r="MXI3" s="2277"/>
      <c r="MXJ3" s="2277"/>
      <c r="MXK3" s="2277"/>
      <c r="MXL3" s="2277"/>
      <c r="MXM3" s="2277"/>
      <c r="MXN3" s="2277"/>
      <c r="MXO3" s="2277"/>
      <c r="MXP3" s="2277"/>
      <c r="MXQ3" s="2277"/>
      <c r="MXR3" s="2277"/>
      <c r="MXS3" s="2277"/>
      <c r="MXT3" s="2277"/>
      <c r="MXU3" s="2277"/>
      <c r="MXV3" s="2277"/>
      <c r="MXW3" s="2277"/>
      <c r="MXX3" s="2277"/>
      <c r="MXY3" s="2277"/>
      <c r="MXZ3" s="2277"/>
      <c r="MYA3" s="2277"/>
      <c r="MYB3" s="2277"/>
      <c r="MYC3" s="2277"/>
      <c r="MYD3" s="2277"/>
      <c r="MYE3" s="2277"/>
      <c r="MYF3" s="2277"/>
      <c r="MYG3" s="2277"/>
      <c r="MYH3" s="2277"/>
      <c r="MYI3" s="2277"/>
      <c r="MYJ3" s="2277"/>
      <c r="MYK3" s="2277"/>
      <c r="MYL3" s="2277"/>
      <c r="MYM3" s="2277"/>
      <c r="MYN3" s="2277"/>
      <c r="MYO3" s="2277"/>
      <c r="MYP3" s="2277"/>
      <c r="MYQ3" s="2277"/>
      <c r="MYR3" s="2277"/>
      <c r="MYS3" s="2277"/>
      <c r="MYT3" s="2277"/>
      <c r="MYU3" s="2277"/>
      <c r="MYV3" s="2277"/>
      <c r="MYW3" s="2277"/>
      <c r="MYX3" s="2277"/>
      <c r="MYY3" s="2277"/>
      <c r="MYZ3" s="2277"/>
      <c r="MZA3" s="2277"/>
      <c r="MZB3" s="2277"/>
      <c r="MZC3" s="2277"/>
      <c r="MZD3" s="2277"/>
      <c r="MZE3" s="2277"/>
      <c r="MZF3" s="2277"/>
      <c r="MZG3" s="2277"/>
      <c r="MZH3" s="2277"/>
      <c r="MZI3" s="2277"/>
      <c r="MZJ3" s="2277"/>
      <c r="MZK3" s="2277"/>
      <c r="MZL3" s="2277"/>
      <c r="MZM3" s="2277"/>
      <c r="MZN3" s="2277"/>
      <c r="MZO3" s="2277"/>
      <c r="MZP3" s="2277"/>
      <c r="MZQ3" s="2277"/>
      <c r="MZR3" s="2277"/>
      <c r="MZS3" s="2277"/>
      <c r="MZT3" s="2277"/>
      <c r="MZU3" s="2277"/>
      <c r="MZV3" s="2277"/>
      <c r="MZW3" s="2277"/>
      <c r="MZX3" s="2277"/>
      <c r="MZY3" s="2277"/>
      <c r="MZZ3" s="2277"/>
      <c r="NAA3" s="2277"/>
      <c r="NAB3" s="2277"/>
      <c r="NAC3" s="2277"/>
      <c r="NAD3" s="2277"/>
      <c r="NAE3" s="2277"/>
      <c r="NAF3" s="2277"/>
      <c r="NAG3" s="2277"/>
      <c r="NAH3" s="2277"/>
      <c r="NAI3" s="2277"/>
      <c r="NAJ3" s="2277"/>
      <c r="NAK3" s="2277"/>
      <c r="NAL3" s="2277"/>
      <c r="NAM3" s="2277"/>
      <c r="NAN3" s="2277"/>
      <c r="NAO3" s="2277"/>
      <c r="NAP3" s="2277"/>
      <c r="NAQ3" s="2277"/>
      <c r="NAR3" s="2277"/>
      <c r="NAS3" s="2277"/>
      <c r="NAT3" s="2277"/>
      <c r="NAU3" s="2277"/>
      <c r="NAV3" s="2277"/>
      <c r="NAW3" s="2277"/>
      <c r="NAX3" s="2277"/>
      <c r="NAY3" s="2277"/>
      <c r="NAZ3" s="2277"/>
      <c r="NBA3" s="2277"/>
      <c r="NBB3" s="2277"/>
      <c r="NBC3" s="2277"/>
      <c r="NBD3" s="2277"/>
      <c r="NBE3" s="2277"/>
      <c r="NBF3" s="2277"/>
      <c r="NBG3" s="2277"/>
      <c r="NBH3" s="2277"/>
      <c r="NBI3" s="2277"/>
      <c r="NBJ3" s="2277"/>
      <c r="NBK3" s="2277"/>
      <c r="NBL3" s="2277"/>
      <c r="NBM3" s="2277"/>
      <c r="NBN3" s="2277"/>
      <c r="NBO3" s="2277"/>
      <c r="NBP3" s="2277"/>
      <c r="NBQ3" s="2277"/>
      <c r="NBR3" s="2277"/>
      <c r="NBS3" s="2277"/>
      <c r="NBT3" s="2277"/>
      <c r="NBU3" s="2277"/>
      <c r="NBV3" s="2277"/>
      <c r="NBW3" s="2277"/>
      <c r="NBX3" s="2277"/>
      <c r="NBY3" s="2277"/>
      <c r="NBZ3" s="2277"/>
      <c r="NCA3" s="2277"/>
      <c r="NCB3" s="2277"/>
      <c r="NCC3" s="2277"/>
      <c r="NCD3" s="2277"/>
      <c r="NCE3" s="2277"/>
      <c r="NCF3" s="2277"/>
      <c r="NCG3" s="2277"/>
      <c r="NCH3" s="2277"/>
      <c r="NCI3" s="2277"/>
      <c r="NCJ3" s="2277"/>
      <c r="NCK3" s="2277"/>
      <c r="NCL3" s="2277"/>
      <c r="NCM3" s="2277"/>
      <c r="NCN3" s="2277"/>
      <c r="NCO3" s="2277"/>
      <c r="NCP3" s="2277"/>
      <c r="NCQ3" s="2277"/>
      <c r="NCR3" s="2277"/>
      <c r="NCS3" s="2277"/>
      <c r="NCT3" s="2277"/>
      <c r="NCU3" s="2277"/>
      <c r="NCV3" s="2277"/>
      <c r="NCW3" s="2277"/>
      <c r="NCX3" s="2277"/>
      <c r="NCY3" s="2277"/>
      <c r="NCZ3" s="2277"/>
      <c r="NDA3" s="2277"/>
      <c r="NDB3" s="2277"/>
      <c r="NDC3" s="2277"/>
      <c r="NDD3" s="2277"/>
      <c r="NDE3" s="2277"/>
      <c r="NDF3" s="2277"/>
      <c r="NDG3" s="2277"/>
      <c r="NDH3" s="2277"/>
      <c r="NDI3" s="2277"/>
      <c r="NDJ3" s="2277"/>
      <c r="NDK3" s="2277"/>
      <c r="NDL3" s="2277"/>
      <c r="NDM3" s="2277"/>
      <c r="NDN3" s="2277"/>
      <c r="NDO3" s="2277"/>
      <c r="NDP3" s="2277"/>
      <c r="NDQ3" s="2277"/>
      <c r="NDR3" s="2277"/>
      <c r="NDS3" s="2277"/>
      <c r="NDT3" s="2277"/>
      <c r="NDU3" s="2277"/>
      <c r="NDV3" s="2277"/>
      <c r="NDW3" s="2277"/>
      <c r="NDX3" s="2277"/>
      <c r="NDY3" s="2277"/>
      <c r="NDZ3" s="2277"/>
      <c r="NEA3" s="2277"/>
      <c r="NEB3" s="2277"/>
      <c r="NEC3" s="2277"/>
      <c r="NED3" s="2277"/>
      <c r="NEE3" s="2277"/>
      <c r="NEF3" s="2277"/>
      <c r="NEG3" s="2277"/>
      <c r="NEH3" s="2277"/>
      <c r="NEI3" s="2277"/>
      <c r="NEJ3" s="2277"/>
      <c r="NEK3" s="2277"/>
      <c r="NEL3" s="2277"/>
      <c r="NEM3" s="2277"/>
      <c r="NEN3" s="2277"/>
      <c r="NEO3" s="2277"/>
      <c r="NEP3" s="2277"/>
      <c r="NEQ3" s="2277"/>
      <c r="NER3" s="2277"/>
      <c r="NES3" s="2277"/>
      <c r="NET3" s="2277"/>
      <c r="NEU3" s="2277"/>
      <c r="NEV3" s="2277"/>
      <c r="NEW3" s="2277"/>
      <c r="NEX3" s="2277"/>
      <c r="NEY3" s="2277"/>
      <c r="NEZ3" s="2277"/>
      <c r="NFA3" s="2277"/>
      <c r="NFB3" s="2277"/>
      <c r="NFC3" s="2277"/>
      <c r="NFD3" s="2277"/>
      <c r="NFE3" s="2277"/>
      <c r="NFF3" s="2277"/>
      <c r="NFG3" s="2277"/>
      <c r="NFH3" s="2277"/>
      <c r="NFI3" s="2277"/>
      <c r="NFJ3" s="2277"/>
      <c r="NFK3" s="2277"/>
      <c r="NFL3" s="2277"/>
      <c r="NFM3" s="2277"/>
      <c r="NFN3" s="2277"/>
      <c r="NFO3" s="2277"/>
      <c r="NFP3" s="2277"/>
      <c r="NFQ3" s="2277"/>
      <c r="NFR3" s="2277"/>
      <c r="NFS3" s="2277"/>
      <c r="NFT3" s="2277"/>
      <c r="NFU3" s="2277"/>
      <c r="NFV3" s="2277"/>
      <c r="NFW3" s="2277"/>
      <c r="NFX3" s="2277"/>
      <c r="NFY3" s="2277"/>
      <c r="NFZ3" s="2277"/>
      <c r="NGA3" s="2277"/>
      <c r="NGB3" s="2277"/>
      <c r="NGC3" s="2277"/>
      <c r="NGD3" s="2277"/>
      <c r="NGE3" s="2277"/>
      <c r="NGF3" s="2277"/>
      <c r="NGG3" s="2277"/>
      <c r="NGH3" s="2277"/>
      <c r="NGI3" s="2277"/>
      <c r="NGJ3" s="2277"/>
      <c r="NGK3" s="2277"/>
      <c r="NGL3" s="2277"/>
      <c r="NGM3" s="2277"/>
      <c r="NGN3" s="2277"/>
      <c r="NGO3" s="2277"/>
      <c r="NGP3" s="2277"/>
      <c r="NGQ3" s="2277"/>
      <c r="NGR3" s="2277"/>
      <c r="NGS3" s="2277"/>
      <c r="NGT3" s="2277"/>
      <c r="NGU3" s="2277"/>
      <c r="NGV3" s="2277"/>
      <c r="NGW3" s="2277"/>
      <c r="NGX3" s="2277"/>
      <c r="NGY3" s="2277"/>
      <c r="NGZ3" s="2277"/>
      <c r="NHA3" s="2277"/>
      <c r="NHB3" s="2277"/>
      <c r="NHC3" s="2277"/>
      <c r="NHD3" s="2277"/>
      <c r="NHE3" s="2277"/>
      <c r="NHF3" s="2277"/>
      <c r="NHG3" s="2277"/>
      <c r="NHH3" s="2277"/>
      <c r="NHI3" s="2277"/>
      <c r="NHJ3" s="2277"/>
      <c r="NHK3" s="2277"/>
      <c r="NHL3" s="2277"/>
      <c r="NHM3" s="2277"/>
      <c r="NHN3" s="2277"/>
      <c r="NHO3" s="2277"/>
      <c r="NHP3" s="2277"/>
      <c r="NHQ3" s="2277"/>
      <c r="NHR3" s="2277"/>
      <c r="NHS3" s="2277"/>
      <c r="NHT3" s="2277"/>
      <c r="NHU3" s="2277"/>
      <c r="NHV3" s="2277"/>
      <c r="NHW3" s="2277"/>
      <c r="NHX3" s="2277"/>
      <c r="NHY3" s="2277"/>
      <c r="NHZ3" s="2277"/>
      <c r="NIA3" s="2277"/>
      <c r="NIB3" s="2277"/>
      <c r="NIC3" s="2277"/>
      <c r="NID3" s="2277"/>
      <c r="NIE3" s="2277"/>
      <c r="NIF3" s="2277"/>
      <c r="NIG3" s="2277"/>
      <c r="NIH3" s="2277"/>
      <c r="NII3" s="2277"/>
      <c r="NIJ3" s="2277"/>
      <c r="NIK3" s="2277"/>
      <c r="NIL3" s="2277"/>
      <c r="NIM3" s="2277"/>
      <c r="NIN3" s="2277"/>
      <c r="NIO3" s="2277"/>
      <c r="NIP3" s="2277"/>
      <c r="NIQ3" s="2277"/>
      <c r="NIR3" s="2277"/>
      <c r="NIS3" s="2277"/>
      <c r="NIT3" s="2277"/>
      <c r="NIU3" s="2277"/>
      <c r="NIV3" s="2277"/>
      <c r="NIW3" s="2277"/>
      <c r="NIX3" s="2277"/>
      <c r="NIY3" s="2277"/>
      <c r="NIZ3" s="2277"/>
      <c r="NJA3" s="2277"/>
      <c r="NJB3" s="2277"/>
      <c r="NJC3" s="2277"/>
      <c r="NJD3" s="2277"/>
      <c r="NJE3" s="2277"/>
      <c r="NJF3" s="2277"/>
      <c r="NJG3" s="2277"/>
      <c r="NJH3" s="2277"/>
      <c r="NJI3" s="2277"/>
      <c r="NJJ3" s="2277"/>
      <c r="NJK3" s="2277"/>
      <c r="NJL3" s="2277"/>
      <c r="NJM3" s="2277"/>
      <c r="NJN3" s="2277"/>
      <c r="NJO3" s="2277"/>
      <c r="NJP3" s="2277"/>
      <c r="NJQ3" s="2277"/>
      <c r="NJR3" s="2277"/>
      <c r="NJS3" s="2277"/>
      <c r="NJT3" s="2277"/>
      <c r="NJU3" s="2277"/>
      <c r="NJV3" s="2277"/>
      <c r="NJW3" s="2277"/>
      <c r="NJX3" s="2277"/>
      <c r="NJY3" s="2277"/>
      <c r="NJZ3" s="2277"/>
      <c r="NKA3" s="2277"/>
      <c r="NKB3" s="2277"/>
      <c r="NKC3" s="2277"/>
      <c r="NKD3" s="2277"/>
      <c r="NKE3" s="2277"/>
      <c r="NKF3" s="2277"/>
      <c r="NKG3" s="2277"/>
      <c r="NKH3" s="2277"/>
      <c r="NKI3" s="2277"/>
      <c r="NKJ3" s="2277"/>
      <c r="NKK3" s="2277"/>
      <c r="NKL3" s="2277"/>
      <c r="NKM3" s="2277"/>
      <c r="NKN3" s="2277"/>
      <c r="NKO3" s="2277"/>
      <c r="NKP3" s="2277"/>
      <c r="NKQ3" s="2277"/>
      <c r="NKR3" s="2277"/>
      <c r="NKS3" s="2277"/>
      <c r="NKT3" s="2277"/>
      <c r="NKU3" s="2277"/>
      <c r="NKV3" s="2277"/>
      <c r="NKW3" s="2277"/>
      <c r="NKX3" s="2277"/>
      <c r="NKY3" s="2277"/>
      <c r="NKZ3" s="2277"/>
      <c r="NLA3" s="2277"/>
      <c r="NLB3" s="2277"/>
      <c r="NLC3" s="2277"/>
      <c r="NLD3" s="2277"/>
      <c r="NLE3" s="2277"/>
      <c r="NLF3" s="2277"/>
      <c r="NLG3" s="2277"/>
      <c r="NLH3" s="2277"/>
      <c r="NLI3" s="2277"/>
      <c r="NLJ3" s="2277"/>
      <c r="NLK3" s="2277"/>
      <c r="NLL3" s="2277"/>
      <c r="NLM3" s="2277"/>
      <c r="NLN3" s="2277"/>
      <c r="NLO3" s="2277"/>
      <c r="NLP3" s="2277"/>
      <c r="NLQ3" s="2277"/>
      <c r="NLR3" s="2277"/>
      <c r="NLS3" s="2277"/>
      <c r="NLT3" s="2277"/>
      <c r="NLU3" s="2277"/>
      <c r="NLV3" s="2277"/>
      <c r="NLW3" s="2277"/>
      <c r="NLX3" s="2277"/>
      <c r="NLY3" s="2277"/>
      <c r="NLZ3" s="2277"/>
      <c r="NMA3" s="2277"/>
      <c r="NMB3" s="2277"/>
      <c r="NMC3" s="2277"/>
      <c r="NMD3" s="2277"/>
      <c r="NME3" s="2277"/>
      <c r="NMF3" s="2277"/>
      <c r="NMG3" s="2277"/>
      <c r="NMH3" s="2277"/>
      <c r="NMI3" s="2277"/>
      <c r="NMJ3" s="2277"/>
      <c r="NMK3" s="2277"/>
      <c r="NML3" s="2277"/>
      <c r="NMM3" s="2277"/>
      <c r="NMN3" s="2277"/>
      <c r="NMO3" s="2277"/>
      <c r="NMP3" s="2277"/>
      <c r="NMQ3" s="2277"/>
      <c r="NMR3" s="2277"/>
      <c r="NMS3" s="2277"/>
      <c r="NMT3" s="2277"/>
      <c r="NMU3" s="2277"/>
      <c r="NMV3" s="2277"/>
      <c r="NMW3" s="2277"/>
      <c r="NMX3" s="2277"/>
      <c r="NMY3" s="2277"/>
      <c r="NMZ3" s="2277"/>
      <c r="NNA3" s="2277"/>
      <c r="NNB3" s="2277"/>
      <c r="NNC3" s="2277"/>
      <c r="NND3" s="2277"/>
      <c r="NNE3" s="2277"/>
      <c r="NNF3" s="2277"/>
      <c r="NNG3" s="2277"/>
      <c r="NNH3" s="2277"/>
      <c r="NNI3" s="2277"/>
      <c r="NNJ3" s="2277"/>
      <c r="NNK3" s="2277"/>
      <c r="NNL3" s="2277"/>
      <c r="NNM3" s="2277"/>
      <c r="NNN3" s="2277"/>
      <c r="NNO3" s="2277"/>
      <c r="NNP3" s="2277"/>
      <c r="NNQ3" s="2277"/>
      <c r="NNR3" s="2277"/>
      <c r="NNS3" s="2277"/>
      <c r="NNT3" s="2277"/>
      <c r="NNU3" s="2277"/>
      <c r="NNV3" s="2277"/>
      <c r="NNW3" s="2277"/>
      <c r="NNX3" s="2277"/>
      <c r="NNY3" s="2277"/>
      <c r="NNZ3" s="2277"/>
      <c r="NOA3" s="2277"/>
      <c r="NOB3" s="2277"/>
      <c r="NOC3" s="2277"/>
      <c r="NOD3" s="2277"/>
      <c r="NOE3" s="2277"/>
      <c r="NOF3" s="2277"/>
      <c r="NOG3" s="2277"/>
      <c r="NOH3" s="2277"/>
      <c r="NOI3" s="2277"/>
      <c r="NOJ3" s="2277"/>
      <c r="NOK3" s="2277"/>
      <c r="NOL3" s="2277"/>
      <c r="NOM3" s="2277"/>
      <c r="NON3" s="2277"/>
      <c r="NOO3" s="2277"/>
      <c r="NOP3" s="2277"/>
      <c r="NOQ3" s="2277"/>
      <c r="NOR3" s="2277"/>
      <c r="NOS3" s="2277"/>
      <c r="NOT3" s="2277"/>
      <c r="NOU3" s="2277"/>
      <c r="NOV3" s="2277"/>
      <c r="NOW3" s="2277"/>
      <c r="NOX3" s="2277"/>
      <c r="NOY3" s="2277"/>
      <c r="NOZ3" s="2277"/>
      <c r="NPA3" s="2277"/>
      <c r="NPB3" s="2277"/>
      <c r="NPC3" s="2277"/>
      <c r="NPD3" s="2277"/>
      <c r="NPE3" s="2277"/>
      <c r="NPF3" s="2277"/>
      <c r="NPG3" s="2277"/>
      <c r="NPH3" s="2277"/>
      <c r="NPI3" s="2277"/>
      <c r="NPJ3" s="2277"/>
      <c r="NPK3" s="2277"/>
      <c r="NPL3" s="2277"/>
      <c r="NPM3" s="2277"/>
      <c r="NPN3" s="2277"/>
      <c r="NPO3" s="2277"/>
      <c r="NPP3" s="2277"/>
      <c r="NPQ3" s="2277"/>
      <c r="NPR3" s="2277"/>
      <c r="NPS3" s="2277"/>
      <c r="NPT3" s="2277"/>
      <c r="NPU3" s="2277"/>
      <c r="NPV3" s="2277"/>
      <c r="NPW3" s="2277"/>
      <c r="NPX3" s="2277"/>
      <c r="NPY3" s="2277"/>
      <c r="NPZ3" s="2277"/>
      <c r="NQA3" s="2277"/>
      <c r="NQB3" s="2277"/>
      <c r="NQC3" s="2277"/>
      <c r="NQD3" s="2277"/>
      <c r="NQE3" s="2277"/>
      <c r="NQF3" s="2277"/>
      <c r="NQG3" s="2277"/>
      <c r="NQH3" s="2277"/>
      <c r="NQI3" s="2277"/>
      <c r="NQJ3" s="2277"/>
      <c r="NQK3" s="2277"/>
      <c r="NQL3" s="2277"/>
      <c r="NQM3" s="2277"/>
      <c r="NQN3" s="2277"/>
      <c r="NQO3" s="2277"/>
      <c r="NQP3" s="2277"/>
      <c r="NQQ3" s="2277"/>
      <c r="NQR3" s="2277"/>
      <c r="NQS3" s="2277"/>
      <c r="NQT3" s="2277"/>
      <c r="NQU3" s="2277"/>
      <c r="NQV3" s="2277"/>
      <c r="NQW3" s="2277"/>
      <c r="NQX3" s="2277"/>
      <c r="NQY3" s="2277"/>
      <c r="NQZ3" s="2277"/>
      <c r="NRA3" s="2277"/>
      <c r="NRB3" s="2277"/>
      <c r="NRC3" s="2277"/>
      <c r="NRD3" s="2277"/>
      <c r="NRE3" s="2277"/>
      <c r="NRF3" s="2277"/>
      <c r="NRG3" s="2277"/>
      <c r="NRH3" s="2277"/>
      <c r="NRI3" s="2277"/>
      <c r="NRJ3" s="2277"/>
      <c r="NRK3" s="2277"/>
      <c r="NRL3" s="2277"/>
      <c r="NRM3" s="2277"/>
      <c r="NRN3" s="2277"/>
      <c r="NRO3" s="2277"/>
      <c r="NRP3" s="2277"/>
      <c r="NRQ3" s="2277"/>
      <c r="NRR3" s="2277"/>
      <c r="NRS3" s="2277"/>
      <c r="NRT3" s="2277"/>
      <c r="NRU3" s="2277"/>
      <c r="NRV3" s="2277"/>
      <c r="NRW3" s="2277"/>
      <c r="NRX3" s="2277"/>
      <c r="NRY3" s="2277"/>
      <c r="NRZ3" s="2277"/>
      <c r="NSA3" s="2277"/>
      <c r="NSB3" s="2277"/>
      <c r="NSC3" s="2277"/>
      <c r="NSD3" s="2277"/>
      <c r="NSE3" s="2277"/>
      <c r="NSF3" s="2277"/>
      <c r="NSG3" s="2277"/>
      <c r="NSH3" s="2277"/>
      <c r="NSI3" s="2277"/>
      <c r="NSJ3" s="2277"/>
      <c r="NSK3" s="2277"/>
      <c r="NSL3" s="2277"/>
      <c r="NSM3" s="2277"/>
      <c r="NSN3" s="2277"/>
      <c r="NSO3" s="2277"/>
      <c r="NSP3" s="2277"/>
      <c r="NSQ3" s="2277"/>
      <c r="NSR3" s="2277"/>
      <c r="NSS3" s="2277"/>
      <c r="NST3" s="2277"/>
      <c r="NSU3" s="2277"/>
      <c r="NSV3" s="2277"/>
      <c r="NSW3" s="2277"/>
      <c r="NSX3" s="2277"/>
      <c r="NSY3" s="2277"/>
      <c r="NSZ3" s="2277"/>
      <c r="NTA3" s="2277"/>
      <c r="NTB3" s="2277"/>
      <c r="NTC3" s="2277"/>
      <c r="NTD3" s="2277"/>
      <c r="NTE3" s="2277"/>
      <c r="NTF3" s="2277"/>
      <c r="NTG3" s="2277"/>
      <c r="NTH3" s="2277"/>
      <c r="NTI3" s="2277"/>
      <c r="NTJ3" s="2277"/>
      <c r="NTK3" s="2277"/>
      <c r="NTL3" s="2277"/>
      <c r="NTM3" s="2277"/>
      <c r="NTN3" s="2277"/>
      <c r="NTO3" s="2277"/>
      <c r="NTP3" s="2277"/>
      <c r="NTQ3" s="2277"/>
      <c r="NTR3" s="2277"/>
      <c r="NTS3" s="2277"/>
      <c r="NTT3" s="2277"/>
      <c r="NTU3" s="2277"/>
      <c r="NTV3" s="2277"/>
      <c r="NTW3" s="2277"/>
      <c r="NTX3" s="2277"/>
      <c r="NTY3" s="2277"/>
      <c r="NTZ3" s="2277"/>
      <c r="NUA3" s="2277"/>
      <c r="NUB3" s="2277"/>
      <c r="NUC3" s="2277"/>
      <c r="NUD3" s="2277"/>
      <c r="NUE3" s="2277"/>
      <c r="NUF3" s="2277"/>
      <c r="NUG3" s="2277"/>
      <c r="NUH3" s="2277"/>
      <c r="NUI3" s="2277"/>
      <c r="NUJ3" s="2277"/>
      <c r="NUK3" s="2277"/>
      <c r="NUL3" s="2277"/>
      <c r="NUM3" s="2277"/>
      <c r="NUN3" s="2277"/>
      <c r="NUO3" s="2277"/>
      <c r="NUP3" s="2277"/>
      <c r="NUQ3" s="2277"/>
      <c r="NUR3" s="2277"/>
      <c r="NUS3" s="2277"/>
      <c r="NUT3" s="2277"/>
      <c r="NUU3" s="2277"/>
      <c r="NUV3" s="2277"/>
      <c r="NUW3" s="2277"/>
      <c r="NUX3" s="2277"/>
      <c r="NUY3" s="2277"/>
      <c r="NUZ3" s="2277"/>
      <c r="NVA3" s="2277"/>
      <c r="NVB3" s="2277"/>
      <c r="NVC3" s="2277"/>
      <c r="NVD3" s="2277"/>
      <c r="NVE3" s="2277"/>
      <c r="NVF3" s="2277"/>
      <c r="NVG3" s="2277"/>
      <c r="NVH3" s="2277"/>
      <c r="NVI3" s="2277"/>
      <c r="NVJ3" s="2277"/>
      <c r="NVK3" s="2277"/>
      <c r="NVL3" s="2277"/>
      <c r="NVM3" s="2277"/>
      <c r="NVN3" s="2277"/>
      <c r="NVO3" s="2277"/>
      <c r="NVP3" s="2277"/>
      <c r="NVQ3" s="2277"/>
      <c r="NVR3" s="2277"/>
      <c r="NVS3" s="2277"/>
      <c r="NVT3" s="2277"/>
      <c r="NVU3" s="2277"/>
      <c r="NVV3" s="2277"/>
      <c r="NVW3" s="2277"/>
      <c r="NVX3" s="2277"/>
      <c r="NVY3" s="2277"/>
      <c r="NVZ3" s="2277"/>
      <c r="NWA3" s="2277"/>
      <c r="NWB3" s="2277"/>
      <c r="NWC3" s="2277"/>
      <c r="NWD3" s="2277"/>
      <c r="NWE3" s="2277"/>
      <c r="NWF3" s="2277"/>
      <c r="NWG3" s="2277"/>
      <c r="NWH3" s="2277"/>
      <c r="NWI3" s="2277"/>
      <c r="NWJ3" s="2277"/>
      <c r="NWK3" s="2277"/>
      <c r="NWL3" s="2277"/>
      <c r="NWM3" s="2277"/>
      <c r="NWN3" s="2277"/>
      <c r="NWO3" s="2277"/>
      <c r="NWP3" s="2277"/>
      <c r="NWQ3" s="2277"/>
      <c r="NWR3" s="2277"/>
      <c r="NWS3" s="2277"/>
      <c r="NWT3" s="2277"/>
      <c r="NWU3" s="2277"/>
      <c r="NWV3" s="2277"/>
      <c r="NWW3" s="2277"/>
      <c r="NWX3" s="2277"/>
      <c r="NWY3" s="2277"/>
      <c r="NWZ3" s="2277"/>
      <c r="NXA3" s="2277"/>
      <c r="NXB3" s="2277"/>
      <c r="NXC3" s="2277"/>
      <c r="NXD3" s="2277"/>
      <c r="NXE3" s="2277"/>
      <c r="NXF3" s="2277"/>
      <c r="NXG3" s="2277"/>
      <c r="NXH3" s="2277"/>
      <c r="NXI3" s="2277"/>
      <c r="NXJ3" s="2277"/>
      <c r="NXK3" s="2277"/>
      <c r="NXL3" s="2277"/>
      <c r="NXM3" s="2277"/>
      <c r="NXN3" s="2277"/>
      <c r="NXO3" s="2277"/>
      <c r="NXP3" s="2277"/>
      <c r="NXQ3" s="2277"/>
      <c r="NXR3" s="2277"/>
      <c r="NXS3" s="2277"/>
      <c r="NXT3" s="2277"/>
      <c r="NXU3" s="2277"/>
      <c r="NXV3" s="2277"/>
      <c r="NXW3" s="2277"/>
      <c r="NXX3" s="2277"/>
      <c r="NXY3" s="2277"/>
      <c r="NXZ3" s="2277"/>
      <c r="NYA3" s="2277"/>
      <c r="NYB3" s="2277"/>
      <c r="NYC3" s="2277"/>
      <c r="NYD3" s="2277"/>
      <c r="NYE3" s="2277"/>
      <c r="NYF3" s="2277"/>
      <c r="NYG3" s="2277"/>
      <c r="NYH3" s="2277"/>
      <c r="NYI3" s="2277"/>
      <c r="NYJ3" s="2277"/>
      <c r="NYK3" s="2277"/>
      <c r="NYL3" s="2277"/>
      <c r="NYM3" s="2277"/>
      <c r="NYN3" s="2277"/>
      <c r="NYO3" s="2277"/>
      <c r="NYP3" s="2277"/>
      <c r="NYQ3" s="2277"/>
      <c r="NYR3" s="2277"/>
      <c r="NYS3" s="2277"/>
      <c r="NYT3" s="2277"/>
      <c r="NYU3" s="2277"/>
      <c r="NYV3" s="2277"/>
      <c r="NYW3" s="2277"/>
      <c r="NYX3" s="2277"/>
      <c r="NYY3" s="2277"/>
      <c r="NYZ3" s="2277"/>
      <c r="NZA3" s="2277"/>
      <c r="NZB3" s="2277"/>
      <c r="NZC3" s="2277"/>
      <c r="NZD3" s="2277"/>
      <c r="NZE3" s="2277"/>
      <c r="NZF3" s="2277"/>
      <c r="NZG3" s="2277"/>
      <c r="NZH3" s="2277"/>
      <c r="NZI3" s="2277"/>
      <c r="NZJ3" s="2277"/>
      <c r="NZK3" s="2277"/>
      <c r="NZL3" s="2277"/>
      <c r="NZM3" s="2277"/>
      <c r="NZN3" s="2277"/>
      <c r="NZO3" s="2277"/>
      <c r="NZP3" s="2277"/>
      <c r="NZQ3" s="2277"/>
      <c r="NZR3" s="2277"/>
      <c r="NZS3" s="2277"/>
      <c r="NZT3" s="2277"/>
      <c r="NZU3" s="2277"/>
      <c r="NZV3" s="2277"/>
      <c r="NZW3" s="2277"/>
      <c r="NZX3" s="2277"/>
      <c r="NZY3" s="2277"/>
      <c r="NZZ3" s="2277"/>
      <c r="OAA3" s="2277"/>
      <c r="OAB3" s="2277"/>
      <c r="OAC3" s="2277"/>
      <c r="OAD3" s="2277"/>
      <c r="OAE3" s="2277"/>
      <c r="OAF3" s="2277"/>
      <c r="OAG3" s="2277"/>
      <c r="OAH3" s="2277"/>
      <c r="OAI3" s="2277"/>
      <c r="OAJ3" s="2277"/>
      <c r="OAK3" s="2277"/>
      <c r="OAL3" s="2277"/>
      <c r="OAM3" s="2277"/>
      <c r="OAN3" s="2277"/>
      <c r="OAO3" s="2277"/>
      <c r="OAP3" s="2277"/>
      <c r="OAQ3" s="2277"/>
      <c r="OAR3" s="2277"/>
      <c r="OAS3" s="2277"/>
      <c r="OAT3" s="2277"/>
      <c r="OAU3" s="2277"/>
      <c r="OAV3" s="2277"/>
      <c r="OAW3" s="2277"/>
      <c r="OAX3" s="2277"/>
      <c r="OAY3" s="2277"/>
      <c r="OAZ3" s="2277"/>
      <c r="OBA3" s="2277"/>
      <c r="OBB3" s="2277"/>
      <c r="OBC3" s="2277"/>
      <c r="OBD3" s="2277"/>
      <c r="OBE3" s="2277"/>
      <c r="OBF3" s="2277"/>
      <c r="OBG3" s="2277"/>
      <c r="OBH3" s="2277"/>
      <c r="OBI3" s="2277"/>
      <c r="OBJ3" s="2277"/>
      <c r="OBK3" s="2277"/>
      <c r="OBL3" s="2277"/>
      <c r="OBM3" s="2277"/>
      <c r="OBN3" s="2277"/>
      <c r="OBO3" s="2277"/>
      <c r="OBP3" s="2277"/>
      <c r="OBQ3" s="2277"/>
      <c r="OBR3" s="2277"/>
      <c r="OBS3" s="2277"/>
      <c r="OBT3" s="2277"/>
      <c r="OBU3" s="2277"/>
      <c r="OBV3" s="2277"/>
      <c r="OBW3" s="2277"/>
      <c r="OBX3" s="2277"/>
      <c r="OBY3" s="2277"/>
      <c r="OBZ3" s="2277"/>
      <c r="OCA3" s="2277"/>
      <c r="OCB3" s="2277"/>
      <c r="OCC3" s="2277"/>
      <c r="OCD3" s="2277"/>
      <c r="OCE3" s="2277"/>
      <c r="OCF3" s="2277"/>
      <c r="OCG3" s="2277"/>
      <c r="OCH3" s="2277"/>
      <c r="OCI3" s="2277"/>
      <c r="OCJ3" s="2277"/>
      <c r="OCK3" s="2277"/>
      <c r="OCL3" s="2277"/>
      <c r="OCM3" s="2277"/>
      <c r="OCN3" s="2277"/>
      <c r="OCO3" s="2277"/>
      <c r="OCP3" s="2277"/>
      <c r="OCQ3" s="2277"/>
      <c r="OCR3" s="2277"/>
      <c r="OCS3" s="2277"/>
      <c r="OCT3" s="2277"/>
      <c r="OCU3" s="2277"/>
      <c r="OCV3" s="2277"/>
      <c r="OCW3" s="2277"/>
      <c r="OCX3" s="2277"/>
      <c r="OCY3" s="2277"/>
      <c r="OCZ3" s="2277"/>
      <c r="ODA3" s="2277"/>
      <c r="ODB3" s="2277"/>
      <c r="ODC3" s="2277"/>
      <c r="ODD3" s="2277"/>
      <c r="ODE3" s="2277"/>
      <c r="ODF3" s="2277"/>
      <c r="ODG3" s="2277"/>
      <c r="ODH3" s="2277"/>
      <c r="ODI3" s="2277"/>
      <c r="ODJ3" s="2277"/>
      <c r="ODK3" s="2277"/>
      <c r="ODL3" s="2277"/>
      <c r="ODM3" s="2277"/>
      <c r="ODN3" s="2277"/>
      <c r="ODO3" s="2277"/>
      <c r="ODP3" s="2277"/>
      <c r="ODQ3" s="2277"/>
      <c r="ODR3" s="2277"/>
      <c r="ODS3" s="2277"/>
      <c r="ODT3" s="2277"/>
      <c r="ODU3" s="2277"/>
      <c r="ODV3" s="2277"/>
      <c r="ODW3" s="2277"/>
      <c r="ODX3" s="2277"/>
      <c r="ODY3" s="2277"/>
      <c r="ODZ3" s="2277"/>
      <c r="OEA3" s="2277"/>
      <c r="OEB3" s="2277"/>
      <c r="OEC3" s="2277"/>
      <c r="OED3" s="2277"/>
      <c r="OEE3" s="2277"/>
      <c r="OEF3" s="2277"/>
      <c r="OEG3" s="2277"/>
      <c r="OEH3" s="2277"/>
      <c r="OEI3" s="2277"/>
      <c r="OEJ3" s="2277"/>
      <c r="OEK3" s="2277"/>
      <c r="OEL3" s="2277"/>
      <c r="OEM3" s="2277"/>
      <c r="OEN3" s="2277"/>
      <c r="OEO3" s="2277"/>
      <c r="OEP3" s="2277"/>
      <c r="OEQ3" s="2277"/>
      <c r="OER3" s="2277"/>
      <c r="OES3" s="2277"/>
      <c r="OET3" s="2277"/>
      <c r="OEU3" s="2277"/>
      <c r="OEV3" s="2277"/>
      <c r="OEW3" s="2277"/>
      <c r="OEX3" s="2277"/>
      <c r="OEY3" s="2277"/>
      <c r="OEZ3" s="2277"/>
      <c r="OFA3" s="2277"/>
      <c r="OFB3" s="2277"/>
      <c r="OFC3" s="2277"/>
      <c r="OFD3" s="2277"/>
      <c r="OFE3" s="2277"/>
      <c r="OFF3" s="2277"/>
      <c r="OFG3" s="2277"/>
      <c r="OFH3" s="2277"/>
      <c r="OFI3" s="2277"/>
      <c r="OFJ3" s="2277"/>
      <c r="OFK3" s="2277"/>
      <c r="OFL3" s="2277"/>
      <c r="OFM3" s="2277"/>
      <c r="OFN3" s="2277"/>
      <c r="OFO3" s="2277"/>
      <c r="OFP3" s="2277"/>
      <c r="OFQ3" s="2277"/>
      <c r="OFR3" s="2277"/>
      <c r="OFS3" s="2277"/>
      <c r="OFT3" s="2277"/>
      <c r="OFU3" s="2277"/>
      <c r="OFV3" s="2277"/>
      <c r="OFW3" s="2277"/>
      <c r="OFX3" s="2277"/>
      <c r="OFY3" s="2277"/>
      <c r="OFZ3" s="2277"/>
      <c r="OGA3" s="2277"/>
      <c r="OGB3" s="2277"/>
      <c r="OGC3" s="2277"/>
      <c r="OGD3" s="2277"/>
      <c r="OGE3" s="2277"/>
      <c r="OGF3" s="2277"/>
      <c r="OGG3" s="2277"/>
      <c r="OGH3" s="2277"/>
      <c r="OGI3" s="2277"/>
      <c r="OGJ3" s="2277"/>
      <c r="OGK3" s="2277"/>
      <c r="OGL3" s="2277"/>
      <c r="OGM3" s="2277"/>
      <c r="OGN3" s="2277"/>
      <c r="OGO3" s="2277"/>
      <c r="OGP3" s="2277"/>
      <c r="OGQ3" s="2277"/>
      <c r="OGR3" s="2277"/>
      <c r="OGS3" s="2277"/>
      <c r="OGT3" s="2277"/>
      <c r="OGU3" s="2277"/>
      <c r="OGV3" s="2277"/>
      <c r="OGW3" s="2277"/>
      <c r="OGX3" s="2277"/>
      <c r="OGY3" s="2277"/>
      <c r="OGZ3" s="2277"/>
      <c r="OHA3" s="2277"/>
      <c r="OHB3" s="2277"/>
      <c r="OHC3" s="2277"/>
      <c r="OHD3" s="2277"/>
      <c r="OHE3" s="2277"/>
      <c r="OHF3" s="2277"/>
      <c r="OHG3" s="2277"/>
      <c r="OHH3" s="2277"/>
      <c r="OHI3" s="2277"/>
      <c r="OHJ3" s="2277"/>
      <c r="OHK3" s="2277"/>
      <c r="OHL3" s="2277"/>
      <c r="OHM3" s="2277"/>
      <c r="OHN3" s="2277"/>
      <c r="OHO3" s="2277"/>
      <c r="OHP3" s="2277"/>
      <c r="OHQ3" s="2277"/>
      <c r="OHR3" s="2277"/>
      <c r="OHS3" s="2277"/>
      <c r="OHT3" s="2277"/>
      <c r="OHU3" s="2277"/>
      <c r="OHV3" s="2277"/>
      <c r="OHW3" s="2277"/>
      <c r="OHX3" s="2277"/>
      <c r="OHY3" s="2277"/>
      <c r="OHZ3" s="2277"/>
      <c r="OIA3" s="2277"/>
      <c r="OIB3" s="2277"/>
      <c r="OIC3" s="2277"/>
      <c r="OID3" s="2277"/>
      <c r="OIE3" s="2277"/>
      <c r="OIF3" s="2277"/>
      <c r="OIG3" s="2277"/>
      <c r="OIH3" s="2277"/>
      <c r="OII3" s="2277"/>
      <c r="OIJ3" s="2277"/>
      <c r="OIK3" s="2277"/>
      <c r="OIL3" s="2277"/>
      <c r="OIM3" s="2277"/>
      <c r="OIN3" s="2277"/>
      <c r="OIO3" s="2277"/>
      <c r="OIP3" s="2277"/>
      <c r="OIQ3" s="2277"/>
      <c r="OIR3" s="2277"/>
      <c r="OIS3" s="2277"/>
      <c r="OIT3" s="2277"/>
      <c r="OIU3" s="2277"/>
      <c r="OIV3" s="2277"/>
      <c r="OIW3" s="2277"/>
      <c r="OIX3" s="2277"/>
      <c r="OIY3" s="2277"/>
      <c r="OIZ3" s="2277"/>
      <c r="OJA3" s="2277"/>
      <c r="OJB3" s="2277"/>
      <c r="OJC3" s="2277"/>
      <c r="OJD3" s="2277"/>
      <c r="OJE3" s="2277"/>
      <c r="OJF3" s="2277"/>
      <c r="OJG3" s="2277"/>
      <c r="OJH3" s="2277"/>
      <c r="OJI3" s="2277"/>
      <c r="OJJ3" s="2277"/>
      <c r="OJK3" s="2277"/>
      <c r="OJL3" s="2277"/>
      <c r="OJM3" s="2277"/>
      <c r="OJN3" s="2277"/>
      <c r="OJO3" s="2277"/>
      <c r="OJP3" s="2277"/>
      <c r="OJQ3" s="2277"/>
      <c r="OJR3" s="2277"/>
      <c r="OJS3" s="2277"/>
      <c r="OJT3" s="2277"/>
      <c r="OJU3" s="2277"/>
      <c r="OJV3" s="2277"/>
      <c r="OJW3" s="2277"/>
      <c r="OJX3" s="2277"/>
      <c r="OJY3" s="2277"/>
      <c r="OJZ3" s="2277"/>
      <c r="OKA3" s="2277"/>
      <c r="OKB3" s="2277"/>
      <c r="OKC3" s="2277"/>
      <c r="OKD3" s="2277"/>
      <c r="OKE3" s="2277"/>
      <c r="OKF3" s="2277"/>
      <c r="OKG3" s="2277"/>
      <c r="OKH3" s="2277"/>
      <c r="OKI3" s="2277"/>
      <c r="OKJ3" s="2277"/>
      <c r="OKK3" s="2277"/>
      <c r="OKL3" s="2277"/>
      <c r="OKM3" s="2277"/>
      <c r="OKN3" s="2277"/>
      <c r="OKO3" s="2277"/>
      <c r="OKP3" s="2277"/>
      <c r="OKQ3" s="2277"/>
      <c r="OKR3" s="2277"/>
      <c r="OKS3" s="2277"/>
      <c r="OKT3" s="2277"/>
      <c r="OKU3" s="2277"/>
      <c r="OKV3" s="2277"/>
      <c r="OKW3" s="2277"/>
      <c r="OKX3" s="2277"/>
      <c r="OKY3" s="2277"/>
      <c r="OKZ3" s="2277"/>
      <c r="OLA3" s="2277"/>
      <c r="OLB3" s="2277"/>
      <c r="OLC3" s="2277"/>
      <c r="OLD3" s="2277"/>
      <c r="OLE3" s="2277"/>
      <c r="OLF3" s="2277"/>
      <c r="OLG3" s="2277"/>
      <c r="OLH3" s="2277"/>
      <c r="OLI3" s="2277"/>
      <c r="OLJ3" s="2277"/>
      <c r="OLK3" s="2277"/>
      <c r="OLL3" s="2277"/>
      <c r="OLM3" s="2277"/>
      <c r="OLN3" s="2277"/>
      <c r="OLO3" s="2277"/>
      <c r="OLP3" s="2277"/>
      <c r="OLQ3" s="2277"/>
      <c r="OLR3" s="2277"/>
      <c r="OLS3" s="2277"/>
      <c r="OLT3" s="2277"/>
      <c r="OLU3" s="2277"/>
      <c r="OLV3" s="2277"/>
      <c r="OLW3" s="2277"/>
      <c r="OLX3" s="2277"/>
      <c r="OLY3" s="2277"/>
      <c r="OLZ3" s="2277"/>
      <c r="OMA3" s="2277"/>
      <c r="OMB3" s="2277"/>
      <c r="OMC3" s="2277"/>
      <c r="OMD3" s="2277"/>
      <c r="OME3" s="2277"/>
      <c r="OMF3" s="2277"/>
      <c r="OMG3" s="2277"/>
      <c r="OMH3" s="2277"/>
      <c r="OMI3" s="2277"/>
      <c r="OMJ3" s="2277"/>
      <c r="OMK3" s="2277"/>
      <c r="OML3" s="2277"/>
      <c r="OMM3" s="2277"/>
      <c r="OMN3" s="2277"/>
      <c r="OMO3" s="2277"/>
      <c r="OMP3" s="2277"/>
      <c r="OMQ3" s="2277"/>
      <c r="OMR3" s="2277"/>
      <c r="OMS3" s="2277"/>
      <c r="OMT3" s="2277"/>
      <c r="OMU3" s="2277"/>
      <c r="OMV3" s="2277"/>
      <c r="OMW3" s="2277"/>
      <c r="OMX3" s="2277"/>
      <c r="OMY3" s="2277"/>
      <c r="OMZ3" s="2277"/>
      <c r="ONA3" s="2277"/>
      <c r="ONB3" s="2277"/>
      <c r="ONC3" s="2277"/>
      <c r="OND3" s="2277"/>
      <c r="ONE3" s="2277"/>
      <c r="ONF3" s="2277"/>
      <c r="ONG3" s="2277"/>
      <c r="ONH3" s="2277"/>
      <c r="ONI3" s="2277"/>
      <c r="ONJ3" s="2277"/>
      <c r="ONK3" s="2277"/>
      <c r="ONL3" s="2277"/>
      <c r="ONM3" s="2277"/>
      <c r="ONN3" s="2277"/>
      <c r="ONO3" s="2277"/>
      <c r="ONP3" s="2277"/>
      <c r="ONQ3" s="2277"/>
      <c r="ONR3" s="2277"/>
      <c r="ONS3" s="2277"/>
      <c r="ONT3" s="2277"/>
      <c r="ONU3" s="2277"/>
      <c r="ONV3" s="2277"/>
      <c r="ONW3" s="2277"/>
      <c r="ONX3" s="2277"/>
      <c r="ONY3" s="2277"/>
      <c r="ONZ3" s="2277"/>
      <c r="OOA3" s="2277"/>
      <c r="OOB3" s="2277"/>
      <c r="OOC3" s="2277"/>
      <c r="OOD3" s="2277"/>
      <c r="OOE3" s="2277"/>
      <c r="OOF3" s="2277"/>
      <c r="OOG3" s="2277"/>
      <c r="OOH3" s="2277"/>
      <c r="OOI3" s="2277"/>
      <c r="OOJ3" s="2277"/>
      <c r="OOK3" s="2277"/>
      <c r="OOL3" s="2277"/>
      <c r="OOM3" s="2277"/>
      <c r="OON3" s="2277"/>
      <c r="OOO3" s="2277"/>
      <c r="OOP3" s="2277"/>
      <c r="OOQ3" s="2277"/>
      <c r="OOR3" s="2277"/>
      <c r="OOS3" s="2277"/>
      <c r="OOT3" s="2277"/>
      <c r="OOU3" s="2277"/>
      <c r="OOV3" s="2277"/>
      <c r="OOW3" s="2277"/>
      <c r="OOX3" s="2277"/>
      <c r="OOY3" s="2277"/>
      <c r="OOZ3" s="2277"/>
      <c r="OPA3" s="2277"/>
      <c r="OPB3" s="2277"/>
      <c r="OPC3" s="2277"/>
      <c r="OPD3" s="2277"/>
      <c r="OPE3" s="2277"/>
      <c r="OPF3" s="2277"/>
      <c r="OPG3" s="2277"/>
      <c r="OPH3" s="2277"/>
      <c r="OPI3" s="2277"/>
      <c r="OPJ3" s="2277"/>
      <c r="OPK3" s="2277"/>
      <c r="OPL3" s="2277"/>
      <c r="OPM3" s="2277"/>
      <c r="OPN3" s="2277"/>
      <c r="OPO3" s="2277"/>
      <c r="OPP3" s="2277"/>
      <c r="OPQ3" s="2277"/>
      <c r="OPR3" s="2277"/>
      <c r="OPS3" s="2277"/>
      <c r="OPT3" s="2277"/>
      <c r="OPU3" s="2277"/>
      <c r="OPV3" s="2277"/>
      <c r="OPW3" s="2277"/>
      <c r="OPX3" s="2277"/>
      <c r="OPY3" s="2277"/>
      <c r="OPZ3" s="2277"/>
      <c r="OQA3" s="2277"/>
      <c r="OQB3" s="2277"/>
      <c r="OQC3" s="2277"/>
      <c r="OQD3" s="2277"/>
      <c r="OQE3" s="2277"/>
      <c r="OQF3" s="2277"/>
      <c r="OQG3" s="2277"/>
      <c r="OQH3" s="2277"/>
      <c r="OQI3" s="2277"/>
      <c r="OQJ3" s="2277"/>
      <c r="OQK3" s="2277"/>
      <c r="OQL3" s="2277"/>
      <c r="OQM3" s="2277"/>
      <c r="OQN3" s="2277"/>
      <c r="OQO3" s="2277"/>
      <c r="OQP3" s="2277"/>
      <c r="OQQ3" s="2277"/>
      <c r="OQR3" s="2277"/>
      <c r="OQS3" s="2277"/>
      <c r="OQT3" s="2277"/>
      <c r="OQU3" s="2277"/>
      <c r="OQV3" s="2277"/>
      <c r="OQW3" s="2277"/>
      <c r="OQX3" s="2277"/>
      <c r="OQY3" s="2277"/>
      <c r="OQZ3" s="2277"/>
      <c r="ORA3" s="2277"/>
      <c r="ORB3" s="2277"/>
      <c r="ORC3" s="2277"/>
      <c r="ORD3" s="2277"/>
      <c r="ORE3" s="2277"/>
      <c r="ORF3" s="2277"/>
      <c r="ORG3" s="2277"/>
      <c r="ORH3" s="2277"/>
      <c r="ORI3" s="2277"/>
      <c r="ORJ3" s="2277"/>
      <c r="ORK3" s="2277"/>
      <c r="ORL3" s="2277"/>
      <c r="ORM3" s="2277"/>
      <c r="ORN3" s="2277"/>
      <c r="ORO3" s="2277"/>
      <c r="ORP3" s="2277"/>
      <c r="ORQ3" s="2277"/>
      <c r="ORR3" s="2277"/>
      <c r="ORS3" s="2277"/>
      <c r="ORT3" s="2277"/>
      <c r="ORU3" s="2277"/>
      <c r="ORV3" s="2277"/>
      <c r="ORW3" s="2277"/>
      <c r="ORX3" s="2277"/>
      <c r="ORY3" s="2277"/>
      <c r="ORZ3" s="2277"/>
      <c r="OSA3" s="2277"/>
      <c r="OSB3" s="2277"/>
      <c r="OSC3" s="2277"/>
      <c r="OSD3" s="2277"/>
      <c r="OSE3" s="2277"/>
      <c r="OSF3" s="2277"/>
      <c r="OSG3" s="2277"/>
      <c r="OSH3" s="2277"/>
      <c r="OSI3" s="2277"/>
      <c r="OSJ3" s="2277"/>
      <c r="OSK3" s="2277"/>
      <c r="OSL3" s="2277"/>
      <c r="OSM3" s="2277"/>
      <c r="OSN3" s="2277"/>
      <c r="OSO3" s="2277"/>
      <c r="OSP3" s="2277"/>
      <c r="OSQ3" s="2277"/>
      <c r="OSR3" s="2277"/>
      <c r="OSS3" s="2277"/>
      <c r="OST3" s="2277"/>
      <c r="OSU3" s="2277"/>
      <c r="OSV3" s="2277"/>
      <c r="OSW3" s="2277"/>
      <c r="OSX3" s="2277"/>
      <c r="OSY3" s="2277"/>
      <c r="OSZ3" s="2277"/>
      <c r="OTA3" s="2277"/>
      <c r="OTB3" s="2277"/>
      <c r="OTC3" s="2277"/>
      <c r="OTD3" s="2277"/>
      <c r="OTE3" s="2277"/>
      <c r="OTF3" s="2277"/>
      <c r="OTG3" s="2277"/>
      <c r="OTH3" s="2277"/>
      <c r="OTI3" s="2277"/>
      <c r="OTJ3" s="2277"/>
      <c r="OTK3" s="2277"/>
      <c r="OTL3" s="2277"/>
      <c r="OTM3" s="2277"/>
      <c r="OTN3" s="2277"/>
      <c r="OTO3" s="2277"/>
      <c r="OTP3" s="2277"/>
      <c r="OTQ3" s="2277"/>
      <c r="OTR3" s="2277"/>
      <c r="OTS3" s="2277"/>
      <c r="OTT3" s="2277"/>
      <c r="OTU3" s="2277"/>
      <c r="OTV3" s="2277"/>
      <c r="OTW3" s="2277"/>
      <c r="OTX3" s="2277"/>
      <c r="OTY3" s="2277"/>
      <c r="OTZ3" s="2277"/>
      <c r="OUA3" s="2277"/>
      <c r="OUB3" s="2277"/>
      <c r="OUC3" s="2277"/>
      <c r="OUD3" s="2277"/>
      <c r="OUE3" s="2277"/>
      <c r="OUF3" s="2277"/>
      <c r="OUG3" s="2277"/>
      <c r="OUH3" s="2277"/>
      <c r="OUI3" s="2277"/>
      <c r="OUJ3" s="2277"/>
      <c r="OUK3" s="2277"/>
      <c r="OUL3" s="2277"/>
      <c r="OUM3" s="2277"/>
      <c r="OUN3" s="2277"/>
      <c r="OUO3" s="2277"/>
      <c r="OUP3" s="2277"/>
      <c r="OUQ3" s="2277"/>
      <c r="OUR3" s="2277"/>
      <c r="OUS3" s="2277"/>
      <c r="OUT3" s="2277"/>
      <c r="OUU3" s="2277"/>
      <c r="OUV3" s="2277"/>
      <c r="OUW3" s="2277"/>
      <c r="OUX3" s="2277"/>
      <c r="OUY3" s="2277"/>
      <c r="OUZ3" s="2277"/>
      <c r="OVA3" s="2277"/>
      <c r="OVB3" s="2277"/>
      <c r="OVC3" s="2277"/>
      <c r="OVD3" s="2277"/>
      <c r="OVE3" s="2277"/>
      <c r="OVF3" s="2277"/>
      <c r="OVG3" s="2277"/>
      <c r="OVH3" s="2277"/>
      <c r="OVI3" s="2277"/>
      <c r="OVJ3" s="2277"/>
      <c r="OVK3" s="2277"/>
      <c r="OVL3" s="2277"/>
      <c r="OVM3" s="2277"/>
      <c r="OVN3" s="2277"/>
      <c r="OVO3" s="2277"/>
      <c r="OVP3" s="2277"/>
      <c r="OVQ3" s="2277"/>
      <c r="OVR3" s="2277"/>
      <c r="OVS3" s="2277"/>
      <c r="OVT3" s="2277"/>
      <c r="OVU3" s="2277"/>
      <c r="OVV3" s="2277"/>
      <c r="OVW3" s="2277"/>
      <c r="OVX3" s="2277"/>
      <c r="OVY3" s="2277"/>
      <c r="OVZ3" s="2277"/>
      <c r="OWA3" s="2277"/>
      <c r="OWB3" s="2277"/>
      <c r="OWC3" s="2277"/>
      <c r="OWD3" s="2277"/>
      <c r="OWE3" s="2277"/>
      <c r="OWF3" s="2277"/>
      <c r="OWG3" s="2277"/>
      <c r="OWH3" s="2277"/>
      <c r="OWI3" s="2277"/>
      <c r="OWJ3" s="2277"/>
      <c r="OWK3" s="2277"/>
      <c r="OWL3" s="2277"/>
      <c r="OWM3" s="2277"/>
      <c r="OWN3" s="2277"/>
      <c r="OWO3" s="2277"/>
      <c r="OWP3" s="2277"/>
      <c r="OWQ3" s="2277"/>
      <c r="OWR3" s="2277"/>
      <c r="OWS3" s="2277"/>
      <c r="OWT3" s="2277"/>
      <c r="OWU3" s="2277"/>
      <c r="OWV3" s="2277"/>
      <c r="OWW3" s="2277"/>
      <c r="OWX3" s="2277"/>
      <c r="OWY3" s="2277"/>
      <c r="OWZ3" s="2277"/>
      <c r="OXA3" s="2277"/>
      <c r="OXB3" s="2277"/>
      <c r="OXC3" s="2277"/>
      <c r="OXD3" s="2277"/>
      <c r="OXE3" s="2277"/>
      <c r="OXF3" s="2277"/>
      <c r="OXG3" s="2277"/>
      <c r="OXH3" s="2277"/>
      <c r="OXI3" s="2277"/>
      <c r="OXJ3" s="2277"/>
      <c r="OXK3" s="2277"/>
      <c r="OXL3" s="2277"/>
      <c r="OXM3" s="2277"/>
      <c r="OXN3" s="2277"/>
      <c r="OXO3" s="2277"/>
      <c r="OXP3" s="2277"/>
      <c r="OXQ3" s="2277"/>
      <c r="OXR3" s="2277"/>
      <c r="OXS3" s="2277"/>
      <c r="OXT3" s="2277"/>
      <c r="OXU3" s="2277"/>
      <c r="OXV3" s="2277"/>
      <c r="OXW3" s="2277"/>
      <c r="OXX3" s="2277"/>
      <c r="OXY3" s="2277"/>
      <c r="OXZ3" s="2277"/>
      <c r="OYA3" s="2277"/>
      <c r="OYB3" s="2277"/>
      <c r="OYC3" s="2277"/>
      <c r="OYD3" s="2277"/>
      <c r="OYE3" s="2277"/>
      <c r="OYF3" s="2277"/>
      <c r="OYG3" s="2277"/>
      <c r="OYH3" s="2277"/>
      <c r="OYI3" s="2277"/>
      <c r="OYJ3" s="2277"/>
      <c r="OYK3" s="2277"/>
      <c r="OYL3" s="2277"/>
      <c r="OYM3" s="2277"/>
      <c r="OYN3" s="2277"/>
      <c r="OYO3" s="2277"/>
      <c r="OYP3" s="2277"/>
      <c r="OYQ3" s="2277"/>
      <c r="OYR3" s="2277"/>
      <c r="OYS3" s="2277"/>
      <c r="OYT3" s="2277"/>
      <c r="OYU3" s="2277"/>
      <c r="OYV3" s="2277"/>
      <c r="OYW3" s="2277"/>
      <c r="OYX3" s="2277"/>
      <c r="OYY3" s="2277"/>
      <c r="OYZ3" s="2277"/>
      <c r="OZA3" s="2277"/>
      <c r="OZB3" s="2277"/>
      <c r="OZC3" s="2277"/>
      <c r="OZD3" s="2277"/>
      <c r="OZE3" s="2277"/>
      <c r="OZF3" s="2277"/>
      <c r="OZG3" s="2277"/>
      <c r="OZH3" s="2277"/>
      <c r="OZI3" s="2277"/>
      <c r="OZJ3" s="2277"/>
      <c r="OZK3" s="2277"/>
      <c r="OZL3" s="2277"/>
      <c r="OZM3" s="2277"/>
      <c r="OZN3" s="2277"/>
      <c r="OZO3" s="2277"/>
      <c r="OZP3" s="2277"/>
      <c r="OZQ3" s="2277"/>
      <c r="OZR3" s="2277"/>
      <c r="OZS3" s="2277"/>
      <c r="OZT3" s="2277"/>
      <c r="OZU3" s="2277"/>
      <c r="OZV3" s="2277"/>
      <c r="OZW3" s="2277"/>
      <c r="OZX3" s="2277"/>
      <c r="OZY3" s="2277"/>
      <c r="OZZ3" s="2277"/>
      <c r="PAA3" s="2277"/>
      <c r="PAB3" s="2277"/>
      <c r="PAC3" s="2277"/>
      <c r="PAD3" s="2277"/>
      <c r="PAE3" s="2277"/>
      <c r="PAF3" s="2277"/>
      <c r="PAG3" s="2277"/>
      <c r="PAH3" s="2277"/>
      <c r="PAI3" s="2277"/>
      <c r="PAJ3" s="2277"/>
      <c r="PAK3" s="2277"/>
      <c r="PAL3" s="2277"/>
      <c r="PAM3" s="2277"/>
      <c r="PAN3" s="2277"/>
      <c r="PAO3" s="2277"/>
      <c r="PAP3" s="2277"/>
      <c r="PAQ3" s="2277"/>
      <c r="PAR3" s="2277"/>
      <c r="PAS3" s="2277"/>
      <c r="PAT3" s="2277"/>
      <c r="PAU3" s="2277"/>
      <c r="PAV3" s="2277"/>
      <c r="PAW3" s="2277"/>
      <c r="PAX3" s="2277"/>
      <c r="PAY3" s="2277"/>
      <c r="PAZ3" s="2277"/>
      <c r="PBA3" s="2277"/>
      <c r="PBB3" s="2277"/>
      <c r="PBC3" s="2277"/>
      <c r="PBD3" s="2277"/>
      <c r="PBE3" s="2277"/>
      <c r="PBF3" s="2277"/>
      <c r="PBG3" s="2277"/>
      <c r="PBH3" s="2277"/>
      <c r="PBI3" s="2277"/>
      <c r="PBJ3" s="2277"/>
      <c r="PBK3" s="2277"/>
      <c r="PBL3" s="2277"/>
      <c r="PBM3" s="2277"/>
      <c r="PBN3" s="2277"/>
      <c r="PBO3" s="2277"/>
      <c r="PBP3" s="2277"/>
      <c r="PBQ3" s="2277"/>
      <c r="PBR3" s="2277"/>
      <c r="PBS3" s="2277"/>
      <c r="PBT3" s="2277"/>
      <c r="PBU3" s="2277"/>
      <c r="PBV3" s="2277"/>
      <c r="PBW3" s="2277"/>
      <c r="PBX3" s="2277"/>
      <c r="PBY3" s="2277"/>
      <c r="PBZ3" s="2277"/>
      <c r="PCA3" s="2277"/>
      <c r="PCB3" s="2277"/>
      <c r="PCC3" s="2277"/>
      <c r="PCD3" s="2277"/>
      <c r="PCE3" s="2277"/>
      <c r="PCF3" s="2277"/>
      <c r="PCG3" s="2277"/>
      <c r="PCH3" s="2277"/>
      <c r="PCI3" s="2277"/>
      <c r="PCJ3" s="2277"/>
      <c r="PCK3" s="2277"/>
      <c r="PCL3" s="2277"/>
      <c r="PCM3" s="2277"/>
      <c r="PCN3" s="2277"/>
      <c r="PCO3" s="2277"/>
      <c r="PCP3" s="2277"/>
      <c r="PCQ3" s="2277"/>
      <c r="PCR3" s="2277"/>
      <c r="PCS3" s="2277"/>
      <c r="PCT3" s="2277"/>
      <c r="PCU3" s="2277"/>
      <c r="PCV3" s="2277"/>
      <c r="PCW3" s="2277"/>
      <c r="PCX3" s="2277"/>
      <c r="PCY3" s="2277"/>
      <c r="PCZ3" s="2277"/>
      <c r="PDA3" s="2277"/>
      <c r="PDB3" s="2277"/>
      <c r="PDC3" s="2277"/>
      <c r="PDD3" s="2277"/>
      <c r="PDE3" s="2277"/>
      <c r="PDF3" s="2277"/>
      <c r="PDG3" s="2277"/>
      <c r="PDH3" s="2277"/>
      <c r="PDI3" s="2277"/>
      <c r="PDJ3" s="2277"/>
      <c r="PDK3" s="2277"/>
      <c r="PDL3" s="2277"/>
      <c r="PDM3" s="2277"/>
      <c r="PDN3" s="2277"/>
      <c r="PDO3" s="2277"/>
      <c r="PDP3" s="2277"/>
      <c r="PDQ3" s="2277"/>
      <c r="PDR3" s="2277"/>
      <c r="PDS3" s="2277"/>
      <c r="PDT3" s="2277"/>
      <c r="PDU3" s="2277"/>
      <c r="PDV3" s="2277"/>
      <c r="PDW3" s="2277"/>
      <c r="PDX3" s="2277"/>
      <c r="PDY3" s="2277"/>
      <c r="PDZ3" s="2277"/>
      <c r="PEA3" s="2277"/>
      <c r="PEB3" s="2277"/>
      <c r="PEC3" s="2277"/>
      <c r="PED3" s="2277"/>
      <c r="PEE3" s="2277"/>
      <c r="PEF3" s="2277"/>
      <c r="PEG3" s="2277"/>
      <c r="PEH3" s="2277"/>
      <c r="PEI3" s="2277"/>
      <c r="PEJ3" s="2277"/>
      <c r="PEK3" s="2277"/>
      <c r="PEL3" s="2277"/>
      <c r="PEM3" s="2277"/>
      <c r="PEN3" s="2277"/>
      <c r="PEO3" s="2277"/>
      <c r="PEP3" s="2277"/>
      <c r="PEQ3" s="2277"/>
      <c r="PER3" s="2277"/>
      <c r="PES3" s="2277"/>
      <c r="PET3" s="2277"/>
      <c r="PEU3" s="2277"/>
      <c r="PEV3" s="2277"/>
      <c r="PEW3" s="2277"/>
      <c r="PEX3" s="2277"/>
      <c r="PEY3" s="2277"/>
      <c r="PEZ3" s="2277"/>
      <c r="PFA3" s="2277"/>
      <c r="PFB3" s="2277"/>
      <c r="PFC3" s="2277"/>
      <c r="PFD3" s="2277"/>
      <c r="PFE3" s="2277"/>
      <c r="PFF3" s="2277"/>
      <c r="PFG3" s="2277"/>
      <c r="PFH3" s="2277"/>
      <c r="PFI3" s="2277"/>
      <c r="PFJ3" s="2277"/>
      <c r="PFK3" s="2277"/>
      <c r="PFL3" s="2277"/>
      <c r="PFM3" s="2277"/>
      <c r="PFN3" s="2277"/>
      <c r="PFO3" s="2277"/>
      <c r="PFP3" s="2277"/>
      <c r="PFQ3" s="2277"/>
      <c r="PFR3" s="2277"/>
      <c r="PFS3" s="2277"/>
      <c r="PFT3" s="2277"/>
      <c r="PFU3" s="2277"/>
      <c r="PFV3" s="2277"/>
      <c r="PFW3" s="2277"/>
      <c r="PFX3" s="2277"/>
      <c r="PFY3" s="2277"/>
      <c r="PFZ3" s="2277"/>
      <c r="PGA3" s="2277"/>
      <c r="PGB3" s="2277"/>
      <c r="PGC3" s="2277"/>
      <c r="PGD3" s="2277"/>
      <c r="PGE3" s="2277"/>
      <c r="PGF3" s="2277"/>
      <c r="PGG3" s="2277"/>
      <c r="PGH3" s="2277"/>
      <c r="PGI3" s="2277"/>
      <c r="PGJ3" s="2277"/>
      <c r="PGK3" s="2277"/>
      <c r="PGL3" s="2277"/>
      <c r="PGM3" s="2277"/>
      <c r="PGN3" s="2277"/>
      <c r="PGO3" s="2277"/>
      <c r="PGP3" s="2277"/>
      <c r="PGQ3" s="2277"/>
      <c r="PGR3" s="2277"/>
      <c r="PGS3" s="2277"/>
      <c r="PGT3" s="2277"/>
      <c r="PGU3" s="2277"/>
      <c r="PGV3" s="2277"/>
      <c r="PGW3" s="2277"/>
      <c r="PGX3" s="2277"/>
      <c r="PGY3" s="2277"/>
      <c r="PGZ3" s="2277"/>
      <c r="PHA3" s="2277"/>
      <c r="PHB3" s="2277"/>
      <c r="PHC3" s="2277"/>
      <c r="PHD3" s="2277"/>
      <c r="PHE3" s="2277"/>
      <c r="PHF3" s="2277"/>
      <c r="PHG3" s="2277"/>
      <c r="PHH3" s="2277"/>
      <c r="PHI3" s="2277"/>
      <c r="PHJ3" s="2277"/>
      <c r="PHK3" s="2277"/>
      <c r="PHL3" s="2277"/>
      <c r="PHM3" s="2277"/>
      <c r="PHN3" s="2277"/>
      <c r="PHO3" s="2277"/>
      <c r="PHP3" s="2277"/>
      <c r="PHQ3" s="2277"/>
      <c r="PHR3" s="2277"/>
      <c r="PHS3" s="2277"/>
      <c r="PHT3" s="2277"/>
      <c r="PHU3" s="2277"/>
      <c r="PHV3" s="2277"/>
      <c r="PHW3" s="2277"/>
      <c r="PHX3" s="2277"/>
      <c r="PHY3" s="2277"/>
      <c r="PHZ3" s="2277"/>
      <c r="PIA3" s="2277"/>
      <c r="PIB3" s="2277"/>
      <c r="PIC3" s="2277"/>
      <c r="PID3" s="2277"/>
      <c r="PIE3" s="2277"/>
      <c r="PIF3" s="2277"/>
      <c r="PIG3" s="2277"/>
      <c r="PIH3" s="2277"/>
      <c r="PII3" s="2277"/>
      <c r="PIJ3" s="2277"/>
      <c r="PIK3" s="2277"/>
      <c r="PIL3" s="2277"/>
      <c r="PIM3" s="2277"/>
      <c r="PIN3" s="2277"/>
      <c r="PIO3" s="2277"/>
      <c r="PIP3" s="2277"/>
      <c r="PIQ3" s="2277"/>
      <c r="PIR3" s="2277"/>
      <c r="PIS3" s="2277"/>
      <c r="PIT3" s="2277"/>
      <c r="PIU3" s="2277"/>
      <c r="PIV3" s="2277"/>
      <c r="PIW3" s="2277"/>
      <c r="PIX3" s="2277"/>
      <c r="PIY3" s="2277"/>
      <c r="PIZ3" s="2277"/>
      <c r="PJA3" s="2277"/>
      <c r="PJB3" s="2277"/>
      <c r="PJC3" s="2277"/>
      <c r="PJD3" s="2277"/>
      <c r="PJE3" s="2277"/>
      <c r="PJF3" s="2277"/>
      <c r="PJG3" s="2277"/>
      <c r="PJH3" s="2277"/>
      <c r="PJI3" s="2277"/>
      <c r="PJJ3" s="2277"/>
      <c r="PJK3" s="2277"/>
      <c r="PJL3" s="2277"/>
      <c r="PJM3" s="2277"/>
      <c r="PJN3" s="2277"/>
      <c r="PJO3" s="2277"/>
      <c r="PJP3" s="2277"/>
      <c r="PJQ3" s="2277"/>
      <c r="PJR3" s="2277"/>
      <c r="PJS3" s="2277"/>
      <c r="PJT3" s="2277"/>
      <c r="PJU3" s="2277"/>
      <c r="PJV3" s="2277"/>
      <c r="PJW3" s="2277"/>
      <c r="PJX3" s="2277"/>
      <c r="PJY3" s="2277"/>
      <c r="PJZ3" s="2277"/>
      <c r="PKA3" s="2277"/>
      <c r="PKB3" s="2277"/>
      <c r="PKC3" s="2277"/>
      <c r="PKD3" s="2277"/>
      <c r="PKE3" s="2277"/>
      <c r="PKF3" s="2277"/>
      <c r="PKG3" s="2277"/>
      <c r="PKH3" s="2277"/>
      <c r="PKI3" s="2277"/>
      <c r="PKJ3" s="2277"/>
      <c r="PKK3" s="2277"/>
      <c r="PKL3" s="2277"/>
      <c r="PKM3" s="2277"/>
      <c r="PKN3" s="2277"/>
      <c r="PKO3" s="2277"/>
      <c r="PKP3" s="2277"/>
      <c r="PKQ3" s="2277"/>
      <c r="PKR3" s="2277"/>
      <c r="PKS3" s="2277"/>
      <c r="PKT3" s="2277"/>
      <c r="PKU3" s="2277"/>
      <c r="PKV3" s="2277"/>
      <c r="PKW3" s="2277"/>
      <c r="PKX3" s="2277"/>
      <c r="PKY3" s="2277"/>
      <c r="PKZ3" s="2277"/>
      <c r="PLA3" s="2277"/>
      <c r="PLB3" s="2277"/>
      <c r="PLC3" s="2277"/>
      <c r="PLD3" s="2277"/>
      <c r="PLE3" s="2277"/>
      <c r="PLF3" s="2277"/>
      <c r="PLG3" s="2277"/>
      <c r="PLH3" s="2277"/>
      <c r="PLI3" s="2277"/>
      <c r="PLJ3" s="2277"/>
      <c r="PLK3" s="2277"/>
      <c r="PLL3" s="2277"/>
      <c r="PLM3" s="2277"/>
      <c r="PLN3" s="2277"/>
      <c r="PLO3" s="2277"/>
      <c r="PLP3" s="2277"/>
      <c r="PLQ3" s="2277"/>
      <c r="PLR3" s="2277"/>
      <c r="PLS3" s="2277"/>
      <c r="PLT3" s="2277"/>
      <c r="PLU3" s="2277"/>
      <c r="PLV3" s="2277"/>
      <c r="PLW3" s="2277"/>
      <c r="PLX3" s="2277"/>
      <c r="PLY3" s="2277"/>
      <c r="PLZ3" s="2277"/>
      <c r="PMA3" s="2277"/>
      <c r="PMB3" s="2277"/>
      <c r="PMC3" s="2277"/>
      <c r="PMD3" s="2277"/>
      <c r="PME3" s="2277"/>
      <c r="PMF3" s="2277"/>
      <c r="PMG3" s="2277"/>
      <c r="PMH3" s="2277"/>
      <c r="PMI3" s="2277"/>
      <c r="PMJ3" s="2277"/>
      <c r="PMK3" s="2277"/>
      <c r="PML3" s="2277"/>
      <c r="PMM3" s="2277"/>
      <c r="PMN3" s="2277"/>
      <c r="PMO3" s="2277"/>
      <c r="PMP3" s="2277"/>
      <c r="PMQ3" s="2277"/>
      <c r="PMR3" s="2277"/>
      <c r="PMS3" s="2277"/>
      <c r="PMT3" s="2277"/>
      <c r="PMU3" s="2277"/>
      <c r="PMV3" s="2277"/>
      <c r="PMW3" s="2277"/>
      <c r="PMX3" s="2277"/>
      <c r="PMY3" s="2277"/>
      <c r="PMZ3" s="2277"/>
      <c r="PNA3" s="2277"/>
      <c r="PNB3" s="2277"/>
      <c r="PNC3" s="2277"/>
      <c r="PND3" s="2277"/>
      <c r="PNE3" s="2277"/>
      <c r="PNF3" s="2277"/>
      <c r="PNG3" s="2277"/>
      <c r="PNH3" s="2277"/>
      <c r="PNI3" s="2277"/>
      <c r="PNJ3" s="2277"/>
      <c r="PNK3" s="2277"/>
      <c r="PNL3" s="2277"/>
      <c r="PNM3" s="2277"/>
      <c r="PNN3" s="2277"/>
      <c r="PNO3" s="2277"/>
      <c r="PNP3" s="2277"/>
      <c r="PNQ3" s="2277"/>
      <c r="PNR3" s="2277"/>
      <c r="PNS3" s="2277"/>
      <c r="PNT3" s="2277"/>
      <c r="PNU3" s="2277"/>
      <c r="PNV3" s="2277"/>
      <c r="PNW3" s="2277"/>
      <c r="PNX3" s="2277"/>
      <c r="PNY3" s="2277"/>
      <c r="PNZ3" s="2277"/>
      <c r="POA3" s="2277"/>
      <c r="POB3" s="2277"/>
      <c r="POC3" s="2277"/>
      <c r="POD3" s="2277"/>
      <c r="POE3" s="2277"/>
      <c r="POF3" s="2277"/>
      <c r="POG3" s="2277"/>
      <c r="POH3" s="2277"/>
      <c r="POI3" s="2277"/>
      <c r="POJ3" s="2277"/>
      <c r="POK3" s="2277"/>
      <c r="POL3" s="2277"/>
      <c r="POM3" s="2277"/>
      <c r="PON3" s="2277"/>
      <c r="POO3" s="2277"/>
      <c r="POP3" s="2277"/>
      <c r="POQ3" s="2277"/>
      <c r="POR3" s="2277"/>
      <c r="POS3" s="2277"/>
      <c r="POT3" s="2277"/>
      <c r="POU3" s="2277"/>
      <c r="POV3" s="2277"/>
      <c r="POW3" s="2277"/>
      <c r="POX3" s="2277"/>
      <c r="POY3" s="2277"/>
      <c r="POZ3" s="2277"/>
      <c r="PPA3" s="2277"/>
      <c r="PPB3" s="2277"/>
      <c r="PPC3" s="2277"/>
      <c r="PPD3" s="2277"/>
      <c r="PPE3" s="2277"/>
      <c r="PPF3" s="2277"/>
      <c r="PPG3" s="2277"/>
      <c r="PPH3" s="2277"/>
      <c r="PPI3" s="2277"/>
      <c r="PPJ3" s="2277"/>
      <c r="PPK3" s="2277"/>
      <c r="PPL3" s="2277"/>
      <c r="PPM3" s="2277"/>
      <c r="PPN3" s="2277"/>
      <c r="PPO3" s="2277"/>
      <c r="PPP3" s="2277"/>
      <c r="PPQ3" s="2277"/>
      <c r="PPR3" s="2277"/>
      <c r="PPS3" s="2277"/>
      <c r="PPT3" s="2277"/>
      <c r="PPU3" s="2277"/>
      <c r="PPV3" s="2277"/>
      <c r="PPW3" s="2277"/>
      <c r="PPX3" s="2277"/>
      <c r="PPY3" s="2277"/>
      <c r="PPZ3" s="2277"/>
      <c r="PQA3" s="2277"/>
      <c r="PQB3" s="2277"/>
      <c r="PQC3" s="2277"/>
      <c r="PQD3" s="2277"/>
      <c r="PQE3" s="2277"/>
      <c r="PQF3" s="2277"/>
      <c r="PQG3" s="2277"/>
      <c r="PQH3" s="2277"/>
      <c r="PQI3" s="2277"/>
      <c r="PQJ3" s="2277"/>
      <c r="PQK3" s="2277"/>
      <c r="PQL3" s="2277"/>
      <c r="PQM3" s="2277"/>
      <c r="PQN3" s="2277"/>
      <c r="PQO3" s="2277"/>
      <c r="PQP3" s="2277"/>
      <c r="PQQ3" s="2277"/>
      <c r="PQR3" s="2277"/>
      <c r="PQS3" s="2277"/>
      <c r="PQT3" s="2277"/>
      <c r="PQU3" s="2277"/>
      <c r="PQV3" s="2277"/>
      <c r="PQW3" s="2277"/>
      <c r="PQX3" s="2277"/>
      <c r="PQY3" s="2277"/>
      <c r="PQZ3" s="2277"/>
      <c r="PRA3" s="2277"/>
      <c r="PRB3" s="2277"/>
      <c r="PRC3" s="2277"/>
      <c r="PRD3" s="2277"/>
      <c r="PRE3" s="2277"/>
      <c r="PRF3" s="2277"/>
      <c r="PRG3" s="2277"/>
      <c r="PRH3" s="2277"/>
      <c r="PRI3" s="2277"/>
      <c r="PRJ3" s="2277"/>
      <c r="PRK3" s="2277"/>
      <c r="PRL3" s="2277"/>
      <c r="PRM3" s="2277"/>
      <c r="PRN3" s="2277"/>
      <c r="PRO3" s="2277"/>
      <c r="PRP3" s="2277"/>
      <c r="PRQ3" s="2277"/>
      <c r="PRR3" s="2277"/>
      <c r="PRS3" s="2277"/>
      <c r="PRT3" s="2277"/>
      <c r="PRU3" s="2277"/>
      <c r="PRV3" s="2277"/>
      <c r="PRW3" s="2277"/>
      <c r="PRX3" s="2277"/>
      <c r="PRY3" s="2277"/>
      <c r="PRZ3" s="2277"/>
      <c r="PSA3" s="2277"/>
      <c r="PSB3" s="2277"/>
      <c r="PSC3" s="2277"/>
      <c r="PSD3" s="2277"/>
      <c r="PSE3" s="2277"/>
      <c r="PSF3" s="2277"/>
      <c r="PSG3" s="2277"/>
      <c r="PSH3" s="2277"/>
      <c r="PSI3" s="2277"/>
      <c r="PSJ3" s="2277"/>
      <c r="PSK3" s="2277"/>
      <c r="PSL3" s="2277"/>
      <c r="PSM3" s="2277"/>
      <c r="PSN3" s="2277"/>
      <c r="PSO3" s="2277"/>
      <c r="PSP3" s="2277"/>
      <c r="PSQ3" s="2277"/>
      <c r="PSR3" s="2277"/>
      <c r="PSS3" s="2277"/>
      <c r="PST3" s="2277"/>
      <c r="PSU3" s="2277"/>
      <c r="PSV3" s="2277"/>
      <c r="PSW3" s="2277"/>
      <c r="PSX3" s="2277"/>
      <c r="PSY3" s="2277"/>
      <c r="PSZ3" s="2277"/>
      <c r="PTA3" s="2277"/>
      <c r="PTB3" s="2277"/>
      <c r="PTC3" s="2277"/>
      <c r="PTD3" s="2277"/>
      <c r="PTE3" s="2277"/>
      <c r="PTF3" s="2277"/>
      <c r="PTG3" s="2277"/>
      <c r="PTH3" s="2277"/>
      <c r="PTI3" s="2277"/>
      <c r="PTJ3" s="2277"/>
      <c r="PTK3" s="2277"/>
      <c r="PTL3" s="2277"/>
      <c r="PTM3" s="2277"/>
      <c r="PTN3" s="2277"/>
      <c r="PTO3" s="2277"/>
      <c r="PTP3" s="2277"/>
      <c r="PTQ3" s="2277"/>
      <c r="PTR3" s="2277"/>
      <c r="PTS3" s="2277"/>
      <c r="PTT3" s="2277"/>
      <c r="PTU3" s="2277"/>
      <c r="PTV3" s="2277"/>
      <c r="PTW3" s="2277"/>
      <c r="PTX3" s="2277"/>
      <c r="PTY3" s="2277"/>
      <c r="PTZ3" s="2277"/>
      <c r="PUA3" s="2277"/>
      <c r="PUB3" s="2277"/>
      <c r="PUC3" s="2277"/>
      <c r="PUD3" s="2277"/>
      <c r="PUE3" s="2277"/>
      <c r="PUF3" s="2277"/>
      <c r="PUG3" s="2277"/>
      <c r="PUH3" s="2277"/>
      <c r="PUI3" s="2277"/>
      <c r="PUJ3" s="2277"/>
      <c r="PUK3" s="2277"/>
      <c r="PUL3" s="2277"/>
      <c r="PUM3" s="2277"/>
      <c r="PUN3" s="2277"/>
      <c r="PUO3" s="2277"/>
      <c r="PUP3" s="2277"/>
      <c r="PUQ3" s="2277"/>
      <c r="PUR3" s="2277"/>
      <c r="PUS3" s="2277"/>
      <c r="PUT3" s="2277"/>
      <c r="PUU3" s="2277"/>
      <c r="PUV3" s="2277"/>
      <c r="PUW3" s="2277"/>
      <c r="PUX3" s="2277"/>
      <c r="PUY3" s="2277"/>
      <c r="PUZ3" s="2277"/>
      <c r="PVA3" s="2277"/>
      <c r="PVB3" s="2277"/>
      <c r="PVC3" s="2277"/>
      <c r="PVD3" s="2277"/>
      <c r="PVE3" s="2277"/>
      <c r="PVF3" s="2277"/>
      <c r="PVG3" s="2277"/>
      <c r="PVH3" s="2277"/>
      <c r="PVI3" s="2277"/>
      <c r="PVJ3" s="2277"/>
      <c r="PVK3" s="2277"/>
      <c r="PVL3" s="2277"/>
      <c r="PVM3" s="2277"/>
      <c r="PVN3" s="2277"/>
      <c r="PVO3" s="2277"/>
      <c r="PVP3" s="2277"/>
      <c r="PVQ3" s="2277"/>
      <c r="PVR3" s="2277"/>
      <c r="PVS3" s="2277"/>
      <c r="PVT3" s="2277"/>
      <c r="PVU3" s="2277"/>
      <c r="PVV3" s="2277"/>
      <c r="PVW3" s="2277"/>
      <c r="PVX3" s="2277"/>
      <c r="PVY3" s="2277"/>
      <c r="PVZ3" s="2277"/>
      <c r="PWA3" s="2277"/>
      <c r="PWB3" s="2277"/>
      <c r="PWC3" s="2277"/>
      <c r="PWD3" s="2277"/>
      <c r="PWE3" s="2277"/>
      <c r="PWF3" s="2277"/>
      <c r="PWG3" s="2277"/>
      <c r="PWH3" s="2277"/>
      <c r="PWI3" s="2277"/>
      <c r="PWJ3" s="2277"/>
      <c r="PWK3" s="2277"/>
      <c r="PWL3" s="2277"/>
      <c r="PWM3" s="2277"/>
      <c r="PWN3" s="2277"/>
      <c r="PWO3" s="2277"/>
      <c r="PWP3" s="2277"/>
      <c r="PWQ3" s="2277"/>
      <c r="PWR3" s="2277"/>
      <c r="PWS3" s="2277"/>
      <c r="PWT3" s="2277"/>
      <c r="PWU3" s="2277"/>
      <c r="PWV3" s="2277"/>
      <c r="PWW3" s="2277"/>
      <c r="PWX3" s="2277"/>
      <c r="PWY3" s="2277"/>
      <c r="PWZ3" s="2277"/>
      <c r="PXA3" s="2277"/>
      <c r="PXB3" s="2277"/>
      <c r="PXC3" s="2277"/>
      <c r="PXD3" s="2277"/>
      <c r="PXE3" s="2277"/>
      <c r="PXF3" s="2277"/>
      <c r="PXG3" s="2277"/>
      <c r="PXH3" s="2277"/>
      <c r="PXI3" s="2277"/>
      <c r="PXJ3" s="2277"/>
      <c r="PXK3" s="2277"/>
      <c r="PXL3" s="2277"/>
      <c r="PXM3" s="2277"/>
      <c r="PXN3" s="2277"/>
      <c r="PXO3" s="2277"/>
      <c r="PXP3" s="2277"/>
      <c r="PXQ3" s="2277"/>
      <c r="PXR3" s="2277"/>
      <c r="PXS3" s="2277"/>
      <c r="PXT3" s="2277"/>
      <c r="PXU3" s="2277"/>
      <c r="PXV3" s="2277"/>
      <c r="PXW3" s="2277"/>
      <c r="PXX3" s="2277"/>
      <c r="PXY3" s="2277"/>
      <c r="PXZ3" s="2277"/>
      <c r="PYA3" s="2277"/>
      <c r="PYB3" s="2277"/>
      <c r="PYC3" s="2277"/>
      <c r="PYD3" s="2277"/>
      <c r="PYE3" s="2277"/>
      <c r="PYF3" s="2277"/>
      <c r="PYG3" s="2277"/>
      <c r="PYH3" s="2277"/>
      <c r="PYI3" s="2277"/>
      <c r="PYJ3" s="2277"/>
      <c r="PYK3" s="2277"/>
      <c r="PYL3" s="2277"/>
      <c r="PYM3" s="2277"/>
      <c r="PYN3" s="2277"/>
      <c r="PYO3" s="2277"/>
      <c r="PYP3" s="2277"/>
      <c r="PYQ3" s="2277"/>
      <c r="PYR3" s="2277"/>
      <c r="PYS3" s="2277"/>
      <c r="PYT3" s="2277"/>
      <c r="PYU3" s="2277"/>
      <c r="PYV3" s="2277"/>
      <c r="PYW3" s="2277"/>
      <c r="PYX3" s="2277"/>
      <c r="PYY3" s="2277"/>
      <c r="PYZ3" s="2277"/>
      <c r="PZA3" s="2277"/>
      <c r="PZB3" s="2277"/>
      <c r="PZC3" s="2277"/>
      <c r="PZD3" s="2277"/>
      <c r="PZE3" s="2277"/>
      <c r="PZF3" s="2277"/>
      <c r="PZG3" s="2277"/>
      <c r="PZH3" s="2277"/>
      <c r="PZI3" s="2277"/>
      <c r="PZJ3" s="2277"/>
      <c r="PZK3" s="2277"/>
      <c r="PZL3" s="2277"/>
      <c r="PZM3" s="2277"/>
      <c r="PZN3" s="2277"/>
      <c r="PZO3" s="2277"/>
      <c r="PZP3" s="2277"/>
      <c r="PZQ3" s="2277"/>
      <c r="PZR3" s="2277"/>
      <c r="PZS3" s="2277"/>
      <c r="PZT3" s="2277"/>
      <c r="PZU3" s="2277"/>
      <c r="PZV3" s="2277"/>
      <c r="PZW3" s="2277"/>
      <c r="PZX3" s="2277"/>
      <c r="PZY3" s="2277"/>
      <c r="PZZ3" s="2277"/>
      <c r="QAA3" s="2277"/>
      <c r="QAB3" s="2277"/>
      <c r="QAC3" s="2277"/>
      <c r="QAD3" s="2277"/>
      <c r="QAE3" s="2277"/>
      <c r="QAF3" s="2277"/>
      <c r="QAG3" s="2277"/>
      <c r="QAH3" s="2277"/>
      <c r="QAI3" s="2277"/>
      <c r="QAJ3" s="2277"/>
      <c r="QAK3" s="2277"/>
      <c r="QAL3" s="2277"/>
      <c r="QAM3" s="2277"/>
      <c r="QAN3" s="2277"/>
      <c r="QAO3" s="2277"/>
      <c r="QAP3" s="2277"/>
      <c r="QAQ3" s="2277"/>
      <c r="QAR3" s="2277"/>
      <c r="QAS3" s="2277"/>
      <c r="QAT3" s="2277"/>
      <c r="QAU3" s="2277"/>
      <c r="QAV3" s="2277"/>
      <c r="QAW3" s="2277"/>
      <c r="QAX3" s="2277"/>
      <c r="QAY3" s="2277"/>
      <c r="QAZ3" s="2277"/>
      <c r="QBA3" s="2277"/>
      <c r="QBB3" s="2277"/>
      <c r="QBC3" s="2277"/>
      <c r="QBD3" s="2277"/>
      <c r="QBE3" s="2277"/>
      <c r="QBF3" s="2277"/>
      <c r="QBG3" s="2277"/>
      <c r="QBH3" s="2277"/>
      <c r="QBI3" s="2277"/>
      <c r="QBJ3" s="2277"/>
      <c r="QBK3" s="2277"/>
      <c r="QBL3" s="2277"/>
      <c r="QBM3" s="2277"/>
      <c r="QBN3" s="2277"/>
      <c r="QBO3" s="2277"/>
      <c r="QBP3" s="2277"/>
      <c r="QBQ3" s="2277"/>
      <c r="QBR3" s="2277"/>
      <c r="QBS3" s="2277"/>
      <c r="QBT3" s="2277"/>
      <c r="QBU3" s="2277"/>
      <c r="QBV3" s="2277"/>
      <c r="QBW3" s="2277"/>
      <c r="QBX3" s="2277"/>
      <c r="QBY3" s="2277"/>
      <c r="QBZ3" s="2277"/>
      <c r="QCA3" s="2277"/>
      <c r="QCB3" s="2277"/>
      <c r="QCC3" s="2277"/>
      <c r="QCD3" s="2277"/>
      <c r="QCE3" s="2277"/>
      <c r="QCF3" s="2277"/>
      <c r="QCG3" s="2277"/>
      <c r="QCH3" s="2277"/>
      <c r="QCI3" s="2277"/>
      <c r="QCJ3" s="2277"/>
      <c r="QCK3" s="2277"/>
      <c r="QCL3" s="2277"/>
      <c r="QCM3" s="2277"/>
      <c r="QCN3" s="2277"/>
      <c r="QCO3" s="2277"/>
      <c r="QCP3" s="2277"/>
      <c r="QCQ3" s="2277"/>
      <c r="QCR3" s="2277"/>
      <c r="QCS3" s="2277"/>
      <c r="QCT3" s="2277"/>
      <c r="QCU3" s="2277"/>
      <c r="QCV3" s="2277"/>
      <c r="QCW3" s="2277"/>
      <c r="QCX3" s="2277"/>
      <c r="QCY3" s="2277"/>
      <c r="QCZ3" s="2277"/>
      <c r="QDA3" s="2277"/>
      <c r="QDB3" s="2277"/>
      <c r="QDC3" s="2277"/>
      <c r="QDD3" s="2277"/>
      <c r="QDE3" s="2277"/>
      <c r="QDF3" s="2277"/>
      <c r="QDG3" s="2277"/>
      <c r="QDH3" s="2277"/>
      <c r="QDI3" s="2277"/>
      <c r="QDJ3" s="2277"/>
      <c r="QDK3" s="2277"/>
      <c r="QDL3" s="2277"/>
      <c r="QDM3" s="2277"/>
      <c r="QDN3" s="2277"/>
      <c r="QDO3" s="2277"/>
      <c r="QDP3" s="2277"/>
      <c r="QDQ3" s="2277"/>
      <c r="QDR3" s="2277"/>
      <c r="QDS3" s="2277"/>
      <c r="QDT3" s="2277"/>
      <c r="QDU3" s="2277"/>
      <c r="QDV3" s="2277"/>
      <c r="QDW3" s="2277"/>
      <c r="QDX3" s="2277"/>
      <c r="QDY3" s="2277"/>
      <c r="QDZ3" s="2277"/>
      <c r="QEA3" s="2277"/>
      <c r="QEB3" s="2277"/>
      <c r="QEC3" s="2277"/>
      <c r="QED3" s="2277"/>
      <c r="QEE3" s="2277"/>
      <c r="QEF3" s="2277"/>
      <c r="QEG3" s="2277"/>
      <c r="QEH3" s="2277"/>
      <c r="QEI3" s="2277"/>
      <c r="QEJ3" s="2277"/>
      <c r="QEK3" s="2277"/>
      <c r="QEL3" s="2277"/>
      <c r="QEM3" s="2277"/>
      <c r="QEN3" s="2277"/>
      <c r="QEO3" s="2277"/>
      <c r="QEP3" s="2277"/>
      <c r="QEQ3" s="2277"/>
      <c r="QER3" s="2277"/>
      <c r="QES3" s="2277"/>
      <c r="QET3" s="2277"/>
      <c r="QEU3" s="2277"/>
      <c r="QEV3" s="2277"/>
      <c r="QEW3" s="2277"/>
      <c r="QEX3" s="2277"/>
      <c r="QEY3" s="2277"/>
      <c r="QEZ3" s="2277"/>
      <c r="QFA3" s="2277"/>
      <c r="QFB3" s="2277"/>
      <c r="QFC3" s="2277"/>
      <c r="QFD3" s="2277"/>
      <c r="QFE3" s="2277"/>
      <c r="QFF3" s="2277"/>
      <c r="QFG3" s="2277"/>
      <c r="QFH3" s="2277"/>
      <c r="QFI3" s="2277"/>
      <c r="QFJ3" s="2277"/>
      <c r="QFK3" s="2277"/>
      <c r="QFL3" s="2277"/>
      <c r="QFM3" s="2277"/>
      <c r="QFN3" s="2277"/>
      <c r="QFO3" s="2277"/>
      <c r="QFP3" s="2277"/>
      <c r="QFQ3" s="2277"/>
      <c r="QFR3" s="2277"/>
      <c r="QFS3" s="2277"/>
      <c r="QFT3" s="2277"/>
      <c r="QFU3" s="2277"/>
      <c r="QFV3" s="2277"/>
      <c r="QFW3" s="2277"/>
      <c r="QFX3" s="2277"/>
      <c r="QFY3" s="2277"/>
      <c r="QFZ3" s="2277"/>
      <c r="QGA3" s="2277"/>
      <c r="QGB3" s="2277"/>
      <c r="QGC3" s="2277"/>
      <c r="QGD3" s="2277"/>
      <c r="QGE3" s="2277"/>
      <c r="QGF3" s="2277"/>
      <c r="QGG3" s="2277"/>
      <c r="QGH3" s="2277"/>
      <c r="QGI3" s="2277"/>
      <c r="QGJ3" s="2277"/>
      <c r="QGK3" s="2277"/>
      <c r="QGL3" s="2277"/>
      <c r="QGM3" s="2277"/>
      <c r="QGN3" s="2277"/>
      <c r="QGO3" s="2277"/>
      <c r="QGP3" s="2277"/>
      <c r="QGQ3" s="2277"/>
      <c r="QGR3" s="2277"/>
      <c r="QGS3" s="2277"/>
      <c r="QGT3" s="2277"/>
      <c r="QGU3" s="2277"/>
      <c r="QGV3" s="2277"/>
      <c r="QGW3" s="2277"/>
      <c r="QGX3" s="2277"/>
      <c r="QGY3" s="2277"/>
      <c r="QGZ3" s="2277"/>
      <c r="QHA3" s="2277"/>
      <c r="QHB3" s="2277"/>
      <c r="QHC3" s="2277"/>
      <c r="QHD3" s="2277"/>
      <c r="QHE3" s="2277"/>
      <c r="QHF3" s="2277"/>
      <c r="QHG3" s="2277"/>
      <c r="QHH3" s="2277"/>
      <c r="QHI3" s="2277"/>
      <c r="QHJ3" s="2277"/>
      <c r="QHK3" s="2277"/>
      <c r="QHL3" s="2277"/>
      <c r="QHM3" s="2277"/>
      <c r="QHN3" s="2277"/>
      <c r="QHO3" s="2277"/>
      <c r="QHP3" s="2277"/>
      <c r="QHQ3" s="2277"/>
      <c r="QHR3" s="2277"/>
      <c r="QHS3" s="2277"/>
      <c r="QHT3" s="2277"/>
      <c r="QHU3" s="2277"/>
      <c r="QHV3" s="2277"/>
      <c r="QHW3" s="2277"/>
      <c r="QHX3" s="2277"/>
      <c r="QHY3" s="2277"/>
      <c r="QHZ3" s="2277"/>
      <c r="QIA3" s="2277"/>
      <c r="QIB3" s="2277"/>
      <c r="QIC3" s="2277"/>
      <c r="QID3" s="2277"/>
      <c r="QIE3" s="2277"/>
      <c r="QIF3" s="2277"/>
      <c r="QIG3" s="2277"/>
      <c r="QIH3" s="2277"/>
      <c r="QII3" s="2277"/>
      <c r="QIJ3" s="2277"/>
      <c r="QIK3" s="2277"/>
      <c r="QIL3" s="2277"/>
      <c r="QIM3" s="2277"/>
      <c r="QIN3" s="2277"/>
      <c r="QIO3" s="2277"/>
      <c r="QIP3" s="2277"/>
      <c r="QIQ3" s="2277"/>
      <c r="QIR3" s="2277"/>
      <c r="QIS3" s="2277"/>
      <c r="QIT3" s="2277"/>
      <c r="QIU3" s="2277"/>
      <c r="QIV3" s="2277"/>
      <c r="QIW3" s="2277"/>
      <c r="QIX3" s="2277"/>
      <c r="QIY3" s="2277"/>
      <c r="QIZ3" s="2277"/>
      <c r="QJA3" s="2277"/>
      <c r="QJB3" s="2277"/>
      <c r="QJC3" s="2277"/>
      <c r="QJD3" s="2277"/>
      <c r="QJE3" s="2277"/>
      <c r="QJF3" s="2277"/>
      <c r="QJG3" s="2277"/>
      <c r="QJH3" s="2277"/>
      <c r="QJI3" s="2277"/>
      <c r="QJJ3" s="2277"/>
      <c r="QJK3" s="2277"/>
      <c r="QJL3" s="2277"/>
      <c r="QJM3" s="2277"/>
      <c r="QJN3" s="2277"/>
      <c r="QJO3" s="2277"/>
      <c r="QJP3" s="2277"/>
      <c r="QJQ3" s="2277"/>
      <c r="QJR3" s="2277"/>
      <c r="QJS3" s="2277"/>
      <c r="QJT3" s="2277"/>
      <c r="QJU3" s="2277"/>
      <c r="QJV3" s="2277"/>
      <c r="QJW3" s="2277"/>
      <c r="QJX3" s="2277"/>
      <c r="QJY3" s="2277"/>
      <c r="QJZ3" s="2277"/>
      <c r="QKA3" s="2277"/>
      <c r="QKB3" s="2277"/>
      <c r="QKC3" s="2277"/>
      <c r="QKD3" s="2277"/>
      <c r="QKE3" s="2277"/>
      <c r="QKF3" s="2277"/>
      <c r="QKG3" s="2277"/>
      <c r="QKH3" s="2277"/>
      <c r="QKI3" s="2277"/>
      <c r="QKJ3" s="2277"/>
      <c r="QKK3" s="2277"/>
      <c r="QKL3" s="2277"/>
      <c r="QKM3" s="2277"/>
      <c r="QKN3" s="2277"/>
      <c r="QKO3" s="2277"/>
      <c r="QKP3" s="2277"/>
      <c r="QKQ3" s="2277"/>
      <c r="QKR3" s="2277"/>
      <c r="QKS3" s="2277"/>
      <c r="QKT3" s="2277"/>
      <c r="QKU3" s="2277"/>
      <c r="QKV3" s="2277"/>
      <c r="QKW3" s="2277"/>
      <c r="QKX3" s="2277"/>
      <c r="QKY3" s="2277"/>
      <c r="QKZ3" s="2277"/>
      <c r="QLA3" s="2277"/>
      <c r="QLB3" s="2277"/>
      <c r="QLC3" s="2277"/>
      <c r="QLD3" s="2277"/>
      <c r="QLE3" s="2277"/>
      <c r="QLF3" s="2277"/>
      <c r="QLG3" s="2277"/>
      <c r="QLH3" s="2277"/>
      <c r="QLI3" s="2277"/>
      <c r="QLJ3" s="2277"/>
      <c r="QLK3" s="2277"/>
      <c r="QLL3" s="2277"/>
      <c r="QLM3" s="2277"/>
      <c r="QLN3" s="2277"/>
      <c r="QLO3" s="2277"/>
      <c r="QLP3" s="2277"/>
      <c r="QLQ3" s="2277"/>
      <c r="QLR3" s="2277"/>
      <c r="QLS3" s="2277"/>
      <c r="QLT3" s="2277"/>
      <c r="QLU3" s="2277"/>
      <c r="QLV3" s="2277"/>
      <c r="QLW3" s="2277"/>
      <c r="QLX3" s="2277"/>
      <c r="QLY3" s="2277"/>
      <c r="QLZ3" s="2277"/>
      <c r="QMA3" s="2277"/>
      <c r="QMB3" s="2277"/>
      <c r="QMC3" s="2277"/>
      <c r="QMD3" s="2277"/>
      <c r="QME3" s="2277"/>
      <c r="QMF3" s="2277"/>
      <c r="QMG3" s="2277"/>
      <c r="QMH3" s="2277"/>
      <c r="QMI3" s="2277"/>
      <c r="QMJ3" s="2277"/>
      <c r="QMK3" s="2277"/>
      <c r="QML3" s="2277"/>
      <c r="QMM3" s="2277"/>
      <c r="QMN3" s="2277"/>
      <c r="QMO3" s="2277"/>
      <c r="QMP3" s="2277"/>
      <c r="QMQ3" s="2277"/>
      <c r="QMR3" s="2277"/>
      <c r="QMS3" s="2277"/>
      <c r="QMT3" s="2277"/>
      <c r="QMU3" s="2277"/>
      <c r="QMV3" s="2277"/>
      <c r="QMW3" s="2277"/>
      <c r="QMX3" s="2277"/>
      <c r="QMY3" s="2277"/>
      <c r="QMZ3" s="2277"/>
      <c r="QNA3" s="2277"/>
      <c r="QNB3" s="2277"/>
      <c r="QNC3" s="2277"/>
      <c r="QND3" s="2277"/>
      <c r="QNE3" s="2277"/>
      <c r="QNF3" s="2277"/>
      <c r="QNG3" s="2277"/>
      <c r="QNH3" s="2277"/>
      <c r="QNI3" s="2277"/>
      <c r="QNJ3" s="2277"/>
      <c r="QNK3" s="2277"/>
      <c r="QNL3" s="2277"/>
      <c r="QNM3" s="2277"/>
      <c r="QNN3" s="2277"/>
      <c r="QNO3" s="2277"/>
      <c r="QNP3" s="2277"/>
      <c r="QNQ3" s="2277"/>
      <c r="QNR3" s="2277"/>
      <c r="QNS3" s="2277"/>
      <c r="QNT3" s="2277"/>
      <c r="QNU3" s="2277"/>
      <c r="QNV3" s="2277"/>
      <c r="QNW3" s="2277"/>
      <c r="QNX3" s="2277"/>
      <c r="QNY3" s="2277"/>
      <c r="QNZ3" s="2277"/>
      <c r="QOA3" s="2277"/>
      <c r="QOB3" s="2277"/>
      <c r="QOC3" s="2277"/>
      <c r="QOD3" s="2277"/>
      <c r="QOE3" s="2277"/>
      <c r="QOF3" s="2277"/>
      <c r="QOG3" s="2277"/>
      <c r="QOH3" s="2277"/>
      <c r="QOI3" s="2277"/>
      <c r="QOJ3" s="2277"/>
      <c r="QOK3" s="2277"/>
      <c r="QOL3" s="2277"/>
      <c r="QOM3" s="2277"/>
      <c r="QON3" s="2277"/>
      <c r="QOO3" s="2277"/>
      <c r="QOP3" s="2277"/>
      <c r="QOQ3" s="2277"/>
      <c r="QOR3" s="2277"/>
      <c r="QOS3" s="2277"/>
      <c r="QOT3" s="2277"/>
      <c r="QOU3" s="2277"/>
      <c r="QOV3" s="2277"/>
      <c r="QOW3" s="2277"/>
      <c r="QOX3" s="2277"/>
      <c r="QOY3" s="2277"/>
      <c r="QOZ3" s="2277"/>
      <c r="QPA3" s="2277"/>
      <c r="QPB3" s="2277"/>
      <c r="QPC3" s="2277"/>
      <c r="QPD3" s="2277"/>
      <c r="QPE3" s="2277"/>
      <c r="QPF3" s="2277"/>
      <c r="QPG3" s="2277"/>
      <c r="QPH3" s="2277"/>
      <c r="QPI3" s="2277"/>
      <c r="QPJ3" s="2277"/>
      <c r="QPK3" s="2277"/>
      <c r="QPL3" s="2277"/>
      <c r="QPM3" s="2277"/>
      <c r="QPN3" s="2277"/>
      <c r="QPO3" s="2277"/>
      <c r="QPP3" s="2277"/>
      <c r="QPQ3" s="2277"/>
      <c r="QPR3" s="2277"/>
      <c r="QPS3" s="2277"/>
      <c r="QPT3" s="2277"/>
      <c r="QPU3" s="2277"/>
      <c r="QPV3" s="2277"/>
      <c r="QPW3" s="2277"/>
      <c r="QPX3" s="2277"/>
      <c r="QPY3" s="2277"/>
      <c r="QPZ3" s="2277"/>
      <c r="QQA3" s="2277"/>
      <c r="QQB3" s="2277"/>
      <c r="QQC3" s="2277"/>
      <c r="QQD3" s="2277"/>
      <c r="QQE3" s="2277"/>
      <c r="QQF3" s="2277"/>
      <c r="QQG3" s="2277"/>
      <c r="QQH3" s="2277"/>
      <c r="QQI3" s="2277"/>
      <c r="QQJ3" s="2277"/>
      <c r="QQK3" s="2277"/>
      <c r="QQL3" s="2277"/>
      <c r="QQM3" s="2277"/>
      <c r="QQN3" s="2277"/>
      <c r="QQO3" s="2277"/>
      <c r="QQP3" s="2277"/>
      <c r="QQQ3" s="2277"/>
      <c r="QQR3" s="2277"/>
      <c r="QQS3" s="2277"/>
      <c r="QQT3" s="2277"/>
      <c r="QQU3" s="2277"/>
      <c r="QQV3" s="2277"/>
      <c r="QQW3" s="2277"/>
      <c r="QQX3" s="2277"/>
      <c r="QQY3" s="2277"/>
      <c r="QQZ3" s="2277"/>
      <c r="QRA3" s="2277"/>
      <c r="QRB3" s="2277"/>
      <c r="QRC3" s="2277"/>
      <c r="QRD3" s="2277"/>
      <c r="QRE3" s="2277"/>
      <c r="QRF3" s="2277"/>
      <c r="QRG3" s="2277"/>
      <c r="QRH3" s="2277"/>
      <c r="QRI3" s="2277"/>
      <c r="QRJ3" s="2277"/>
      <c r="QRK3" s="2277"/>
      <c r="QRL3" s="2277"/>
      <c r="QRM3" s="2277"/>
      <c r="QRN3" s="2277"/>
      <c r="QRO3" s="2277"/>
      <c r="QRP3" s="2277"/>
      <c r="QRQ3" s="2277"/>
      <c r="QRR3" s="2277"/>
      <c r="QRS3" s="2277"/>
      <c r="QRT3" s="2277"/>
      <c r="QRU3" s="2277"/>
      <c r="QRV3" s="2277"/>
      <c r="QRW3" s="2277"/>
      <c r="QRX3" s="2277"/>
      <c r="QRY3" s="2277"/>
      <c r="QRZ3" s="2277"/>
      <c r="QSA3" s="2277"/>
      <c r="QSB3" s="2277"/>
      <c r="QSC3" s="2277"/>
      <c r="QSD3" s="2277"/>
      <c r="QSE3" s="2277"/>
      <c r="QSF3" s="2277"/>
      <c r="QSG3" s="2277"/>
      <c r="QSH3" s="2277"/>
      <c r="QSI3" s="2277"/>
      <c r="QSJ3" s="2277"/>
      <c r="QSK3" s="2277"/>
      <c r="QSL3" s="2277"/>
      <c r="QSM3" s="2277"/>
      <c r="QSN3" s="2277"/>
      <c r="QSO3" s="2277"/>
      <c r="QSP3" s="2277"/>
      <c r="QSQ3" s="2277"/>
      <c r="QSR3" s="2277"/>
      <c r="QSS3" s="2277"/>
      <c r="QST3" s="2277"/>
      <c r="QSU3" s="2277"/>
      <c r="QSV3" s="2277"/>
      <c r="QSW3" s="2277"/>
      <c r="QSX3" s="2277"/>
      <c r="QSY3" s="2277"/>
      <c r="QSZ3" s="2277"/>
      <c r="QTA3" s="2277"/>
      <c r="QTB3" s="2277"/>
      <c r="QTC3" s="2277"/>
      <c r="QTD3" s="2277"/>
      <c r="QTE3" s="2277"/>
      <c r="QTF3" s="2277"/>
      <c r="QTG3" s="2277"/>
      <c r="QTH3" s="2277"/>
      <c r="QTI3" s="2277"/>
      <c r="QTJ3" s="2277"/>
      <c r="QTK3" s="2277"/>
      <c r="QTL3" s="2277"/>
      <c r="QTM3" s="2277"/>
      <c r="QTN3" s="2277"/>
      <c r="QTO3" s="2277"/>
      <c r="QTP3" s="2277"/>
      <c r="QTQ3" s="2277"/>
      <c r="QTR3" s="2277"/>
      <c r="QTS3" s="2277"/>
      <c r="QTT3" s="2277"/>
      <c r="QTU3" s="2277"/>
      <c r="QTV3" s="2277"/>
      <c r="QTW3" s="2277"/>
      <c r="QTX3" s="2277"/>
      <c r="QTY3" s="2277"/>
      <c r="QTZ3" s="2277"/>
      <c r="QUA3" s="2277"/>
      <c r="QUB3" s="2277"/>
      <c r="QUC3" s="2277"/>
      <c r="QUD3" s="2277"/>
      <c r="QUE3" s="2277"/>
      <c r="QUF3" s="2277"/>
      <c r="QUG3" s="2277"/>
      <c r="QUH3" s="2277"/>
      <c r="QUI3" s="2277"/>
      <c r="QUJ3" s="2277"/>
      <c r="QUK3" s="2277"/>
      <c r="QUL3" s="2277"/>
      <c r="QUM3" s="2277"/>
      <c r="QUN3" s="2277"/>
      <c r="QUO3" s="2277"/>
      <c r="QUP3" s="2277"/>
      <c r="QUQ3" s="2277"/>
      <c r="QUR3" s="2277"/>
      <c r="QUS3" s="2277"/>
      <c r="QUT3" s="2277"/>
      <c r="QUU3" s="2277"/>
      <c r="QUV3" s="2277"/>
      <c r="QUW3" s="2277"/>
      <c r="QUX3" s="2277"/>
      <c r="QUY3" s="2277"/>
      <c r="QUZ3" s="2277"/>
      <c r="QVA3" s="2277"/>
      <c r="QVB3" s="2277"/>
      <c r="QVC3" s="2277"/>
      <c r="QVD3" s="2277"/>
      <c r="QVE3" s="2277"/>
      <c r="QVF3" s="2277"/>
      <c r="QVG3" s="2277"/>
      <c r="QVH3" s="2277"/>
      <c r="QVI3" s="2277"/>
      <c r="QVJ3" s="2277"/>
      <c r="QVK3" s="2277"/>
      <c r="QVL3" s="2277"/>
      <c r="QVM3" s="2277"/>
      <c r="QVN3" s="2277"/>
      <c r="QVO3" s="2277"/>
      <c r="QVP3" s="2277"/>
      <c r="QVQ3" s="2277"/>
      <c r="QVR3" s="2277"/>
      <c r="QVS3" s="2277"/>
      <c r="QVT3" s="2277"/>
      <c r="QVU3" s="2277"/>
      <c r="QVV3" s="2277"/>
      <c r="QVW3" s="2277"/>
      <c r="QVX3" s="2277"/>
      <c r="QVY3" s="2277"/>
      <c r="QVZ3" s="2277"/>
      <c r="QWA3" s="2277"/>
      <c r="QWB3" s="2277"/>
      <c r="QWC3" s="2277"/>
      <c r="QWD3" s="2277"/>
      <c r="QWE3" s="2277"/>
      <c r="QWF3" s="2277"/>
      <c r="QWG3" s="2277"/>
      <c r="QWH3" s="2277"/>
      <c r="QWI3" s="2277"/>
      <c r="QWJ3" s="2277"/>
      <c r="QWK3" s="2277"/>
      <c r="QWL3" s="2277"/>
      <c r="QWM3" s="2277"/>
      <c r="QWN3" s="2277"/>
      <c r="QWO3" s="2277"/>
      <c r="QWP3" s="2277"/>
      <c r="QWQ3" s="2277"/>
      <c r="QWR3" s="2277"/>
      <c r="QWS3" s="2277"/>
      <c r="QWT3" s="2277"/>
      <c r="QWU3" s="2277"/>
      <c r="QWV3" s="2277"/>
      <c r="QWW3" s="2277"/>
      <c r="QWX3" s="2277"/>
      <c r="QWY3" s="2277"/>
      <c r="QWZ3" s="2277"/>
      <c r="QXA3" s="2277"/>
      <c r="QXB3" s="2277"/>
      <c r="QXC3" s="2277"/>
      <c r="QXD3" s="2277"/>
      <c r="QXE3" s="2277"/>
      <c r="QXF3" s="2277"/>
      <c r="QXG3" s="2277"/>
      <c r="QXH3" s="2277"/>
      <c r="QXI3" s="2277"/>
      <c r="QXJ3" s="2277"/>
      <c r="QXK3" s="2277"/>
      <c r="QXL3" s="2277"/>
      <c r="QXM3" s="2277"/>
      <c r="QXN3" s="2277"/>
      <c r="QXO3" s="2277"/>
      <c r="QXP3" s="2277"/>
      <c r="QXQ3" s="2277"/>
      <c r="QXR3" s="2277"/>
      <c r="QXS3" s="2277"/>
      <c r="QXT3" s="2277"/>
      <c r="QXU3" s="2277"/>
      <c r="QXV3" s="2277"/>
      <c r="QXW3" s="2277"/>
      <c r="QXX3" s="2277"/>
      <c r="QXY3" s="2277"/>
      <c r="QXZ3" s="2277"/>
      <c r="QYA3" s="2277"/>
      <c r="QYB3" s="2277"/>
      <c r="QYC3" s="2277"/>
      <c r="QYD3" s="2277"/>
      <c r="QYE3" s="2277"/>
      <c r="QYF3" s="2277"/>
      <c r="QYG3" s="2277"/>
      <c r="QYH3" s="2277"/>
      <c r="QYI3" s="2277"/>
      <c r="QYJ3" s="2277"/>
      <c r="QYK3" s="2277"/>
      <c r="QYL3" s="2277"/>
      <c r="QYM3" s="2277"/>
      <c r="QYN3" s="2277"/>
      <c r="QYO3" s="2277"/>
      <c r="QYP3" s="2277"/>
      <c r="QYQ3" s="2277"/>
      <c r="QYR3" s="2277"/>
      <c r="QYS3" s="2277"/>
      <c r="QYT3" s="2277"/>
      <c r="QYU3" s="2277"/>
      <c r="QYV3" s="2277"/>
      <c r="QYW3" s="2277"/>
      <c r="QYX3" s="2277"/>
      <c r="QYY3" s="2277"/>
      <c r="QYZ3" s="2277"/>
      <c r="QZA3" s="2277"/>
      <c r="QZB3" s="2277"/>
      <c r="QZC3" s="2277"/>
      <c r="QZD3" s="2277"/>
      <c r="QZE3" s="2277"/>
      <c r="QZF3" s="2277"/>
      <c r="QZG3" s="2277"/>
      <c r="QZH3" s="2277"/>
      <c r="QZI3" s="2277"/>
      <c r="QZJ3" s="2277"/>
      <c r="QZK3" s="2277"/>
      <c r="QZL3" s="2277"/>
      <c r="QZM3" s="2277"/>
      <c r="QZN3" s="2277"/>
      <c r="QZO3" s="2277"/>
      <c r="QZP3" s="2277"/>
      <c r="QZQ3" s="2277"/>
      <c r="QZR3" s="2277"/>
      <c r="QZS3" s="2277"/>
      <c r="QZT3" s="2277"/>
      <c r="QZU3" s="2277"/>
      <c r="QZV3" s="2277"/>
      <c r="QZW3" s="2277"/>
      <c r="QZX3" s="2277"/>
      <c r="QZY3" s="2277"/>
      <c r="QZZ3" s="2277"/>
      <c r="RAA3" s="2277"/>
      <c r="RAB3" s="2277"/>
      <c r="RAC3" s="2277"/>
      <c r="RAD3" s="2277"/>
      <c r="RAE3" s="2277"/>
      <c r="RAF3" s="2277"/>
      <c r="RAG3" s="2277"/>
      <c r="RAH3" s="2277"/>
      <c r="RAI3" s="2277"/>
      <c r="RAJ3" s="2277"/>
      <c r="RAK3" s="2277"/>
      <c r="RAL3" s="2277"/>
      <c r="RAM3" s="2277"/>
      <c r="RAN3" s="2277"/>
      <c r="RAO3" s="2277"/>
      <c r="RAP3" s="2277"/>
      <c r="RAQ3" s="2277"/>
      <c r="RAR3" s="2277"/>
      <c r="RAS3" s="2277"/>
      <c r="RAT3" s="2277"/>
      <c r="RAU3" s="2277"/>
      <c r="RAV3" s="2277"/>
      <c r="RAW3" s="2277"/>
      <c r="RAX3" s="2277"/>
      <c r="RAY3" s="2277"/>
      <c r="RAZ3" s="2277"/>
      <c r="RBA3" s="2277"/>
      <c r="RBB3" s="2277"/>
      <c r="RBC3" s="2277"/>
      <c r="RBD3" s="2277"/>
      <c r="RBE3" s="2277"/>
      <c r="RBF3" s="2277"/>
      <c r="RBG3" s="2277"/>
      <c r="RBH3" s="2277"/>
      <c r="RBI3" s="2277"/>
      <c r="RBJ3" s="2277"/>
      <c r="RBK3" s="2277"/>
      <c r="RBL3" s="2277"/>
      <c r="RBM3" s="2277"/>
      <c r="RBN3" s="2277"/>
      <c r="RBO3" s="2277"/>
      <c r="RBP3" s="2277"/>
      <c r="RBQ3" s="2277"/>
      <c r="RBR3" s="2277"/>
      <c r="RBS3" s="2277"/>
      <c r="RBT3" s="2277"/>
      <c r="RBU3" s="2277"/>
      <c r="RBV3" s="2277"/>
      <c r="RBW3" s="2277"/>
      <c r="RBX3" s="2277"/>
      <c r="RBY3" s="2277"/>
      <c r="RBZ3" s="2277"/>
      <c r="RCA3" s="2277"/>
      <c r="RCB3" s="2277"/>
      <c r="RCC3" s="2277"/>
      <c r="RCD3" s="2277"/>
      <c r="RCE3" s="2277"/>
      <c r="RCF3" s="2277"/>
      <c r="RCG3" s="2277"/>
      <c r="RCH3" s="2277"/>
      <c r="RCI3" s="2277"/>
      <c r="RCJ3" s="2277"/>
      <c r="RCK3" s="2277"/>
      <c r="RCL3" s="2277"/>
      <c r="RCM3" s="2277"/>
      <c r="RCN3" s="2277"/>
      <c r="RCO3" s="2277"/>
      <c r="RCP3" s="2277"/>
      <c r="RCQ3" s="2277"/>
      <c r="RCR3" s="2277"/>
      <c r="RCS3" s="2277"/>
      <c r="RCT3" s="2277"/>
      <c r="RCU3" s="2277"/>
      <c r="RCV3" s="2277"/>
      <c r="RCW3" s="2277"/>
      <c r="RCX3" s="2277"/>
      <c r="RCY3" s="2277"/>
      <c r="RCZ3" s="2277"/>
      <c r="RDA3" s="2277"/>
      <c r="RDB3" s="2277"/>
      <c r="RDC3" s="2277"/>
      <c r="RDD3" s="2277"/>
      <c r="RDE3" s="2277"/>
      <c r="RDF3" s="2277"/>
      <c r="RDG3" s="2277"/>
      <c r="RDH3" s="2277"/>
      <c r="RDI3" s="2277"/>
      <c r="RDJ3" s="2277"/>
      <c r="RDK3" s="2277"/>
      <c r="RDL3" s="2277"/>
      <c r="RDM3" s="2277"/>
      <c r="RDN3" s="2277"/>
      <c r="RDO3" s="2277"/>
      <c r="RDP3" s="2277"/>
      <c r="RDQ3" s="2277"/>
      <c r="RDR3" s="2277"/>
      <c r="RDS3" s="2277"/>
      <c r="RDT3" s="2277"/>
      <c r="RDU3" s="2277"/>
      <c r="RDV3" s="2277"/>
      <c r="RDW3" s="2277"/>
      <c r="RDX3" s="2277"/>
      <c r="RDY3" s="2277"/>
      <c r="RDZ3" s="2277"/>
      <c r="REA3" s="2277"/>
      <c r="REB3" s="2277"/>
      <c r="REC3" s="2277"/>
      <c r="RED3" s="2277"/>
      <c r="REE3" s="2277"/>
      <c r="REF3" s="2277"/>
      <c r="REG3" s="2277"/>
      <c r="REH3" s="2277"/>
      <c r="REI3" s="2277"/>
      <c r="REJ3" s="2277"/>
      <c r="REK3" s="2277"/>
      <c r="REL3" s="2277"/>
      <c r="REM3" s="2277"/>
      <c r="REN3" s="2277"/>
      <c r="REO3" s="2277"/>
      <c r="REP3" s="2277"/>
      <c r="REQ3" s="2277"/>
      <c r="RER3" s="2277"/>
      <c r="RES3" s="2277"/>
      <c r="RET3" s="2277"/>
      <c r="REU3" s="2277"/>
      <c r="REV3" s="2277"/>
      <c r="REW3" s="2277"/>
      <c r="REX3" s="2277"/>
      <c r="REY3" s="2277"/>
      <c r="REZ3" s="2277"/>
      <c r="RFA3" s="2277"/>
      <c r="RFB3" s="2277"/>
      <c r="RFC3" s="2277"/>
      <c r="RFD3" s="2277"/>
      <c r="RFE3" s="2277"/>
      <c r="RFF3" s="2277"/>
      <c r="RFG3" s="2277"/>
      <c r="RFH3" s="2277"/>
      <c r="RFI3" s="2277"/>
      <c r="RFJ3" s="2277"/>
      <c r="RFK3" s="2277"/>
      <c r="RFL3" s="2277"/>
      <c r="RFM3" s="2277"/>
      <c r="RFN3" s="2277"/>
      <c r="RFO3" s="2277"/>
      <c r="RFP3" s="2277"/>
      <c r="RFQ3" s="2277"/>
      <c r="RFR3" s="2277"/>
      <c r="RFS3" s="2277"/>
      <c r="RFT3" s="2277"/>
      <c r="RFU3" s="2277"/>
      <c r="RFV3" s="2277"/>
      <c r="RFW3" s="2277"/>
      <c r="RFX3" s="2277"/>
      <c r="RFY3" s="2277"/>
      <c r="RFZ3" s="2277"/>
      <c r="RGA3" s="2277"/>
      <c r="RGB3" s="2277"/>
      <c r="RGC3" s="2277"/>
      <c r="RGD3" s="2277"/>
      <c r="RGE3" s="2277"/>
      <c r="RGF3" s="2277"/>
      <c r="RGG3" s="2277"/>
      <c r="RGH3" s="2277"/>
      <c r="RGI3" s="2277"/>
      <c r="RGJ3" s="2277"/>
      <c r="RGK3" s="2277"/>
      <c r="RGL3" s="2277"/>
      <c r="RGM3" s="2277"/>
      <c r="RGN3" s="2277"/>
      <c r="RGO3" s="2277"/>
      <c r="RGP3" s="2277"/>
      <c r="RGQ3" s="2277"/>
      <c r="RGR3" s="2277"/>
      <c r="RGS3" s="2277"/>
      <c r="RGT3" s="2277"/>
      <c r="RGU3" s="2277"/>
      <c r="RGV3" s="2277"/>
      <c r="RGW3" s="2277"/>
      <c r="RGX3" s="2277"/>
      <c r="RGY3" s="2277"/>
      <c r="RGZ3" s="2277"/>
      <c r="RHA3" s="2277"/>
      <c r="RHB3" s="2277"/>
      <c r="RHC3" s="2277"/>
      <c r="RHD3" s="2277"/>
      <c r="RHE3" s="2277"/>
      <c r="RHF3" s="2277"/>
      <c r="RHG3" s="2277"/>
      <c r="RHH3" s="2277"/>
      <c r="RHI3" s="2277"/>
      <c r="RHJ3" s="2277"/>
      <c r="RHK3" s="2277"/>
      <c r="RHL3" s="2277"/>
      <c r="RHM3" s="2277"/>
      <c r="RHN3" s="2277"/>
      <c r="RHO3" s="2277"/>
      <c r="RHP3" s="2277"/>
      <c r="RHQ3" s="2277"/>
      <c r="RHR3" s="2277"/>
      <c r="RHS3" s="2277"/>
      <c r="RHT3" s="2277"/>
      <c r="RHU3" s="2277"/>
      <c r="RHV3" s="2277"/>
      <c r="RHW3" s="2277"/>
      <c r="RHX3" s="2277"/>
      <c r="RHY3" s="2277"/>
      <c r="RHZ3" s="2277"/>
      <c r="RIA3" s="2277"/>
      <c r="RIB3" s="2277"/>
      <c r="RIC3" s="2277"/>
      <c r="RID3" s="2277"/>
      <c r="RIE3" s="2277"/>
      <c r="RIF3" s="2277"/>
      <c r="RIG3" s="2277"/>
      <c r="RIH3" s="2277"/>
      <c r="RII3" s="2277"/>
      <c r="RIJ3" s="2277"/>
      <c r="RIK3" s="2277"/>
      <c r="RIL3" s="2277"/>
      <c r="RIM3" s="2277"/>
      <c r="RIN3" s="2277"/>
      <c r="RIO3" s="2277"/>
      <c r="RIP3" s="2277"/>
      <c r="RIQ3" s="2277"/>
      <c r="RIR3" s="2277"/>
      <c r="RIS3" s="2277"/>
      <c r="RIT3" s="2277"/>
      <c r="RIU3" s="2277"/>
      <c r="RIV3" s="2277"/>
      <c r="RIW3" s="2277"/>
      <c r="RIX3" s="2277"/>
      <c r="RIY3" s="2277"/>
      <c r="RIZ3" s="2277"/>
      <c r="RJA3" s="2277"/>
      <c r="RJB3" s="2277"/>
      <c r="RJC3" s="2277"/>
      <c r="RJD3" s="2277"/>
      <c r="RJE3" s="2277"/>
      <c r="RJF3" s="2277"/>
      <c r="RJG3" s="2277"/>
      <c r="RJH3" s="2277"/>
      <c r="RJI3" s="2277"/>
      <c r="RJJ3" s="2277"/>
      <c r="RJK3" s="2277"/>
      <c r="RJL3" s="2277"/>
      <c r="RJM3" s="2277"/>
      <c r="RJN3" s="2277"/>
      <c r="RJO3" s="2277"/>
      <c r="RJP3" s="2277"/>
      <c r="RJQ3" s="2277"/>
      <c r="RJR3" s="2277"/>
      <c r="RJS3" s="2277"/>
      <c r="RJT3" s="2277"/>
      <c r="RJU3" s="2277"/>
      <c r="RJV3" s="2277"/>
      <c r="RJW3" s="2277"/>
      <c r="RJX3" s="2277"/>
      <c r="RJY3" s="2277"/>
      <c r="RJZ3" s="2277"/>
      <c r="RKA3" s="2277"/>
      <c r="RKB3" s="2277"/>
      <c r="RKC3" s="2277"/>
      <c r="RKD3" s="2277"/>
      <c r="RKE3" s="2277"/>
      <c r="RKF3" s="2277"/>
      <c r="RKG3" s="2277"/>
      <c r="RKH3" s="2277"/>
      <c r="RKI3" s="2277"/>
      <c r="RKJ3" s="2277"/>
      <c r="RKK3" s="2277"/>
      <c r="RKL3" s="2277"/>
      <c r="RKM3" s="2277"/>
      <c r="RKN3" s="2277"/>
      <c r="RKO3" s="2277"/>
      <c r="RKP3" s="2277"/>
      <c r="RKQ3" s="2277"/>
      <c r="RKR3" s="2277"/>
      <c r="RKS3" s="2277"/>
      <c r="RKT3" s="2277"/>
      <c r="RKU3" s="2277"/>
      <c r="RKV3" s="2277"/>
      <c r="RKW3" s="2277"/>
      <c r="RKX3" s="2277"/>
      <c r="RKY3" s="2277"/>
      <c r="RKZ3" s="2277"/>
      <c r="RLA3" s="2277"/>
      <c r="RLB3" s="2277"/>
      <c r="RLC3" s="2277"/>
      <c r="RLD3" s="2277"/>
      <c r="RLE3" s="2277"/>
      <c r="RLF3" s="2277"/>
      <c r="RLG3" s="2277"/>
      <c r="RLH3" s="2277"/>
      <c r="RLI3" s="2277"/>
      <c r="RLJ3" s="2277"/>
      <c r="RLK3" s="2277"/>
      <c r="RLL3" s="2277"/>
      <c r="RLM3" s="2277"/>
      <c r="RLN3" s="2277"/>
      <c r="RLO3" s="2277"/>
      <c r="RLP3" s="2277"/>
      <c r="RLQ3" s="2277"/>
      <c r="RLR3" s="2277"/>
      <c r="RLS3" s="2277"/>
      <c r="RLT3" s="2277"/>
      <c r="RLU3" s="2277"/>
      <c r="RLV3" s="2277"/>
      <c r="RLW3" s="2277"/>
      <c r="RLX3" s="2277"/>
      <c r="RLY3" s="2277"/>
      <c r="RLZ3" s="2277"/>
      <c r="RMA3" s="2277"/>
      <c r="RMB3" s="2277"/>
      <c r="RMC3" s="2277"/>
      <c r="RMD3" s="2277"/>
      <c r="RME3" s="2277"/>
      <c r="RMF3" s="2277"/>
      <c r="RMG3" s="2277"/>
      <c r="RMH3" s="2277"/>
      <c r="RMI3" s="2277"/>
      <c r="RMJ3" s="2277"/>
      <c r="RMK3" s="2277"/>
      <c r="RML3" s="2277"/>
      <c r="RMM3" s="2277"/>
      <c r="RMN3" s="2277"/>
      <c r="RMO3" s="2277"/>
      <c r="RMP3" s="2277"/>
      <c r="RMQ3" s="2277"/>
      <c r="RMR3" s="2277"/>
      <c r="RMS3" s="2277"/>
      <c r="RMT3" s="2277"/>
      <c r="RMU3" s="2277"/>
      <c r="RMV3" s="2277"/>
      <c r="RMW3" s="2277"/>
      <c r="RMX3" s="2277"/>
      <c r="RMY3" s="2277"/>
      <c r="RMZ3" s="2277"/>
      <c r="RNA3" s="2277"/>
      <c r="RNB3" s="2277"/>
      <c r="RNC3" s="2277"/>
      <c r="RND3" s="2277"/>
      <c r="RNE3" s="2277"/>
      <c r="RNF3" s="2277"/>
      <c r="RNG3" s="2277"/>
      <c r="RNH3" s="2277"/>
      <c r="RNI3" s="2277"/>
      <c r="RNJ3" s="2277"/>
      <c r="RNK3" s="2277"/>
      <c r="RNL3" s="2277"/>
      <c r="RNM3" s="2277"/>
      <c r="RNN3" s="2277"/>
      <c r="RNO3" s="2277"/>
      <c r="RNP3" s="2277"/>
      <c r="RNQ3" s="2277"/>
      <c r="RNR3" s="2277"/>
      <c r="RNS3" s="2277"/>
      <c r="RNT3" s="2277"/>
      <c r="RNU3" s="2277"/>
      <c r="RNV3" s="2277"/>
      <c r="RNW3" s="2277"/>
      <c r="RNX3" s="2277"/>
      <c r="RNY3" s="2277"/>
      <c r="RNZ3" s="2277"/>
      <c r="ROA3" s="2277"/>
      <c r="ROB3" s="2277"/>
      <c r="ROC3" s="2277"/>
      <c r="ROD3" s="2277"/>
      <c r="ROE3" s="2277"/>
      <c r="ROF3" s="2277"/>
      <c r="ROG3" s="2277"/>
      <c r="ROH3" s="2277"/>
      <c r="ROI3" s="2277"/>
      <c r="ROJ3" s="2277"/>
      <c r="ROK3" s="2277"/>
      <c r="ROL3" s="2277"/>
      <c r="ROM3" s="2277"/>
      <c r="RON3" s="2277"/>
      <c r="ROO3" s="2277"/>
      <c r="ROP3" s="2277"/>
      <c r="ROQ3" s="2277"/>
      <c r="ROR3" s="2277"/>
      <c r="ROS3" s="2277"/>
      <c r="ROT3" s="2277"/>
      <c r="ROU3" s="2277"/>
      <c r="ROV3" s="2277"/>
      <c r="ROW3" s="2277"/>
      <c r="ROX3" s="2277"/>
      <c r="ROY3" s="2277"/>
      <c r="ROZ3" s="2277"/>
      <c r="RPA3" s="2277"/>
      <c r="RPB3" s="2277"/>
      <c r="RPC3" s="2277"/>
      <c r="RPD3" s="2277"/>
      <c r="RPE3" s="2277"/>
      <c r="RPF3" s="2277"/>
      <c r="RPG3" s="2277"/>
      <c r="RPH3" s="2277"/>
      <c r="RPI3" s="2277"/>
      <c r="RPJ3" s="2277"/>
      <c r="RPK3" s="2277"/>
      <c r="RPL3" s="2277"/>
      <c r="RPM3" s="2277"/>
      <c r="RPN3" s="2277"/>
      <c r="RPO3" s="2277"/>
      <c r="RPP3" s="2277"/>
      <c r="RPQ3" s="2277"/>
      <c r="RPR3" s="2277"/>
      <c r="RPS3" s="2277"/>
      <c r="RPT3" s="2277"/>
      <c r="RPU3" s="2277"/>
      <c r="RPV3" s="2277"/>
      <c r="RPW3" s="2277"/>
      <c r="RPX3" s="2277"/>
      <c r="RPY3" s="2277"/>
      <c r="RPZ3" s="2277"/>
      <c r="RQA3" s="2277"/>
      <c r="RQB3" s="2277"/>
      <c r="RQC3" s="2277"/>
      <c r="RQD3" s="2277"/>
      <c r="RQE3" s="2277"/>
      <c r="RQF3" s="2277"/>
      <c r="RQG3" s="2277"/>
      <c r="RQH3" s="2277"/>
      <c r="RQI3" s="2277"/>
      <c r="RQJ3" s="2277"/>
      <c r="RQK3" s="2277"/>
      <c r="RQL3" s="2277"/>
      <c r="RQM3" s="2277"/>
      <c r="RQN3" s="2277"/>
      <c r="RQO3" s="2277"/>
      <c r="RQP3" s="2277"/>
      <c r="RQQ3" s="2277"/>
      <c r="RQR3" s="2277"/>
      <c r="RQS3" s="2277"/>
      <c r="RQT3" s="2277"/>
      <c r="RQU3" s="2277"/>
      <c r="RQV3" s="2277"/>
      <c r="RQW3" s="2277"/>
      <c r="RQX3" s="2277"/>
      <c r="RQY3" s="2277"/>
      <c r="RQZ3" s="2277"/>
      <c r="RRA3" s="2277"/>
      <c r="RRB3" s="2277"/>
      <c r="RRC3" s="2277"/>
      <c r="RRD3" s="2277"/>
      <c r="RRE3" s="2277"/>
      <c r="RRF3" s="2277"/>
      <c r="RRG3" s="2277"/>
      <c r="RRH3" s="2277"/>
      <c r="RRI3" s="2277"/>
      <c r="RRJ3" s="2277"/>
      <c r="RRK3" s="2277"/>
      <c r="RRL3" s="2277"/>
      <c r="RRM3" s="2277"/>
      <c r="RRN3" s="2277"/>
      <c r="RRO3" s="2277"/>
      <c r="RRP3" s="2277"/>
      <c r="RRQ3" s="2277"/>
      <c r="RRR3" s="2277"/>
      <c r="RRS3" s="2277"/>
      <c r="RRT3" s="2277"/>
      <c r="RRU3" s="2277"/>
      <c r="RRV3" s="2277"/>
      <c r="RRW3" s="2277"/>
      <c r="RRX3" s="2277"/>
      <c r="RRY3" s="2277"/>
      <c r="RRZ3" s="2277"/>
      <c r="RSA3" s="2277"/>
      <c r="RSB3" s="2277"/>
      <c r="RSC3" s="2277"/>
      <c r="RSD3" s="2277"/>
      <c r="RSE3" s="2277"/>
      <c r="RSF3" s="2277"/>
      <c r="RSG3" s="2277"/>
      <c r="RSH3" s="2277"/>
      <c r="RSI3" s="2277"/>
      <c r="RSJ3" s="2277"/>
      <c r="RSK3" s="2277"/>
      <c r="RSL3" s="2277"/>
      <c r="RSM3" s="2277"/>
      <c r="RSN3" s="2277"/>
      <c r="RSO3" s="2277"/>
      <c r="RSP3" s="2277"/>
      <c r="RSQ3" s="2277"/>
      <c r="RSR3" s="2277"/>
      <c r="RSS3" s="2277"/>
      <c r="RST3" s="2277"/>
      <c r="RSU3" s="2277"/>
      <c r="RSV3" s="2277"/>
      <c r="RSW3" s="2277"/>
      <c r="RSX3" s="2277"/>
      <c r="RSY3" s="2277"/>
      <c r="RSZ3" s="2277"/>
      <c r="RTA3" s="2277"/>
      <c r="RTB3" s="2277"/>
      <c r="RTC3" s="2277"/>
      <c r="RTD3" s="2277"/>
      <c r="RTE3" s="2277"/>
      <c r="RTF3" s="2277"/>
      <c r="RTG3" s="2277"/>
      <c r="RTH3" s="2277"/>
      <c r="RTI3" s="2277"/>
      <c r="RTJ3" s="2277"/>
      <c r="RTK3" s="2277"/>
      <c r="RTL3" s="2277"/>
      <c r="RTM3" s="2277"/>
      <c r="RTN3" s="2277"/>
      <c r="RTO3" s="2277"/>
      <c r="RTP3" s="2277"/>
      <c r="RTQ3" s="2277"/>
      <c r="RTR3" s="2277"/>
      <c r="RTS3" s="2277"/>
      <c r="RTT3" s="2277"/>
      <c r="RTU3" s="2277"/>
      <c r="RTV3" s="2277"/>
      <c r="RTW3" s="2277"/>
      <c r="RTX3" s="2277"/>
      <c r="RTY3" s="2277"/>
      <c r="RTZ3" s="2277"/>
      <c r="RUA3" s="2277"/>
      <c r="RUB3" s="2277"/>
      <c r="RUC3" s="2277"/>
      <c r="RUD3" s="2277"/>
      <c r="RUE3" s="2277"/>
      <c r="RUF3" s="2277"/>
      <c r="RUG3" s="2277"/>
      <c r="RUH3" s="2277"/>
      <c r="RUI3" s="2277"/>
      <c r="RUJ3" s="2277"/>
      <c r="RUK3" s="2277"/>
      <c r="RUL3" s="2277"/>
      <c r="RUM3" s="2277"/>
      <c r="RUN3" s="2277"/>
      <c r="RUO3" s="2277"/>
      <c r="RUP3" s="2277"/>
      <c r="RUQ3" s="2277"/>
      <c r="RUR3" s="2277"/>
      <c r="RUS3" s="2277"/>
      <c r="RUT3" s="2277"/>
      <c r="RUU3" s="2277"/>
      <c r="RUV3" s="2277"/>
      <c r="RUW3" s="2277"/>
      <c r="RUX3" s="2277"/>
      <c r="RUY3" s="2277"/>
      <c r="RUZ3" s="2277"/>
      <c r="RVA3" s="2277"/>
      <c r="RVB3" s="2277"/>
      <c r="RVC3" s="2277"/>
      <c r="RVD3" s="2277"/>
      <c r="RVE3" s="2277"/>
      <c r="RVF3" s="2277"/>
      <c r="RVG3" s="2277"/>
      <c r="RVH3" s="2277"/>
      <c r="RVI3" s="2277"/>
      <c r="RVJ3" s="2277"/>
      <c r="RVK3" s="2277"/>
      <c r="RVL3" s="2277"/>
      <c r="RVM3" s="2277"/>
      <c r="RVN3" s="2277"/>
      <c r="RVO3" s="2277"/>
      <c r="RVP3" s="2277"/>
      <c r="RVQ3" s="2277"/>
      <c r="RVR3" s="2277"/>
      <c r="RVS3" s="2277"/>
      <c r="RVT3" s="2277"/>
      <c r="RVU3" s="2277"/>
      <c r="RVV3" s="2277"/>
      <c r="RVW3" s="2277"/>
      <c r="RVX3" s="2277"/>
      <c r="RVY3" s="2277"/>
      <c r="RVZ3" s="2277"/>
      <c r="RWA3" s="2277"/>
      <c r="RWB3" s="2277"/>
      <c r="RWC3" s="2277"/>
      <c r="RWD3" s="2277"/>
      <c r="RWE3" s="2277"/>
      <c r="RWF3" s="2277"/>
      <c r="RWG3" s="2277"/>
      <c r="RWH3" s="2277"/>
      <c r="RWI3" s="2277"/>
      <c r="RWJ3" s="2277"/>
      <c r="RWK3" s="2277"/>
      <c r="RWL3" s="2277"/>
      <c r="RWM3" s="2277"/>
      <c r="RWN3" s="2277"/>
      <c r="RWO3" s="2277"/>
      <c r="RWP3" s="2277"/>
      <c r="RWQ3" s="2277"/>
      <c r="RWR3" s="2277"/>
      <c r="RWS3" s="2277"/>
      <c r="RWT3" s="2277"/>
      <c r="RWU3" s="2277"/>
      <c r="RWV3" s="2277"/>
      <c r="RWW3" s="2277"/>
      <c r="RWX3" s="2277"/>
      <c r="RWY3" s="2277"/>
      <c r="RWZ3" s="2277"/>
      <c r="RXA3" s="2277"/>
      <c r="RXB3" s="2277"/>
      <c r="RXC3" s="2277"/>
      <c r="RXD3" s="2277"/>
      <c r="RXE3" s="2277"/>
      <c r="RXF3" s="2277"/>
      <c r="RXG3" s="2277"/>
      <c r="RXH3" s="2277"/>
      <c r="RXI3" s="2277"/>
      <c r="RXJ3" s="2277"/>
      <c r="RXK3" s="2277"/>
      <c r="RXL3" s="2277"/>
      <c r="RXM3" s="2277"/>
      <c r="RXN3" s="2277"/>
      <c r="RXO3" s="2277"/>
      <c r="RXP3" s="2277"/>
      <c r="RXQ3" s="2277"/>
      <c r="RXR3" s="2277"/>
      <c r="RXS3" s="2277"/>
      <c r="RXT3" s="2277"/>
      <c r="RXU3" s="2277"/>
      <c r="RXV3" s="2277"/>
      <c r="RXW3" s="2277"/>
      <c r="RXX3" s="2277"/>
      <c r="RXY3" s="2277"/>
      <c r="RXZ3" s="2277"/>
      <c r="RYA3" s="2277"/>
      <c r="RYB3" s="2277"/>
      <c r="RYC3" s="2277"/>
      <c r="RYD3" s="2277"/>
      <c r="RYE3" s="2277"/>
      <c r="RYF3" s="2277"/>
      <c r="RYG3" s="2277"/>
      <c r="RYH3" s="2277"/>
      <c r="RYI3" s="2277"/>
      <c r="RYJ3" s="2277"/>
      <c r="RYK3" s="2277"/>
      <c r="RYL3" s="2277"/>
      <c r="RYM3" s="2277"/>
      <c r="RYN3" s="2277"/>
      <c r="RYO3" s="2277"/>
      <c r="RYP3" s="2277"/>
      <c r="RYQ3" s="2277"/>
      <c r="RYR3" s="2277"/>
      <c r="RYS3" s="2277"/>
      <c r="RYT3" s="2277"/>
      <c r="RYU3" s="2277"/>
      <c r="RYV3" s="2277"/>
      <c r="RYW3" s="2277"/>
      <c r="RYX3" s="2277"/>
      <c r="RYY3" s="2277"/>
      <c r="RYZ3" s="2277"/>
      <c r="RZA3" s="2277"/>
      <c r="RZB3" s="2277"/>
      <c r="RZC3" s="2277"/>
      <c r="RZD3" s="2277"/>
      <c r="RZE3" s="2277"/>
      <c r="RZF3" s="2277"/>
      <c r="RZG3" s="2277"/>
      <c r="RZH3" s="2277"/>
      <c r="RZI3" s="2277"/>
      <c r="RZJ3" s="2277"/>
      <c r="RZK3" s="2277"/>
      <c r="RZL3" s="2277"/>
      <c r="RZM3" s="2277"/>
      <c r="RZN3" s="2277"/>
      <c r="RZO3" s="2277"/>
      <c r="RZP3" s="2277"/>
      <c r="RZQ3" s="2277"/>
      <c r="RZR3" s="2277"/>
      <c r="RZS3" s="2277"/>
      <c r="RZT3" s="2277"/>
      <c r="RZU3" s="2277"/>
      <c r="RZV3" s="2277"/>
      <c r="RZW3" s="2277"/>
      <c r="RZX3" s="2277"/>
      <c r="RZY3" s="2277"/>
      <c r="RZZ3" s="2277"/>
      <c r="SAA3" s="2277"/>
      <c r="SAB3" s="2277"/>
      <c r="SAC3" s="2277"/>
      <c r="SAD3" s="2277"/>
      <c r="SAE3" s="2277"/>
      <c r="SAF3" s="2277"/>
      <c r="SAG3" s="2277"/>
      <c r="SAH3" s="2277"/>
      <c r="SAI3" s="2277"/>
      <c r="SAJ3" s="2277"/>
      <c r="SAK3" s="2277"/>
      <c r="SAL3" s="2277"/>
      <c r="SAM3" s="2277"/>
      <c r="SAN3" s="2277"/>
      <c r="SAO3" s="2277"/>
      <c r="SAP3" s="2277"/>
      <c r="SAQ3" s="2277"/>
      <c r="SAR3" s="2277"/>
      <c r="SAS3" s="2277"/>
      <c r="SAT3" s="2277"/>
      <c r="SAU3" s="2277"/>
      <c r="SAV3" s="2277"/>
      <c r="SAW3" s="2277"/>
      <c r="SAX3" s="2277"/>
      <c r="SAY3" s="2277"/>
      <c r="SAZ3" s="2277"/>
      <c r="SBA3" s="2277"/>
      <c r="SBB3" s="2277"/>
      <c r="SBC3" s="2277"/>
      <c r="SBD3" s="2277"/>
      <c r="SBE3" s="2277"/>
      <c r="SBF3" s="2277"/>
      <c r="SBG3" s="2277"/>
      <c r="SBH3" s="2277"/>
      <c r="SBI3" s="2277"/>
      <c r="SBJ3" s="2277"/>
      <c r="SBK3" s="2277"/>
      <c r="SBL3" s="2277"/>
      <c r="SBM3" s="2277"/>
      <c r="SBN3" s="2277"/>
      <c r="SBO3" s="2277"/>
      <c r="SBP3" s="2277"/>
      <c r="SBQ3" s="2277"/>
      <c r="SBR3" s="2277"/>
      <c r="SBS3" s="2277"/>
      <c r="SBT3" s="2277"/>
      <c r="SBU3" s="2277"/>
      <c r="SBV3" s="2277"/>
      <c r="SBW3" s="2277"/>
      <c r="SBX3" s="2277"/>
      <c r="SBY3" s="2277"/>
      <c r="SBZ3" s="2277"/>
      <c r="SCA3" s="2277"/>
      <c r="SCB3" s="2277"/>
      <c r="SCC3" s="2277"/>
      <c r="SCD3" s="2277"/>
      <c r="SCE3" s="2277"/>
      <c r="SCF3" s="2277"/>
      <c r="SCG3" s="2277"/>
      <c r="SCH3" s="2277"/>
      <c r="SCI3" s="2277"/>
      <c r="SCJ3" s="2277"/>
      <c r="SCK3" s="2277"/>
      <c r="SCL3" s="2277"/>
      <c r="SCM3" s="2277"/>
      <c r="SCN3" s="2277"/>
      <c r="SCO3" s="2277"/>
      <c r="SCP3" s="2277"/>
      <c r="SCQ3" s="2277"/>
      <c r="SCR3" s="2277"/>
      <c r="SCS3" s="2277"/>
      <c r="SCT3" s="2277"/>
      <c r="SCU3" s="2277"/>
      <c r="SCV3" s="2277"/>
      <c r="SCW3" s="2277"/>
      <c r="SCX3" s="2277"/>
      <c r="SCY3" s="2277"/>
      <c r="SCZ3" s="2277"/>
      <c r="SDA3" s="2277"/>
      <c r="SDB3" s="2277"/>
      <c r="SDC3" s="2277"/>
      <c r="SDD3" s="2277"/>
      <c r="SDE3" s="2277"/>
      <c r="SDF3" s="2277"/>
      <c r="SDG3" s="2277"/>
      <c r="SDH3" s="2277"/>
      <c r="SDI3" s="2277"/>
      <c r="SDJ3" s="2277"/>
      <c r="SDK3" s="2277"/>
      <c r="SDL3" s="2277"/>
      <c r="SDM3" s="2277"/>
      <c r="SDN3" s="2277"/>
      <c r="SDO3" s="2277"/>
      <c r="SDP3" s="2277"/>
      <c r="SDQ3" s="2277"/>
      <c r="SDR3" s="2277"/>
      <c r="SDS3" s="2277"/>
      <c r="SDT3" s="2277"/>
      <c r="SDU3" s="2277"/>
      <c r="SDV3" s="2277"/>
      <c r="SDW3" s="2277"/>
      <c r="SDX3" s="2277"/>
      <c r="SDY3" s="2277"/>
      <c r="SDZ3" s="2277"/>
      <c r="SEA3" s="2277"/>
      <c r="SEB3" s="2277"/>
      <c r="SEC3" s="2277"/>
      <c r="SED3" s="2277"/>
      <c r="SEE3" s="2277"/>
      <c r="SEF3" s="2277"/>
      <c r="SEG3" s="2277"/>
      <c r="SEH3" s="2277"/>
      <c r="SEI3" s="2277"/>
      <c r="SEJ3" s="2277"/>
      <c r="SEK3" s="2277"/>
      <c r="SEL3" s="2277"/>
      <c r="SEM3" s="2277"/>
      <c r="SEN3" s="2277"/>
      <c r="SEO3" s="2277"/>
      <c r="SEP3" s="2277"/>
      <c r="SEQ3" s="2277"/>
      <c r="SER3" s="2277"/>
      <c r="SES3" s="2277"/>
      <c r="SET3" s="2277"/>
      <c r="SEU3" s="2277"/>
      <c r="SEV3" s="2277"/>
      <c r="SEW3" s="2277"/>
      <c r="SEX3" s="2277"/>
      <c r="SEY3" s="2277"/>
      <c r="SEZ3" s="2277"/>
      <c r="SFA3" s="2277"/>
      <c r="SFB3" s="2277"/>
      <c r="SFC3" s="2277"/>
      <c r="SFD3" s="2277"/>
      <c r="SFE3" s="2277"/>
      <c r="SFF3" s="2277"/>
      <c r="SFG3" s="2277"/>
      <c r="SFH3" s="2277"/>
      <c r="SFI3" s="2277"/>
      <c r="SFJ3" s="2277"/>
      <c r="SFK3" s="2277"/>
      <c r="SFL3" s="2277"/>
      <c r="SFM3" s="2277"/>
      <c r="SFN3" s="2277"/>
      <c r="SFO3" s="2277"/>
      <c r="SFP3" s="2277"/>
      <c r="SFQ3" s="2277"/>
      <c r="SFR3" s="2277"/>
      <c r="SFS3" s="2277"/>
      <c r="SFT3" s="2277"/>
      <c r="SFU3" s="2277"/>
      <c r="SFV3" s="2277"/>
      <c r="SFW3" s="2277"/>
      <c r="SFX3" s="2277"/>
      <c r="SFY3" s="2277"/>
      <c r="SFZ3" s="2277"/>
      <c r="SGA3" s="2277"/>
      <c r="SGB3" s="2277"/>
      <c r="SGC3" s="2277"/>
      <c r="SGD3" s="2277"/>
      <c r="SGE3" s="2277"/>
      <c r="SGF3" s="2277"/>
      <c r="SGG3" s="2277"/>
      <c r="SGH3" s="2277"/>
      <c r="SGI3" s="2277"/>
      <c r="SGJ3" s="2277"/>
      <c r="SGK3" s="2277"/>
      <c r="SGL3" s="2277"/>
      <c r="SGM3" s="2277"/>
      <c r="SGN3" s="2277"/>
      <c r="SGO3" s="2277"/>
      <c r="SGP3" s="2277"/>
      <c r="SGQ3" s="2277"/>
      <c r="SGR3" s="2277"/>
      <c r="SGS3" s="2277"/>
      <c r="SGT3" s="2277"/>
      <c r="SGU3" s="2277"/>
      <c r="SGV3" s="2277"/>
      <c r="SGW3" s="2277"/>
      <c r="SGX3" s="2277"/>
      <c r="SGY3" s="2277"/>
      <c r="SGZ3" s="2277"/>
      <c r="SHA3" s="2277"/>
      <c r="SHB3" s="2277"/>
      <c r="SHC3" s="2277"/>
      <c r="SHD3" s="2277"/>
      <c r="SHE3" s="2277"/>
      <c r="SHF3" s="2277"/>
      <c r="SHG3" s="2277"/>
      <c r="SHH3" s="2277"/>
      <c r="SHI3" s="2277"/>
      <c r="SHJ3" s="2277"/>
      <c r="SHK3" s="2277"/>
      <c r="SHL3" s="2277"/>
      <c r="SHM3" s="2277"/>
      <c r="SHN3" s="2277"/>
      <c r="SHO3" s="2277"/>
      <c r="SHP3" s="2277"/>
      <c r="SHQ3" s="2277"/>
      <c r="SHR3" s="2277"/>
      <c r="SHS3" s="2277"/>
      <c r="SHT3" s="2277"/>
      <c r="SHU3" s="2277"/>
      <c r="SHV3" s="2277"/>
      <c r="SHW3" s="2277"/>
      <c r="SHX3" s="2277"/>
      <c r="SHY3" s="2277"/>
      <c r="SHZ3" s="2277"/>
      <c r="SIA3" s="2277"/>
      <c r="SIB3" s="2277"/>
      <c r="SIC3" s="2277"/>
      <c r="SID3" s="2277"/>
      <c r="SIE3" s="2277"/>
      <c r="SIF3" s="2277"/>
      <c r="SIG3" s="2277"/>
      <c r="SIH3" s="2277"/>
      <c r="SII3" s="2277"/>
      <c r="SIJ3" s="2277"/>
      <c r="SIK3" s="2277"/>
      <c r="SIL3" s="2277"/>
      <c r="SIM3" s="2277"/>
      <c r="SIN3" s="2277"/>
      <c r="SIO3" s="2277"/>
      <c r="SIP3" s="2277"/>
      <c r="SIQ3" s="2277"/>
      <c r="SIR3" s="2277"/>
      <c r="SIS3" s="2277"/>
      <c r="SIT3" s="2277"/>
      <c r="SIU3" s="2277"/>
      <c r="SIV3" s="2277"/>
      <c r="SIW3" s="2277"/>
      <c r="SIX3" s="2277"/>
      <c r="SIY3" s="2277"/>
      <c r="SIZ3" s="2277"/>
      <c r="SJA3" s="2277"/>
      <c r="SJB3" s="2277"/>
      <c r="SJC3" s="2277"/>
      <c r="SJD3" s="2277"/>
      <c r="SJE3" s="2277"/>
      <c r="SJF3" s="2277"/>
      <c r="SJG3" s="2277"/>
      <c r="SJH3" s="2277"/>
      <c r="SJI3" s="2277"/>
      <c r="SJJ3" s="2277"/>
      <c r="SJK3" s="2277"/>
      <c r="SJL3" s="2277"/>
      <c r="SJM3" s="2277"/>
      <c r="SJN3" s="2277"/>
      <c r="SJO3" s="2277"/>
      <c r="SJP3" s="2277"/>
      <c r="SJQ3" s="2277"/>
      <c r="SJR3" s="2277"/>
      <c r="SJS3" s="2277"/>
      <c r="SJT3" s="2277"/>
      <c r="SJU3" s="2277"/>
      <c r="SJV3" s="2277"/>
      <c r="SJW3" s="2277"/>
      <c r="SJX3" s="2277"/>
      <c r="SJY3" s="2277"/>
      <c r="SJZ3" s="2277"/>
      <c r="SKA3" s="2277"/>
      <c r="SKB3" s="2277"/>
      <c r="SKC3" s="2277"/>
      <c r="SKD3" s="2277"/>
      <c r="SKE3" s="2277"/>
      <c r="SKF3" s="2277"/>
      <c r="SKG3" s="2277"/>
      <c r="SKH3" s="2277"/>
      <c r="SKI3" s="2277"/>
      <c r="SKJ3" s="2277"/>
      <c r="SKK3" s="2277"/>
      <c r="SKL3" s="2277"/>
      <c r="SKM3" s="2277"/>
      <c r="SKN3" s="2277"/>
      <c r="SKO3" s="2277"/>
      <c r="SKP3" s="2277"/>
      <c r="SKQ3" s="2277"/>
      <c r="SKR3" s="2277"/>
      <c r="SKS3" s="2277"/>
      <c r="SKT3" s="2277"/>
      <c r="SKU3" s="2277"/>
      <c r="SKV3" s="2277"/>
      <c r="SKW3" s="2277"/>
      <c r="SKX3" s="2277"/>
      <c r="SKY3" s="2277"/>
      <c r="SKZ3" s="2277"/>
      <c r="SLA3" s="2277"/>
      <c r="SLB3" s="2277"/>
      <c r="SLC3" s="2277"/>
      <c r="SLD3" s="2277"/>
      <c r="SLE3" s="2277"/>
      <c r="SLF3" s="2277"/>
      <c r="SLG3" s="2277"/>
      <c r="SLH3" s="2277"/>
      <c r="SLI3" s="2277"/>
      <c r="SLJ3" s="2277"/>
      <c r="SLK3" s="2277"/>
      <c r="SLL3" s="2277"/>
      <c r="SLM3" s="2277"/>
      <c r="SLN3" s="2277"/>
      <c r="SLO3" s="2277"/>
      <c r="SLP3" s="2277"/>
      <c r="SLQ3" s="2277"/>
      <c r="SLR3" s="2277"/>
      <c r="SLS3" s="2277"/>
      <c r="SLT3" s="2277"/>
      <c r="SLU3" s="2277"/>
      <c r="SLV3" s="2277"/>
      <c r="SLW3" s="2277"/>
      <c r="SLX3" s="2277"/>
      <c r="SLY3" s="2277"/>
      <c r="SLZ3" s="2277"/>
      <c r="SMA3" s="2277"/>
      <c r="SMB3" s="2277"/>
      <c r="SMC3" s="2277"/>
      <c r="SMD3" s="2277"/>
      <c r="SME3" s="2277"/>
      <c r="SMF3" s="2277"/>
      <c r="SMG3" s="2277"/>
      <c r="SMH3" s="2277"/>
      <c r="SMI3" s="2277"/>
      <c r="SMJ3" s="2277"/>
      <c r="SMK3" s="2277"/>
      <c r="SML3" s="2277"/>
      <c r="SMM3" s="2277"/>
      <c r="SMN3" s="2277"/>
      <c r="SMO3" s="2277"/>
      <c r="SMP3" s="2277"/>
      <c r="SMQ3" s="2277"/>
      <c r="SMR3" s="2277"/>
      <c r="SMS3" s="2277"/>
      <c r="SMT3" s="2277"/>
      <c r="SMU3" s="2277"/>
      <c r="SMV3" s="2277"/>
      <c r="SMW3" s="2277"/>
      <c r="SMX3" s="2277"/>
      <c r="SMY3" s="2277"/>
      <c r="SMZ3" s="2277"/>
      <c r="SNA3" s="2277"/>
      <c r="SNB3" s="2277"/>
      <c r="SNC3" s="2277"/>
      <c r="SND3" s="2277"/>
      <c r="SNE3" s="2277"/>
      <c r="SNF3" s="2277"/>
      <c r="SNG3" s="2277"/>
      <c r="SNH3" s="2277"/>
      <c r="SNI3" s="2277"/>
      <c r="SNJ3" s="2277"/>
      <c r="SNK3" s="2277"/>
      <c r="SNL3" s="2277"/>
      <c r="SNM3" s="2277"/>
      <c r="SNN3" s="2277"/>
      <c r="SNO3" s="2277"/>
      <c r="SNP3" s="2277"/>
      <c r="SNQ3" s="2277"/>
      <c r="SNR3" s="2277"/>
      <c r="SNS3" s="2277"/>
      <c r="SNT3" s="2277"/>
      <c r="SNU3" s="2277"/>
      <c r="SNV3" s="2277"/>
      <c r="SNW3" s="2277"/>
      <c r="SNX3" s="2277"/>
      <c r="SNY3" s="2277"/>
      <c r="SNZ3" s="2277"/>
      <c r="SOA3" s="2277"/>
      <c r="SOB3" s="2277"/>
      <c r="SOC3" s="2277"/>
      <c r="SOD3" s="2277"/>
      <c r="SOE3" s="2277"/>
      <c r="SOF3" s="2277"/>
      <c r="SOG3" s="2277"/>
      <c r="SOH3" s="2277"/>
      <c r="SOI3" s="2277"/>
      <c r="SOJ3" s="2277"/>
      <c r="SOK3" s="2277"/>
      <c r="SOL3" s="2277"/>
      <c r="SOM3" s="2277"/>
      <c r="SON3" s="2277"/>
      <c r="SOO3" s="2277"/>
      <c r="SOP3" s="2277"/>
      <c r="SOQ3" s="2277"/>
      <c r="SOR3" s="2277"/>
      <c r="SOS3" s="2277"/>
      <c r="SOT3" s="2277"/>
      <c r="SOU3" s="2277"/>
      <c r="SOV3" s="2277"/>
      <c r="SOW3" s="2277"/>
      <c r="SOX3" s="2277"/>
      <c r="SOY3" s="2277"/>
      <c r="SOZ3" s="2277"/>
      <c r="SPA3" s="2277"/>
      <c r="SPB3" s="2277"/>
      <c r="SPC3" s="2277"/>
      <c r="SPD3" s="2277"/>
      <c r="SPE3" s="2277"/>
      <c r="SPF3" s="2277"/>
      <c r="SPG3" s="2277"/>
      <c r="SPH3" s="2277"/>
      <c r="SPI3" s="2277"/>
      <c r="SPJ3" s="2277"/>
      <c r="SPK3" s="2277"/>
      <c r="SPL3" s="2277"/>
      <c r="SPM3" s="2277"/>
      <c r="SPN3" s="2277"/>
      <c r="SPO3" s="2277"/>
      <c r="SPP3" s="2277"/>
      <c r="SPQ3" s="2277"/>
      <c r="SPR3" s="2277"/>
      <c r="SPS3" s="2277"/>
      <c r="SPT3" s="2277"/>
      <c r="SPU3" s="2277"/>
      <c r="SPV3" s="2277"/>
      <c r="SPW3" s="2277"/>
      <c r="SPX3" s="2277"/>
      <c r="SPY3" s="2277"/>
      <c r="SPZ3" s="2277"/>
      <c r="SQA3" s="2277"/>
      <c r="SQB3" s="2277"/>
      <c r="SQC3" s="2277"/>
      <c r="SQD3" s="2277"/>
      <c r="SQE3" s="2277"/>
      <c r="SQF3" s="2277"/>
      <c r="SQG3" s="2277"/>
      <c r="SQH3" s="2277"/>
      <c r="SQI3" s="2277"/>
      <c r="SQJ3" s="2277"/>
      <c r="SQK3" s="2277"/>
      <c r="SQL3" s="2277"/>
      <c r="SQM3" s="2277"/>
      <c r="SQN3" s="2277"/>
      <c r="SQO3" s="2277"/>
      <c r="SQP3" s="2277"/>
      <c r="SQQ3" s="2277"/>
      <c r="SQR3" s="2277"/>
      <c r="SQS3" s="2277"/>
      <c r="SQT3" s="2277"/>
      <c r="SQU3" s="2277"/>
      <c r="SQV3" s="2277"/>
      <c r="SQW3" s="2277"/>
      <c r="SQX3" s="2277"/>
      <c r="SQY3" s="2277"/>
      <c r="SQZ3" s="2277"/>
      <c r="SRA3" s="2277"/>
      <c r="SRB3" s="2277"/>
      <c r="SRC3" s="2277"/>
      <c r="SRD3" s="2277"/>
      <c r="SRE3" s="2277"/>
      <c r="SRF3" s="2277"/>
      <c r="SRG3" s="2277"/>
      <c r="SRH3" s="2277"/>
      <c r="SRI3" s="2277"/>
      <c r="SRJ3" s="2277"/>
      <c r="SRK3" s="2277"/>
      <c r="SRL3" s="2277"/>
      <c r="SRM3" s="2277"/>
      <c r="SRN3" s="2277"/>
      <c r="SRO3" s="2277"/>
      <c r="SRP3" s="2277"/>
      <c r="SRQ3" s="2277"/>
      <c r="SRR3" s="2277"/>
      <c r="SRS3" s="2277"/>
      <c r="SRT3" s="2277"/>
      <c r="SRU3" s="2277"/>
      <c r="SRV3" s="2277"/>
      <c r="SRW3" s="2277"/>
      <c r="SRX3" s="2277"/>
      <c r="SRY3" s="2277"/>
      <c r="SRZ3" s="2277"/>
      <c r="SSA3" s="2277"/>
      <c r="SSB3" s="2277"/>
      <c r="SSC3" s="2277"/>
      <c r="SSD3" s="2277"/>
      <c r="SSE3" s="2277"/>
      <c r="SSF3" s="2277"/>
      <c r="SSG3" s="2277"/>
      <c r="SSH3" s="2277"/>
      <c r="SSI3" s="2277"/>
      <c r="SSJ3" s="2277"/>
      <c r="SSK3" s="2277"/>
      <c r="SSL3" s="2277"/>
      <c r="SSM3" s="2277"/>
      <c r="SSN3" s="2277"/>
      <c r="SSO3" s="2277"/>
      <c r="SSP3" s="2277"/>
      <c r="SSQ3" s="2277"/>
      <c r="SSR3" s="2277"/>
      <c r="SSS3" s="2277"/>
      <c r="SST3" s="2277"/>
      <c r="SSU3" s="2277"/>
      <c r="SSV3" s="2277"/>
      <c r="SSW3" s="2277"/>
      <c r="SSX3" s="2277"/>
      <c r="SSY3" s="2277"/>
      <c r="SSZ3" s="2277"/>
      <c r="STA3" s="2277"/>
      <c r="STB3" s="2277"/>
      <c r="STC3" s="2277"/>
      <c r="STD3" s="2277"/>
      <c r="STE3" s="2277"/>
      <c r="STF3" s="2277"/>
      <c r="STG3" s="2277"/>
      <c r="STH3" s="2277"/>
      <c r="STI3" s="2277"/>
      <c r="STJ3" s="2277"/>
      <c r="STK3" s="2277"/>
      <c r="STL3" s="2277"/>
      <c r="STM3" s="2277"/>
      <c r="STN3" s="2277"/>
      <c r="STO3" s="2277"/>
      <c r="STP3" s="2277"/>
      <c r="STQ3" s="2277"/>
      <c r="STR3" s="2277"/>
      <c r="STS3" s="2277"/>
      <c r="STT3" s="2277"/>
      <c r="STU3" s="2277"/>
      <c r="STV3" s="2277"/>
      <c r="STW3" s="2277"/>
      <c r="STX3" s="2277"/>
      <c r="STY3" s="2277"/>
      <c r="STZ3" s="2277"/>
      <c r="SUA3" s="2277"/>
      <c r="SUB3" s="2277"/>
      <c r="SUC3" s="2277"/>
      <c r="SUD3" s="2277"/>
      <c r="SUE3" s="2277"/>
      <c r="SUF3" s="2277"/>
      <c r="SUG3" s="2277"/>
      <c r="SUH3" s="2277"/>
      <c r="SUI3" s="2277"/>
      <c r="SUJ3" s="2277"/>
      <c r="SUK3" s="2277"/>
      <c r="SUL3" s="2277"/>
      <c r="SUM3" s="2277"/>
      <c r="SUN3" s="2277"/>
      <c r="SUO3" s="2277"/>
      <c r="SUP3" s="2277"/>
      <c r="SUQ3" s="2277"/>
      <c r="SUR3" s="2277"/>
      <c r="SUS3" s="2277"/>
      <c r="SUT3" s="2277"/>
      <c r="SUU3" s="2277"/>
      <c r="SUV3" s="2277"/>
      <c r="SUW3" s="2277"/>
      <c r="SUX3" s="2277"/>
      <c r="SUY3" s="2277"/>
      <c r="SUZ3" s="2277"/>
      <c r="SVA3" s="2277"/>
      <c r="SVB3" s="2277"/>
      <c r="SVC3" s="2277"/>
      <c r="SVD3" s="2277"/>
      <c r="SVE3" s="2277"/>
      <c r="SVF3" s="2277"/>
      <c r="SVG3" s="2277"/>
      <c r="SVH3" s="2277"/>
      <c r="SVI3" s="2277"/>
      <c r="SVJ3" s="2277"/>
      <c r="SVK3" s="2277"/>
      <c r="SVL3" s="2277"/>
      <c r="SVM3" s="2277"/>
      <c r="SVN3" s="2277"/>
      <c r="SVO3" s="2277"/>
      <c r="SVP3" s="2277"/>
      <c r="SVQ3" s="2277"/>
      <c r="SVR3" s="2277"/>
      <c r="SVS3" s="2277"/>
      <c r="SVT3" s="2277"/>
      <c r="SVU3" s="2277"/>
      <c r="SVV3" s="2277"/>
      <c r="SVW3" s="2277"/>
      <c r="SVX3" s="2277"/>
      <c r="SVY3" s="2277"/>
      <c r="SVZ3" s="2277"/>
      <c r="SWA3" s="2277"/>
      <c r="SWB3" s="2277"/>
      <c r="SWC3" s="2277"/>
      <c r="SWD3" s="2277"/>
      <c r="SWE3" s="2277"/>
      <c r="SWF3" s="2277"/>
      <c r="SWG3" s="2277"/>
      <c r="SWH3" s="2277"/>
      <c r="SWI3" s="2277"/>
      <c r="SWJ3" s="2277"/>
      <c r="SWK3" s="2277"/>
      <c r="SWL3" s="2277"/>
      <c r="SWM3" s="2277"/>
      <c r="SWN3" s="2277"/>
      <c r="SWO3" s="2277"/>
      <c r="SWP3" s="2277"/>
      <c r="SWQ3" s="2277"/>
      <c r="SWR3" s="2277"/>
      <c r="SWS3" s="2277"/>
      <c r="SWT3" s="2277"/>
      <c r="SWU3" s="2277"/>
      <c r="SWV3" s="2277"/>
      <c r="SWW3" s="2277"/>
      <c r="SWX3" s="2277"/>
      <c r="SWY3" s="2277"/>
      <c r="SWZ3" s="2277"/>
      <c r="SXA3" s="2277"/>
      <c r="SXB3" s="2277"/>
      <c r="SXC3" s="2277"/>
      <c r="SXD3" s="2277"/>
      <c r="SXE3" s="2277"/>
      <c r="SXF3" s="2277"/>
      <c r="SXG3" s="2277"/>
      <c r="SXH3" s="2277"/>
      <c r="SXI3" s="2277"/>
      <c r="SXJ3" s="2277"/>
      <c r="SXK3" s="2277"/>
      <c r="SXL3" s="2277"/>
      <c r="SXM3" s="2277"/>
      <c r="SXN3" s="2277"/>
      <c r="SXO3" s="2277"/>
      <c r="SXP3" s="2277"/>
      <c r="SXQ3" s="2277"/>
      <c r="SXR3" s="2277"/>
      <c r="SXS3" s="2277"/>
      <c r="SXT3" s="2277"/>
      <c r="SXU3" s="2277"/>
      <c r="SXV3" s="2277"/>
      <c r="SXW3" s="2277"/>
      <c r="SXX3" s="2277"/>
      <c r="SXY3" s="2277"/>
      <c r="SXZ3" s="2277"/>
      <c r="SYA3" s="2277"/>
      <c r="SYB3" s="2277"/>
      <c r="SYC3" s="2277"/>
      <c r="SYD3" s="2277"/>
      <c r="SYE3" s="2277"/>
      <c r="SYF3" s="2277"/>
      <c r="SYG3" s="2277"/>
      <c r="SYH3" s="2277"/>
      <c r="SYI3" s="2277"/>
      <c r="SYJ3" s="2277"/>
      <c r="SYK3" s="2277"/>
      <c r="SYL3" s="2277"/>
      <c r="SYM3" s="2277"/>
      <c r="SYN3" s="2277"/>
      <c r="SYO3" s="2277"/>
      <c r="SYP3" s="2277"/>
      <c r="SYQ3" s="2277"/>
      <c r="SYR3" s="2277"/>
      <c r="SYS3" s="2277"/>
      <c r="SYT3" s="2277"/>
      <c r="SYU3" s="2277"/>
      <c r="SYV3" s="2277"/>
      <c r="SYW3" s="2277"/>
      <c r="SYX3" s="2277"/>
      <c r="SYY3" s="2277"/>
      <c r="SYZ3" s="2277"/>
      <c r="SZA3" s="2277"/>
      <c r="SZB3" s="2277"/>
      <c r="SZC3" s="2277"/>
      <c r="SZD3" s="2277"/>
      <c r="SZE3" s="2277"/>
      <c r="SZF3" s="2277"/>
      <c r="SZG3" s="2277"/>
      <c r="SZH3" s="2277"/>
      <c r="SZI3" s="2277"/>
      <c r="SZJ3" s="2277"/>
      <c r="SZK3" s="2277"/>
      <c r="SZL3" s="2277"/>
      <c r="SZM3" s="2277"/>
      <c r="SZN3" s="2277"/>
      <c r="SZO3" s="2277"/>
      <c r="SZP3" s="2277"/>
      <c r="SZQ3" s="2277"/>
      <c r="SZR3" s="2277"/>
      <c r="SZS3" s="2277"/>
      <c r="SZT3" s="2277"/>
      <c r="SZU3" s="2277"/>
      <c r="SZV3" s="2277"/>
      <c r="SZW3" s="2277"/>
      <c r="SZX3" s="2277"/>
      <c r="SZY3" s="2277"/>
      <c r="SZZ3" s="2277"/>
      <c r="TAA3" s="2277"/>
      <c r="TAB3" s="2277"/>
      <c r="TAC3" s="2277"/>
      <c r="TAD3" s="2277"/>
      <c r="TAE3" s="2277"/>
      <c r="TAF3" s="2277"/>
      <c r="TAG3" s="2277"/>
      <c r="TAH3" s="2277"/>
      <c r="TAI3" s="2277"/>
      <c r="TAJ3" s="2277"/>
      <c r="TAK3" s="2277"/>
      <c r="TAL3" s="2277"/>
      <c r="TAM3" s="2277"/>
      <c r="TAN3" s="2277"/>
      <c r="TAO3" s="2277"/>
      <c r="TAP3" s="2277"/>
      <c r="TAQ3" s="2277"/>
      <c r="TAR3" s="2277"/>
      <c r="TAS3" s="2277"/>
      <c r="TAT3" s="2277"/>
      <c r="TAU3" s="2277"/>
      <c r="TAV3" s="2277"/>
      <c r="TAW3" s="2277"/>
      <c r="TAX3" s="2277"/>
      <c r="TAY3" s="2277"/>
      <c r="TAZ3" s="2277"/>
      <c r="TBA3" s="2277"/>
      <c r="TBB3" s="2277"/>
      <c r="TBC3" s="2277"/>
      <c r="TBD3" s="2277"/>
      <c r="TBE3" s="2277"/>
      <c r="TBF3" s="2277"/>
      <c r="TBG3" s="2277"/>
      <c r="TBH3" s="2277"/>
      <c r="TBI3" s="2277"/>
      <c r="TBJ3" s="2277"/>
      <c r="TBK3" s="2277"/>
      <c r="TBL3" s="2277"/>
      <c r="TBM3" s="2277"/>
      <c r="TBN3" s="2277"/>
      <c r="TBO3" s="2277"/>
      <c r="TBP3" s="2277"/>
      <c r="TBQ3" s="2277"/>
      <c r="TBR3" s="2277"/>
      <c r="TBS3" s="2277"/>
      <c r="TBT3" s="2277"/>
      <c r="TBU3" s="2277"/>
      <c r="TBV3" s="2277"/>
      <c r="TBW3" s="2277"/>
      <c r="TBX3" s="2277"/>
      <c r="TBY3" s="2277"/>
      <c r="TBZ3" s="2277"/>
      <c r="TCA3" s="2277"/>
      <c r="TCB3" s="2277"/>
      <c r="TCC3" s="2277"/>
      <c r="TCD3" s="2277"/>
      <c r="TCE3" s="2277"/>
      <c r="TCF3" s="2277"/>
      <c r="TCG3" s="2277"/>
      <c r="TCH3" s="2277"/>
      <c r="TCI3" s="2277"/>
      <c r="TCJ3" s="2277"/>
      <c r="TCK3" s="2277"/>
      <c r="TCL3" s="2277"/>
      <c r="TCM3" s="2277"/>
      <c r="TCN3" s="2277"/>
      <c r="TCO3" s="2277"/>
      <c r="TCP3" s="2277"/>
      <c r="TCQ3" s="2277"/>
      <c r="TCR3" s="2277"/>
      <c r="TCS3" s="2277"/>
      <c r="TCT3" s="2277"/>
      <c r="TCU3" s="2277"/>
      <c r="TCV3" s="2277"/>
      <c r="TCW3" s="2277"/>
      <c r="TCX3" s="2277"/>
      <c r="TCY3" s="2277"/>
      <c r="TCZ3" s="2277"/>
      <c r="TDA3" s="2277"/>
      <c r="TDB3" s="2277"/>
      <c r="TDC3" s="2277"/>
      <c r="TDD3" s="2277"/>
      <c r="TDE3" s="2277"/>
      <c r="TDF3" s="2277"/>
      <c r="TDG3" s="2277"/>
      <c r="TDH3" s="2277"/>
      <c r="TDI3" s="2277"/>
      <c r="TDJ3" s="2277"/>
      <c r="TDK3" s="2277"/>
      <c r="TDL3" s="2277"/>
      <c r="TDM3" s="2277"/>
      <c r="TDN3" s="2277"/>
      <c r="TDO3" s="2277"/>
      <c r="TDP3" s="2277"/>
      <c r="TDQ3" s="2277"/>
      <c r="TDR3" s="2277"/>
      <c r="TDS3" s="2277"/>
      <c r="TDT3" s="2277"/>
      <c r="TDU3" s="2277"/>
      <c r="TDV3" s="2277"/>
      <c r="TDW3" s="2277"/>
      <c r="TDX3" s="2277"/>
      <c r="TDY3" s="2277"/>
      <c r="TDZ3" s="2277"/>
      <c r="TEA3" s="2277"/>
      <c r="TEB3" s="2277"/>
      <c r="TEC3" s="2277"/>
      <c r="TED3" s="2277"/>
      <c r="TEE3" s="2277"/>
      <c r="TEF3" s="2277"/>
      <c r="TEG3" s="2277"/>
      <c r="TEH3" s="2277"/>
      <c r="TEI3" s="2277"/>
      <c r="TEJ3" s="2277"/>
      <c r="TEK3" s="2277"/>
      <c r="TEL3" s="2277"/>
      <c r="TEM3" s="2277"/>
      <c r="TEN3" s="2277"/>
      <c r="TEO3" s="2277"/>
      <c r="TEP3" s="2277"/>
      <c r="TEQ3" s="2277"/>
      <c r="TER3" s="2277"/>
      <c r="TES3" s="2277"/>
      <c r="TET3" s="2277"/>
      <c r="TEU3" s="2277"/>
      <c r="TEV3" s="2277"/>
      <c r="TEW3" s="2277"/>
      <c r="TEX3" s="2277"/>
      <c r="TEY3" s="2277"/>
      <c r="TEZ3" s="2277"/>
      <c r="TFA3" s="2277"/>
      <c r="TFB3" s="2277"/>
      <c r="TFC3" s="2277"/>
      <c r="TFD3" s="2277"/>
      <c r="TFE3" s="2277"/>
      <c r="TFF3" s="2277"/>
      <c r="TFG3" s="2277"/>
      <c r="TFH3" s="2277"/>
      <c r="TFI3" s="2277"/>
      <c r="TFJ3" s="2277"/>
      <c r="TFK3" s="2277"/>
      <c r="TFL3" s="2277"/>
      <c r="TFM3" s="2277"/>
      <c r="TFN3" s="2277"/>
      <c r="TFO3" s="2277"/>
      <c r="TFP3" s="2277"/>
      <c r="TFQ3" s="2277"/>
      <c r="TFR3" s="2277"/>
      <c r="TFS3" s="2277"/>
      <c r="TFT3" s="2277"/>
      <c r="TFU3" s="2277"/>
      <c r="TFV3" s="2277"/>
      <c r="TFW3" s="2277"/>
      <c r="TFX3" s="2277"/>
      <c r="TFY3" s="2277"/>
      <c r="TFZ3" s="2277"/>
      <c r="TGA3" s="2277"/>
      <c r="TGB3" s="2277"/>
      <c r="TGC3" s="2277"/>
      <c r="TGD3" s="2277"/>
      <c r="TGE3" s="2277"/>
      <c r="TGF3" s="2277"/>
      <c r="TGG3" s="2277"/>
      <c r="TGH3" s="2277"/>
      <c r="TGI3" s="2277"/>
      <c r="TGJ3" s="2277"/>
      <c r="TGK3" s="2277"/>
      <c r="TGL3" s="2277"/>
      <c r="TGM3" s="2277"/>
      <c r="TGN3" s="2277"/>
      <c r="TGO3" s="2277"/>
      <c r="TGP3" s="2277"/>
      <c r="TGQ3" s="2277"/>
      <c r="TGR3" s="2277"/>
      <c r="TGS3" s="2277"/>
      <c r="TGT3" s="2277"/>
      <c r="TGU3" s="2277"/>
      <c r="TGV3" s="2277"/>
      <c r="TGW3" s="2277"/>
      <c r="TGX3" s="2277"/>
      <c r="TGY3" s="2277"/>
      <c r="TGZ3" s="2277"/>
      <c r="THA3" s="2277"/>
      <c r="THB3" s="2277"/>
      <c r="THC3" s="2277"/>
      <c r="THD3" s="2277"/>
      <c r="THE3" s="2277"/>
      <c r="THF3" s="2277"/>
      <c r="THG3" s="2277"/>
      <c r="THH3" s="2277"/>
      <c r="THI3" s="2277"/>
      <c r="THJ3" s="2277"/>
      <c r="THK3" s="2277"/>
      <c r="THL3" s="2277"/>
      <c r="THM3" s="2277"/>
      <c r="THN3" s="2277"/>
      <c r="THO3" s="2277"/>
      <c r="THP3" s="2277"/>
      <c r="THQ3" s="2277"/>
      <c r="THR3" s="2277"/>
      <c r="THS3" s="2277"/>
      <c r="THT3" s="2277"/>
      <c r="THU3" s="2277"/>
      <c r="THV3" s="2277"/>
      <c r="THW3" s="2277"/>
      <c r="THX3" s="2277"/>
      <c r="THY3" s="2277"/>
      <c r="THZ3" s="2277"/>
      <c r="TIA3" s="2277"/>
      <c r="TIB3" s="2277"/>
      <c r="TIC3" s="2277"/>
      <c r="TID3" s="2277"/>
      <c r="TIE3" s="2277"/>
      <c r="TIF3" s="2277"/>
      <c r="TIG3" s="2277"/>
      <c r="TIH3" s="2277"/>
      <c r="TII3" s="2277"/>
      <c r="TIJ3" s="2277"/>
      <c r="TIK3" s="2277"/>
      <c r="TIL3" s="2277"/>
      <c r="TIM3" s="2277"/>
      <c r="TIN3" s="2277"/>
      <c r="TIO3" s="2277"/>
      <c r="TIP3" s="2277"/>
      <c r="TIQ3" s="2277"/>
      <c r="TIR3" s="2277"/>
      <c r="TIS3" s="2277"/>
      <c r="TIT3" s="2277"/>
      <c r="TIU3" s="2277"/>
      <c r="TIV3" s="2277"/>
      <c r="TIW3" s="2277"/>
      <c r="TIX3" s="2277"/>
      <c r="TIY3" s="2277"/>
      <c r="TIZ3" s="2277"/>
      <c r="TJA3" s="2277"/>
      <c r="TJB3" s="2277"/>
      <c r="TJC3" s="2277"/>
      <c r="TJD3" s="2277"/>
      <c r="TJE3" s="2277"/>
      <c r="TJF3" s="2277"/>
      <c r="TJG3" s="2277"/>
      <c r="TJH3" s="2277"/>
      <c r="TJI3" s="2277"/>
      <c r="TJJ3" s="2277"/>
      <c r="TJK3" s="2277"/>
      <c r="TJL3" s="2277"/>
      <c r="TJM3" s="2277"/>
      <c r="TJN3" s="2277"/>
      <c r="TJO3" s="2277"/>
      <c r="TJP3" s="2277"/>
      <c r="TJQ3" s="2277"/>
      <c r="TJR3" s="2277"/>
      <c r="TJS3" s="2277"/>
      <c r="TJT3" s="2277"/>
      <c r="TJU3" s="2277"/>
      <c r="TJV3" s="2277"/>
      <c r="TJW3" s="2277"/>
      <c r="TJX3" s="2277"/>
      <c r="TJY3" s="2277"/>
      <c r="TJZ3" s="2277"/>
      <c r="TKA3" s="2277"/>
      <c r="TKB3" s="2277"/>
      <c r="TKC3" s="2277"/>
      <c r="TKD3" s="2277"/>
      <c r="TKE3" s="2277"/>
      <c r="TKF3" s="2277"/>
      <c r="TKG3" s="2277"/>
      <c r="TKH3" s="2277"/>
      <c r="TKI3" s="2277"/>
      <c r="TKJ3" s="2277"/>
      <c r="TKK3" s="2277"/>
      <c r="TKL3" s="2277"/>
      <c r="TKM3" s="2277"/>
      <c r="TKN3" s="2277"/>
      <c r="TKO3" s="2277"/>
      <c r="TKP3" s="2277"/>
      <c r="TKQ3" s="2277"/>
      <c r="TKR3" s="2277"/>
      <c r="TKS3" s="2277"/>
      <c r="TKT3" s="2277"/>
      <c r="TKU3" s="2277"/>
      <c r="TKV3" s="2277"/>
      <c r="TKW3" s="2277"/>
      <c r="TKX3" s="2277"/>
      <c r="TKY3" s="2277"/>
      <c r="TKZ3" s="2277"/>
      <c r="TLA3" s="2277"/>
      <c r="TLB3" s="2277"/>
      <c r="TLC3" s="2277"/>
      <c r="TLD3" s="2277"/>
      <c r="TLE3" s="2277"/>
      <c r="TLF3" s="2277"/>
      <c r="TLG3" s="2277"/>
      <c r="TLH3" s="2277"/>
      <c r="TLI3" s="2277"/>
      <c r="TLJ3" s="2277"/>
      <c r="TLK3" s="2277"/>
      <c r="TLL3" s="2277"/>
      <c r="TLM3" s="2277"/>
      <c r="TLN3" s="2277"/>
      <c r="TLO3" s="2277"/>
      <c r="TLP3" s="2277"/>
      <c r="TLQ3" s="2277"/>
      <c r="TLR3" s="2277"/>
      <c r="TLS3" s="2277"/>
      <c r="TLT3" s="2277"/>
      <c r="TLU3" s="2277"/>
      <c r="TLV3" s="2277"/>
      <c r="TLW3" s="2277"/>
      <c r="TLX3" s="2277"/>
      <c r="TLY3" s="2277"/>
      <c r="TLZ3" s="2277"/>
      <c r="TMA3" s="2277"/>
      <c r="TMB3" s="2277"/>
      <c r="TMC3" s="2277"/>
      <c r="TMD3" s="2277"/>
      <c r="TME3" s="2277"/>
      <c r="TMF3" s="2277"/>
      <c r="TMG3" s="2277"/>
      <c r="TMH3" s="2277"/>
      <c r="TMI3" s="2277"/>
      <c r="TMJ3" s="2277"/>
      <c r="TMK3" s="2277"/>
      <c r="TML3" s="2277"/>
      <c r="TMM3" s="2277"/>
      <c r="TMN3" s="2277"/>
      <c r="TMO3" s="2277"/>
      <c r="TMP3" s="2277"/>
      <c r="TMQ3" s="2277"/>
      <c r="TMR3" s="2277"/>
      <c r="TMS3" s="2277"/>
      <c r="TMT3" s="2277"/>
      <c r="TMU3" s="2277"/>
      <c r="TMV3" s="2277"/>
      <c r="TMW3" s="2277"/>
      <c r="TMX3" s="2277"/>
      <c r="TMY3" s="2277"/>
      <c r="TMZ3" s="2277"/>
      <c r="TNA3" s="2277"/>
      <c r="TNB3" s="2277"/>
      <c r="TNC3" s="2277"/>
      <c r="TND3" s="2277"/>
      <c r="TNE3" s="2277"/>
      <c r="TNF3" s="2277"/>
      <c r="TNG3" s="2277"/>
      <c r="TNH3" s="2277"/>
      <c r="TNI3" s="2277"/>
      <c r="TNJ3" s="2277"/>
      <c r="TNK3" s="2277"/>
      <c r="TNL3" s="2277"/>
      <c r="TNM3" s="2277"/>
      <c r="TNN3" s="2277"/>
      <c r="TNO3" s="2277"/>
      <c r="TNP3" s="2277"/>
      <c r="TNQ3" s="2277"/>
      <c r="TNR3" s="2277"/>
      <c r="TNS3" s="2277"/>
      <c r="TNT3" s="2277"/>
      <c r="TNU3" s="2277"/>
      <c r="TNV3" s="2277"/>
      <c r="TNW3" s="2277"/>
      <c r="TNX3" s="2277"/>
      <c r="TNY3" s="2277"/>
      <c r="TNZ3" s="2277"/>
      <c r="TOA3" s="2277"/>
      <c r="TOB3" s="2277"/>
      <c r="TOC3" s="2277"/>
      <c r="TOD3" s="2277"/>
      <c r="TOE3" s="2277"/>
      <c r="TOF3" s="2277"/>
      <c r="TOG3" s="2277"/>
      <c r="TOH3" s="2277"/>
      <c r="TOI3" s="2277"/>
      <c r="TOJ3" s="2277"/>
      <c r="TOK3" s="2277"/>
      <c r="TOL3" s="2277"/>
      <c r="TOM3" s="2277"/>
      <c r="TON3" s="2277"/>
      <c r="TOO3" s="2277"/>
      <c r="TOP3" s="2277"/>
      <c r="TOQ3" s="2277"/>
      <c r="TOR3" s="2277"/>
      <c r="TOS3" s="2277"/>
      <c r="TOT3" s="2277"/>
      <c r="TOU3" s="2277"/>
      <c r="TOV3" s="2277"/>
      <c r="TOW3" s="2277"/>
      <c r="TOX3" s="2277"/>
      <c r="TOY3" s="2277"/>
      <c r="TOZ3" s="2277"/>
      <c r="TPA3" s="2277"/>
      <c r="TPB3" s="2277"/>
      <c r="TPC3" s="2277"/>
      <c r="TPD3" s="2277"/>
      <c r="TPE3" s="2277"/>
      <c r="TPF3" s="2277"/>
      <c r="TPG3" s="2277"/>
      <c r="TPH3" s="2277"/>
      <c r="TPI3" s="2277"/>
      <c r="TPJ3" s="2277"/>
      <c r="TPK3" s="2277"/>
      <c r="TPL3" s="2277"/>
      <c r="TPM3" s="2277"/>
      <c r="TPN3" s="2277"/>
      <c r="TPO3" s="2277"/>
      <c r="TPP3" s="2277"/>
      <c r="TPQ3" s="2277"/>
      <c r="TPR3" s="2277"/>
      <c r="TPS3" s="2277"/>
      <c r="TPT3" s="2277"/>
      <c r="TPU3" s="2277"/>
      <c r="TPV3" s="2277"/>
      <c r="TPW3" s="2277"/>
      <c r="TPX3" s="2277"/>
      <c r="TPY3" s="2277"/>
      <c r="TPZ3" s="2277"/>
      <c r="TQA3" s="2277"/>
      <c r="TQB3" s="2277"/>
      <c r="TQC3" s="2277"/>
      <c r="TQD3" s="2277"/>
      <c r="TQE3" s="2277"/>
      <c r="TQF3" s="2277"/>
      <c r="TQG3" s="2277"/>
      <c r="TQH3" s="2277"/>
      <c r="TQI3" s="2277"/>
      <c r="TQJ3" s="2277"/>
      <c r="TQK3" s="2277"/>
      <c r="TQL3" s="2277"/>
      <c r="TQM3" s="2277"/>
      <c r="TQN3" s="2277"/>
      <c r="TQO3" s="2277"/>
      <c r="TQP3" s="2277"/>
      <c r="TQQ3" s="2277"/>
      <c r="TQR3" s="2277"/>
      <c r="TQS3" s="2277"/>
      <c r="TQT3" s="2277"/>
      <c r="TQU3" s="2277"/>
      <c r="TQV3" s="2277"/>
      <c r="TQW3" s="2277"/>
      <c r="TQX3" s="2277"/>
      <c r="TQY3" s="2277"/>
      <c r="TQZ3" s="2277"/>
      <c r="TRA3" s="2277"/>
      <c r="TRB3" s="2277"/>
      <c r="TRC3" s="2277"/>
      <c r="TRD3" s="2277"/>
      <c r="TRE3" s="2277"/>
      <c r="TRF3" s="2277"/>
      <c r="TRG3" s="2277"/>
      <c r="TRH3" s="2277"/>
      <c r="TRI3" s="2277"/>
      <c r="TRJ3" s="2277"/>
      <c r="TRK3" s="2277"/>
      <c r="TRL3" s="2277"/>
      <c r="TRM3" s="2277"/>
      <c r="TRN3" s="2277"/>
      <c r="TRO3" s="2277"/>
      <c r="TRP3" s="2277"/>
      <c r="TRQ3" s="2277"/>
      <c r="TRR3" s="2277"/>
      <c r="TRS3" s="2277"/>
      <c r="TRT3" s="2277"/>
      <c r="TRU3" s="2277"/>
      <c r="TRV3" s="2277"/>
      <c r="TRW3" s="2277"/>
      <c r="TRX3" s="2277"/>
      <c r="TRY3" s="2277"/>
      <c r="TRZ3" s="2277"/>
      <c r="TSA3" s="2277"/>
      <c r="TSB3" s="2277"/>
      <c r="TSC3" s="2277"/>
      <c r="TSD3" s="2277"/>
      <c r="TSE3" s="2277"/>
      <c r="TSF3" s="2277"/>
      <c r="TSG3" s="2277"/>
      <c r="TSH3" s="2277"/>
      <c r="TSI3" s="2277"/>
      <c r="TSJ3" s="2277"/>
      <c r="TSK3" s="2277"/>
      <c r="TSL3" s="2277"/>
      <c r="TSM3" s="2277"/>
      <c r="TSN3" s="2277"/>
      <c r="TSO3" s="2277"/>
      <c r="TSP3" s="2277"/>
      <c r="TSQ3" s="2277"/>
      <c r="TSR3" s="2277"/>
      <c r="TSS3" s="2277"/>
      <c r="TST3" s="2277"/>
      <c r="TSU3" s="2277"/>
      <c r="TSV3" s="2277"/>
      <c r="TSW3" s="2277"/>
      <c r="TSX3" s="2277"/>
      <c r="TSY3" s="2277"/>
      <c r="TSZ3" s="2277"/>
      <c r="TTA3" s="2277"/>
      <c r="TTB3" s="2277"/>
      <c r="TTC3" s="2277"/>
      <c r="TTD3" s="2277"/>
      <c r="TTE3" s="2277"/>
      <c r="TTF3" s="2277"/>
      <c r="TTG3" s="2277"/>
      <c r="TTH3" s="2277"/>
      <c r="TTI3" s="2277"/>
      <c r="TTJ3" s="2277"/>
      <c r="TTK3" s="2277"/>
      <c r="TTL3" s="2277"/>
      <c r="TTM3" s="2277"/>
      <c r="TTN3" s="2277"/>
      <c r="TTO3" s="2277"/>
      <c r="TTP3" s="2277"/>
      <c r="TTQ3" s="2277"/>
      <c r="TTR3" s="2277"/>
      <c r="TTS3" s="2277"/>
      <c r="TTT3" s="2277"/>
      <c r="TTU3" s="2277"/>
      <c r="TTV3" s="2277"/>
      <c r="TTW3" s="2277"/>
      <c r="TTX3" s="2277"/>
      <c r="TTY3" s="2277"/>
      <c r="TTZ3" s="2277"/>
      <c r="TUA3" s="2277"/>
      <c r="TUB3" s="2277"/>
      <c r="TUC3" s="2277"/>
      <c r="TUD3" s="2277"/>
      <c r="TUE3" s="2277"/>
      <c r="TUF3" s="2277"/>
      <c r="TUG3" s="2277"/>
      <c r="TUH3" s="2277"/>
      <c r="TUI3" s="2277"/>
      <c r="TUJ3" s="2277"/>
      <c r="TUK3" s="2277"/>
      <c r="TUL3" s="2277"/>
      <c r="TUM3" s="2277"/>
      <c r="TUN3" s="2277"/>
      <c r="TUO3" s="2277"/>
      <c r="TUP3" s="2277"/>
      <c r="TUQ3" s="2277"/>
      <c r="TUR3" s="2277"/>
      <c r="TUS3" s="2277"/>
      <c r="TUT3" s="2277"/>
      <c r="TUU3" s="2277"/>
      <c r="TUV3" s="2277"/>
      <c r="TUW3" s="2277"/>
      <c r="TUX3" s="2277"/>
      <c r="TUY3" s="2277"/>
      <c r="TUZ3" s="2277"/>
      <c r="TVA3" s="2277"/>
      <c r="TVB3" s="2277"/>
      <c r="TVC3" s="2277"/>
      <c r="TVD3" s="2277"/>
      <c r="TVE3" s="2277"/>
      <c r="TVF3" s="2277"/>
      <c r="TVG3" s="2277"/>
      <c r="TVH3" s="2277"/>
      <c r="TVI3" s="2277"/>
      <c r="TVJ3" s="2277"/>
      <c r="TVK3" s="2277"/>
      <c r="TVL3" s="2277"/>
      <c r="TVM3" s="2277"/>
      <c r="TVN3" s="2277"/>
      <c r="TVO3" s="2277"/>
      <c r="TVP3" s="2277"/>
      <c r="TVQ3" s="2277"/>
      <c r="TVR3" s="2277"/>
      <c r="TVS3" s="2277"/>
      <c r="TVT3" s="2277"/>
      <c r="TVU3" s="2277"/>
      <c r="TVV3" s="2277"/>
      <c r="TVW3" s="2277"/>
      <c r="TVX3" s="2277"/>
      <c r="TVY3" s="2277"/>
      <c r="TVZ3" s="2277"/>
      <c r="TWA3" s="2277"/>
      <c r="TWB3" s="2277"/>
      <c r="TWC3" s="2277"/>
      <c r="TWD3" s="2277"/>
      <c r="TWE3" s="2277"/>
      <c r="TWF3" s="2277"/>
      <c r="TWG3" s="2277"/>
      <c r="TWH3" s="2277"/>
      <c r="TWI3" s="2277"/>
      <c r="TWJ3" s="2277"/>
      <c r="TWK3" s="2277"/>
      <c r="TWL3" s="2277"/>
      <c r="TWM3" s="2277"/>
      <c r="TWN3" s="2277"/>
      <c r="TWO3" s="2277"/>
      <c r="TWP3" s="2277"/>
      <c r="TWQ3" s="2277"/>
      <c r="TWR3" s="2277"/>
      <c r="TWS3" s="2277"/>
      <c r="TWT3" s="2277"/>
      <c r="TWU3" s="2277"/>
      <c r="TWV3" s="2277"/>
      <c r="TWW3" s="2277"/>
      <c r="TWX3" s="2277"/>
      <c r="TWY3" s="2277"/>
      <c r="TWZ3" s="2277"/>
      <c r="TXA3" s="2277"/>
      <c r="TXB3" s="2277"/>
      <c r="TXC3" s="2277"/>
      <c r="TXD3" s="2277"/>
      <c r="TXE3" s="2277"/>
      <c r="TXF3" s="2277"/>
      <c r="TXG3" s="2277"/>
      <c r="TXH3" s="2277"/>
      <c r="TXI3" s="2277"/>
      <c r="TXJ3" s="2277"/>
      <c r="TXK3" s="2277"/>
      <c r="TXL3" s="2277"/>
      <c r="TXM3" s="2277"/>
      <c r="TXN3" s="2277"/>
      <c r="TXO3" s="2277"/>
      <c r="TXP3" s="2277"/>
      <c r="TXQ3" s="2277"/>
      <c r="TXR3" s="2277"/>
      <c r="TXS3" s="2277"/>
      <c r="TXT3" s="2277"/>
      <c r="TXU3" s="2277"/>
      <c r="TXV3" s="2277"/>
      <c r="TXW3" s="2277"/>
      <c r="TXX3" s="2277"/>
      <c r="TXY3" s="2277"/>
      <c r="TXZ3" s="2277"/>
      <c r="TYA3" s="2277"/>
      <c r="TYB3" s="2277"/>
      <c r="TYC3" s="2277"/>
      <c r="TYD3" s="2277"/>
      <c r="TYE3" s="2277"/>
      <c r="TYF3" s="2277"/>
      <c r="TYG3" s="2277"/>
      <c r="TYH3" s="2277"/>
      <c r="TYI3" s="2277"/>
      <c r="TYJ3" s="2277"/>
      <c r="TYK3" s="2277"/>
      <c r="TYL3" s="2277"/>
      <c r="TYM3" s="2277"/>
      <c r="TYN3" s="2277"/>
      <c r="TYO3" s="2277"/>
      <c r="TYP3" s="2277"/>
      <c r="TYQ3" s="2277"/>
      <c r="TYR3" s="2277"/>
      <c r="TYS3" s="2277"/>
      <c r="TYT3" s="2277"/>
      <c r="TYU3" s="2277"/>
      <c r="TYV3" s="2277"/>
      <c r="TYW3" s="2277"/>
      <c r="TYX3" s="2277"/>
      <c r="TYY3" s="2277"/>
      <c r="TYZ3" s="2277"/>
      <c r="TZA3" s="2277"/>
      <c r="TZB3" s="2277"/>
      <c r="TZC3" s="2277"/>
      <c r="TZD3" s="2277"/>
      <c r="TZE3" s="2277"/>
      <c r="TZF3" s="2277"/>
      <c r="TZG3" s="2277"/>
      <c r="TZH3" s="2277"/>
      <c r="TZI3" s="2277"/>
      <c r="TZJ3" s="2277"/>
      <c r="TZK3" s="2277"/>
      <c r="TZL3" s="2277"/>
      <c r="TZM3" s="2277"/>
      <c r="TZN3" s="2277"/>
      <c r="TZO3" s="2277"/>
      <c r="TZP3" s="2277"/>
      <c r="TZQ3" s="2277"/>
      <c r="TZR3" s="2277"/>
      <c r="TZS3" s="2277"/>
      <c r="TZT3" s="2277"/>
      <c r="TZU3" s="2277"/>
      <c r="TZV3" s="2277"/>
      <c r="TZW3" s="2277"/>
      <c r="TZX3" s="2277"/>
      <c r="TZY3" s="2277"/>
      <c r="TZZ3" s="2277"/>
      <c r="UAA3" s="2277"/>
      <c r="UAB3" s="2277"/>
      <c r="UAC3" s="2277"/>
      <c r="UAD3" s="2277"/>
      <c r="UAE3" s="2277"/>
      <c r="UAF3" s="2277"/>
      <c r="UAG3" s="2277"/>
      <c r="UAH3" s="2277"/>
      <c r="UAI3" s="2277"/>
      <c r="UAJ3" s="2277"/>
      <c r="UAK3" s="2277"/>
      <c r="UAL3" s="2277"/>
      <c r="UAM3" s="2277"/>
      <c r="UAN3" s="2277"/>
      <c r="UAO3" s="2277"/>
      <c r="UAP3" s="2277"/>
      <c r="UAQ3" s="2277"/>
      <c r="UAR3" s="2277"/>
      <c r="UAS3" s="2277"/>
      <c r="UAT3" s="2277"/>
      <c r="UAU3" s="2277"/>
      <c r="UAV3" s="2277"/>
      <c r="UAW3" s="2277"/>
      <c r="UAX3" s="2277"/>
      <c r="UAY3" s="2277"/>
      <c r="UAZ3" s="2277"/>
      <c r="UBA3" s="2277"/>
      <c r="UBB3" s="2277"/>
      <c r="UBC3" s="2277"/>
      <c r="UBD3" s="2277"/>
      <c r="UBE3" s="2277"/>
      <c r="UBF3" s="2277"/>
      <c r="UBG3" s="2277"/>
      <c r="UBH3" s="2277"/>
      <c r="UBI3" s="2277"/>
      <c r="UBJ3" s="2277"/>
      <c r="UBK3" s="2277"/>
      <c r="UBL3" s="2277"/>
      <c r="UBM3" s="2277"/>
      <c r="UBN3" s="2277"/>
      <c r="UBO3" s="2277"/>
      <c r="UBP3" s="2277"/>
      <c r="UBQ3" s="2277"/>
      <c r="UBR3" s="2277"/>
      <c r="UBS3" s="2277"/>
      <c r="UBT3" s="2277"/>
      <c r="UBU3" s="2277"/>
      <c r="UBV3" s="2277"/>
      <c r="UBW3" s="2277"/>
      <c r="UBX3" s="2277"/>
      <c r="UBY3" s="2277"/>
      <c r="UBZ3" s="2277"/>
      <c r="UCA3" s="2277"/>
      <c r="UCB3" s="2277"/>
      <c r="UCC3" s="2277"/>
      <c r="UCD3" s="2277"/>
      <c r="UCE3" s="2277"/>
      <c r="UCF3" s="2277"/>
      <c r="UCG3" s="2277"/>
      <c r="UCH3" s="2277"/>
      <c r="UCI3" s="2277"/>
      <c r="UCJ3" s="2277"/>
      <c r="UCK3" s="2277"/>
      <c r="UCL3" s="2277"/>
      <c r="UCM3" s="2277"/>
      <c r="UCN3" s="2277"/>
      <c r="UCO3" s="2277"/>
      <c r="UCP3" s="2277"/>
      <c r="UCQ3" s="2277"/>
      <c r="UCR3" s="2277"/>
      <c r="UCS3" s="2277"/>
      <c r="UCT3" s="2277"/>
      <c r="UCU3" s="2277"/>
      <c r="UCV3" s="2277"/>
      <c r="UCW3" s="2277"/>
      <c r="UCX3" s="2277"/>
      <c r="UCY3" s="2277"/>
      <c r="UCZ3" s="2277"/>
      <c r="UDA3" s="2277"/>
      <c r="UDB3" s="2277"/>
      <c r="UDC3" s="2277"/>
      <c r="UDD3" s="2277"/>
      <c r="UDE3" s="2277"/>
      <c r="UDF3" s="2277"/>
      <c r="UDG3" s="2277"/>
      <c r="UDH3" s="2277"/>
      <c r="UDI3" s="2277"/>
      <c r="UDJ3" s="2277"/>
      <c r="UDK3" s="2277"/>
      <c r="UDL3" s="2277"/>
      <c r="UDM3" s="2277"/>
      <c r="UDN3" s="2277"/>
      <c r="UDO3" s="2277"/>
      <c r="UDP3" s="2277"/>
      <c r="UDQ3" s="2277"/>
      <c r="UDR3" s="2277"/>
      <c r="UDS3" s="2277"/>
      <c r="UDT3" s="2277"/>
      <c r="UDU3" s="2277"/>
      <c r="UDV3" s="2277"/>
      <c r="UDW3" s="2277"/>
      <c r="UDX3" s="2277"/>
      <c r="UDY3" s="2277"/>
      <c r="UDZ3" s="2277"/>
      <c r="UEA3" s="2277"/>
      <c r="UEB3" s="2277"/>
      <c r="UEC3" s="2277"/>
      <c r="UED3" s="2277"/>
      <c r="UEE3" s="2277"/>
      <c r="UEF3" s="2277"/>
      <c r="UEG3" s="2277"/>
      <c r="UEH3" s="2277"/>
      <c r="UEI3" s="2277"/>
      <c r="UEJ3" s="2277"/>
      <c r="UEK3" s="2277"/>
      <c r="UEL3" s="2277"/>
      <c r="UEM3" s="2277"/>
      <c r="UEN3" s="2277"/>
      <c r="UEO3" s="2277"/>
      <c r="UEP3" s="2277"/>
      <c r="UEQ3" s="2277"/>
      <c r="UER3" s="2277"/>
      <c r="UES3" s="2277"/>
      <c r="UET3" s="2277"/>
      <c r="UEU3" s="2277"/>
      <c r="UEV3" s="2277"/>
      <c r="UEW3" s="2277"/>
      <c r="UEX3" s="2277"/>
      <c r="UEY3" s="2277"/>
      <c r="UEZ3" s="2277"/>
      <c r="UFA3" s="2277"/>
      <c r="UFB3" s="2277"/>
      <c r="UFC3" s="2277"/>
      <c r="UFD3" s="2277"/>
      <c r="UFE3" s="2277"/>
      <c r="UFF3" s="2277"/>
      <c r="UFG3" s="2277"/>
      <c r="UFH3" s="2277"/>
      <c r="UFI3" s="2277"/>
      <c r="UFJ3" s="2277"/>
      <c r="UFK3" s="2277"/>
      <c r="UFL3" s="2277"/>
      <c r="UFM3" s="2277"/>
      <c r="UFN3" s="2277"/>
      <c r="UFO3" s="2277"/>
      <c r="UFP3" s="2277"/>
      <c r="UFQ3" s="2277"/>
      <c r="UFR3" s="2277"/>
      <c r="UFS3" s="2277"/>
      <c r="UFT3" s="2277"/>
      <c r="UFU3" s="2277"/>
      <c r="UFV3" s="2277"/>
      <c r="UFW3" s="2277"/>
      <c r="UFX3" s="2277"/>
      <c r="UFY3" s="2277"/>
      <c r="UFZ3" s="2277"/>
      <c r="UGA3" s="2277"/>
      <c r="UGB3" s="2277"/>
      <c r="UGC3" s="2277"/>
      <c r="UGD3" s="2277"/>
      <c r="UGE3" s="2277"/>
      <c r="UGF3" s="2277"/>
      <c r="UGG3" s="2277"/>
      <c r="UGH3" s="2277"/>
      <c r="UGI3" s="2277"/>
      <c r="UGJ3" s="2277"/>
      <c r="UGK3" s="2277"/>
      <c r="UGL3" s="2277"/>
      <c r="UGM3" s="2277"/>
      <c r="UGN3" s="2277"/>
      <c r="UGO3" s="2277"/>
      <c r="UGP3" s="2277"/>
      <c r="UGQ3" s="2277"/>
      <c r="UGR3" s="2277"/>
      <c r="UGS3" s="2277"/>
      <c r="UGT3" s="2277"/>
      <c r="UGU3" s="2277"/>
      <c r="UGV3" s="2277"/>
      <c r="UGW3" s="2277"/>
      <c r="UGX3" s="2277"/>
      <c r="UGY3" s="2277"/>
      <c r="UGZ3" s="2277"/>
      <c r="UHA3" s="2277"/>
      <c r="UHB3" s="2277"/>
      <c r="UHC3" s="2277"/>
      <c r="UHD3" s="2277"/>
      <c r="UHE3" s="2277"/>
      <c r="UHF3" s="2277"/>
      <c r="UHG3" s="2277"/>
      <c r="UHH3" s="2277"/>
      <c r="UHI3" s="2277"/>
      <c r="UHJ3" s="2277"/>
      <c r="UHK3" s="2277"/>
      <c r="UHL3" s="2277"/>
      <c r="UHM3" s="2277"/>
      <c r="UHN3" s="2277"/>
      <c r="UHO3" s="2277"/>
      <c r="UHP3" s="2277"/>
      <c r="UHQ3" s="2277"/>
      <c r="UHR3" s="2277"/>
      <c r="UHS3" s="2277"/>
      <c r="UHT3" s="2277"/>
      <c r="UHU3" s="2277"/>
      <c r="UHV3" s="2277"/>
      <c r="UHW3" s="2277"/>
      <c r="UHX3" s="2277"/>
      <c r="UHY3" s="2277"/>
      <c r="UHZ3" s="2277"/>
      <c r="UIA3" s="2277"/>
      <c r="UIB3" s="2277"/>
      <c r="UIC3" s="2277"/>
      <c r="UID3" s="2277"/>
      <c r="UIE3" s="2277"/>
      <c r="UIF3" s="2277"/>
      <c r="UIG3" s="2277"/>
      <c r="UIH3" s="2277"/>
      <c r="UII3" s="2277"/>
      <c r="UIJ3" s="2277"/>
      <c r="UIK3" s="2277"/>
      <c r="UIL3" s="2277"/>
      <c r="UIM3" s="2277"/>
      <c r="UIN3" s="2277"/>
      <c r="UIO3" s="2277"/>
      <c r="UIP3" s="2277"/>
      <c r="UIQ3" s="2277"/>
      <c r="UIR3" s="2277"/>
      <c r="UIS3" s="2277"/>
      <c r="UIT3" s="2277"/>
      <c r="UIU3" s="2277"/>
      <c r="UIV3" s="2277"/>
      <c r="UIW3" s="2277"/>
      <c r="UIX3" s="2277"/>
      <c r="UIY3" s="2277"/>
      <c r="UIZ3" s="2277"/>
      <c r="UJA3" s="2277"/>
      <c r="UJB3" s="2277"/>
      <c r="UJC3" s="2277"/>
      <c r="UJD3" s="2277"/>
      <c r="UJE3" s="2277"/>
      <c r="UJF3" s="2277"/>
      <c r="UJG3" s="2277"/>
      <c r="UJH3" s="2277"/>
      <c r="UJI3" s="2277"/>
      <c r="UJJ3" s="2277"/>
      <c r="UJK3" s="2277"/>
      <c r="UJL3" s="2277"/>
      <c r="UJM3" s="2277"/>
      <c r="UJN3" s="2277"/>
      <c r="UJO3" s="2277"/>
      <c r="UJP3" s="2277"/>
      <c r="UJQ3" s="2277"/>
      <c r="UJR3" s="2277"/>
      <c r="UJS3" s="2277"/>
      <c r="UJT3" s="2277"/>
      <c r="UJU3" s="2277"/>
      <c r="UJV3" s="2277"/>
      <c r="UJW3" s="2277"/>
      <c r="UJX3" s="2277"/>
      <c r="UJY3" s="2277"/>
      <c r="UJZ3" s="2277"/>
      <c r="UKA3" s="2277"/>
      <c r="UKB3" s="2277"/>
      <c r="UKC3" s="2277"/>
      <c r="UKD3" s="2277"/>
      <c r="UKE3" s="2277"/>
      <c r="UKF3" s="2277"/>
      <c r="UKG3" s="2277"/>
      <c r="UKH3" s="2277"/>
      <c r="UKI3" s="2277"/>
      <c r="UKJ3" s="2277"/>
      <c r="UKK3" s="2277"/>
      <c r="UKL3" s="2277"/>
      <c r="UKM3" s="2277"/>
      <c r="UKN3" s="2277"/>
      <c r="UKO3" s="2277"/>
      <c r="UKP3" s="2277"/>
      <c r="UKQ3" s="2277"/>
      <c r="UKR3" s="2277"/>
      <c r="UKS3" s="2277"/>
      <c r="UKT3" s="2277"/>
      <c r="UKU3" s="2277"/>
      <c r="UKV3" s="2277"/>
      <c r="UKW3" s="2277"/>
      <c r="UKX3" s="2277"/>
      <c r="UKY3" s="2277"/>
      <c r="UKZ3" s="2277"/>
      <c r="ULA3" s="2277"/>
      <c r="ULB3" s="2277"/>
      <c r="ULC3" s="2277"/>
      <c r="ULD3" s="2277"/>
      <c r="ULE3" s="2277"/>
      <c r="ULF3" s="2277"/>
      <c r="ULG3" s="2277"/>
      <c r="ULH3" s="2277"/>
      <c r="ULI3" s="2277"/>
      <c r="ULJ3" s="2277"/>
      <c r="ULK3" s="2277"/>
      <c r="ULL3" s="2277"/>
      <c r="ULM3" s="2277"/>
      <c r="ULN3" s="2277"/>
      <c r="ULO3" s="2277"/>
      <c r="ULP3" s="2277"/>
      <c r="ULQ3" s="2277"/>
      <c r="ULR3" s="2277"/>
      <c r="ULS3" s="2277"/>
      <c r="ULT3" s="2277"/>
      <c r="ULU3" s="2277"/>
      <c r="ULV3" s="2277"/>
      <c r="ULW3" s="2277"/>
      <c r="ULX3" s="2277"/>
      <c r="ULY3" s="2277"/>
      <c r="ULZ3" s="2277"/>
      <c r="UMA3" s="2277"/>
      <c r="UMB3" s="2277"/>
      <c r="UMC3" s="2277"/>
      <c r="UMD3" s="2277"/>
      <c r="UME3" s="2277"/>
      <c r="UMF3" s="2277"/>
      <c r="UMG3" s="2277"/>
      <c r="UMH3" s="2277"/>
      <c r="UMI3" s="2277"/>
      <c r="UMJ3" s="2277"/>
      <c r="UMK3" s="2277"/>
      <c r="UML3" s="2277"/>
      <c r="UMM3" s="2277"/>
      <c r="UMN3" s="2277"/>
      <c r="UMO3" s="2277"/>
      <c r="UMP3" s="2277"/>
      <c r="UMQ3" s="2277"/>
      <c r="UMR3" s="2277"/>
      <c r="UMS3" s="2277"/>
      <c r="UMT3" s="2277"/>
      <c r="UMU3" s="2277"/>
      <c r="UMV3" s="2277"/>
      <c r="UMW3" s="2277"/>
      <c r="UMX3" s="2277"/>
      <c r="UMY3" s="2277"/>
      <c r="UMZ3" s="2277"/>
      <c r="UNA3" s="2277"/>
      <c r="UNB3" s="2277"/>
      <c r="UNC3" s="2277"/>
      <c r="UND3" s="2277"/>
      <c r="UNE3" s="2277"/>
      <c r="UNF3" s="2277"/>
      <c r="UNG3" s="2277"/>
      <c r="UNH3" s="2277"/>
      <c r="UNI3" s="2277"/>
      <c r="UNJ3" s="2277"/>
      <c r="UNK3" s="2277"/>
      <c r="UNL3" s="2277"/>
      <c r="UNM3" s="2277"/>
      <c r="UNN3" s="2277"/>
      <c r="UNO3" s="2277"/>
      <c r="UNP3" s="2277"/>
      <c r="UNQ3" s="2277"/>
      <c r="UNR3" s="2277"/>
      <c r="UNS3" s="2277"/>
      <c r="UNT3" s="2277"/>
      <c r="UNU3" s="2277"/>
      <c r="UNV3" s="2277"/>
      <c r="UNW3" s="2277"/>
      <c r="UNX3" s="2277"/>
      <c r="UNY3" s="2277"/>
      <c r="UNZ3" s="2277"/>
      <c r="UOA3" s="2277"/>
      <c r="UOB3" s="2277"/>
      <c r="UOC3" s="2277"/>
      <c r="UOD3" s="2277"/>
      <c r="UOE3" s="2277"/>
      <c r="UOF3" s="2277"/>
      <c r="UOG3" s="2277"/>
      <c r="UOH3" s="2277"/>
      <c r="UOI3" s="2277"/>
      <c r="UOJ3" s="2277"/>
      <c r="UOK3" s="2277"/>
      <c r="UOL3" s="2277"/>
      <c r="UOM3" s="2277"/>
      <c r="UON3" s="2277"/>
      <c r="UOO3" s="2277"/>
      <c r="UOP3" s="2277"/>
      <c r="UOQ3" s="2277"/>
      <c r="UOR3" s="2277"/>
      <c r="UOS3" s="2277"/>
      <c r="UOT3" s="2277"/>
      <c r="UOU3" s="2277"/>
      <c r="UOV3" s="2277"/>
      <c r="UOW3" s="2277"/>
      <c r="UOX3" s="2277"/>
      <c r="UOY3" s="2277"/>
      <c r="UOZ3" s="2277"/>
      <c r="UPA3" s="2277"/>
      <c r="UPB3" s="2277"/>
      <c r="UPC3" s="2277"/>
      <c r="UPD3" s="2277"/>
      <c r="UPE3" s="2277"/>
      <c r="UPF3" s="2277"/>
      <c r="UPG3" s="2277"/>
      <c r="UPH3" s="2277"/>
      <c r="UPI3" s="2277"/>
      <c r="UPJ3" s="2277"/>
      <c r="UPK3" s="2277"/>
      <c r="UPL3" s="2277"/>
      <c r="UPM3" s="2277"/>
      <c r="UPN3" s="2277"/>
      <c r="UPO3" s="2277"/>
      <c r="UPP3" s="2277"/>
      <c r="UPQ3" s="2277"/>
      <c r="UPR3" s="2277"/>
      <c r="UPS3" s="2277"/>
      <c r="UPT3" s="2277"/>
      <c r="UPU3" s="2277"/>
      <c r="UPV3" s="2277"/>
      <c r="UPW3" s="2277"/>
      <c r="UPX3" s="2277"/>
      <c r="UPY3" s="2277"/>
      <c r="UPZ3" s="2277"/>
      <c r="UQA3" s="2277"/>
      <c r="UQB3" s="2277"/>
      <c r="UQC3" s="2277"/>
      <c r="UQD3" s="2277"/>
      <c r="UQE3" s="2277"/>
      <c r="UQF3" s="2277"/>
      <c r="UQG3" s="2277"/>
      <c r="UQH3" s="2277"/>
      <c r="UQI3" s="2277"/>
      <c r="UQJ3" s="2277"/>
      <c r="UQK3" s="2277"/>
      <c r="UQL3" s="2277"/>
      <c r="UQM3" s="2277"/>
      <c r="UQN3" s="2277"/>
      <c r="UQO3" s="2277"/>
      <c r="UQP3" s="2277"/>
      <c r="UQQ3" s="2277"/>
      <c r="UQR3" s="2277"/>
      <c r="UQS3" s="2277"/>
      <c r="UQT3" s="2277"/>
      <c r="UQU3" s="2277"/>
      <c r="UQV3" s="2277"/>
      <c r="UQW3" s="2277"/>
      <c r="UQX3" s="2277"/>
      <c r="UQY3" s="2277"/>
      <c r="UQZ3" s="2277"/>
      <c r="URA3" s="2277"/>
      <c r="URB3" s="2277"/>
      <c r="URC3" s="2277"/>
      <c r="URD3" s="2277"/>
      <c r="URE3" s="2277"/>
      <c r="URF3" s="2277"/>
      <c r="URG3" s="2277"/>
      <c r="URH3" s="2277"/>
      <c r="URI3" s="2277"/>
      <c r="URJ3" s="2277"/>
      <c r="URK3" s="2277"/>
      <c r="URL3" s="2277"/>
      <c r="URM3" s="2277"/>
      <c r="URN3" s="2277"/>
      <c r="URO3" s="2277"/>
      <c r="URP3" s="2277"/>
      <c r="URQ3" s="2277"/>
      <c r="URR3" s="2277"/>
      <c r="URS3" s="2277"/>
      <c r="URT3" s="2277"/>
      <c r="URU3" s="2277"/>
      <c r="URV3" s="2277"/>
      <c r="URW3" s="2277"/>
      <c r="URX3" s="2277"/>
      <c r="URY3" s="2277"/>
      <c r="URZ3" s="2277"/>
      <c r="USA3" s="2277"/>
      <c r="USB3" s="2277"/>
      <c r="USC3" s="2277"/>
      <c r="USD3" s="2277"/>
      <c r="USE3" s="2277"/>
      <c r="USF3" s="2277"/>
      <c r="USG3" s="2277"/>
      <c r="USH3" s="2277"/>
      <c r="USI3" s="2277"/>
      <c r="USJ3" s="2277"/>
      <c r="USK3" s="2277"/>
      <c r="USL3" s="2277"/>
      <c r="USM3" s="2277"/>
      <c r="USN3" s="2277"/>
      <c r="USO3" s="2277"/>
      <c r="USP3" s="2277"/>
      <c r="USQ3" s="2277"/>
      <c r="USR3" s="2277"/>
      <c r="USS3" s="2277"/>
      <c r="UST3" s="2277"/>
      <c r="USU3" s="2277"/>
      <c r="USV3" s="2277"/>
      <c r="USW3" s="2277"/>
      <c r="USX3" s="2277"/>
      <c r="USY3" s="2277"/>
      <c r="USZ3" s="2277"/>
      <c r="UTA3" s="2277"/>
      <c r="UTB3" s="2277"/>
      <c r="UTC3" s="2277"/>
      <c r="UTD3" s="2277"/>
      <c r="UTE3" s="2277"/>
      <c r="UTF3" s="2277"/>
      <c r="UTG3" s="2277"/>
      <c r="UTH3" s="2277"/>
      <c r="UTI3" s="2277"/>
      <c r="UTJ3" s="2277"/>
      <c r="UTK3" s="2277"/>
      <c r="UTL3" s="2277"/>
      <c r="UTM3" s="2277"/>
      <c r="UTN3" s="2277"/>
      <c r="UTO3" s="2277"/>
      <c r="UTP3" s="2277"/>
      <c r="UTQ3" s="2277"/>
      <c r="UTR3" s="2277"/>
      <c r="UTS3" s="2277"/>
      <c r="UTT3" s="2277"/>
      <c r="UTU3" s="2277"/>
      <c r="UTV3" s="2277"/>
      <c r="UTW3" s="2277"/>
      <c r="UTX3" s="2277"/>
      <c r="UTY3" s="2277"/>
      <c r="UTZ3" s="2277"/>
      <c r="UUA3" s="2277"/>
      <c r="UUB3" s="2277"/>
      <c r="UUC3" s="2277"/>
      <c r="UUD3" s="2277"/>
      <c r="UUE3" s="2277"/>
      <c r="UUF3" s="2277"/>
      <c r="UUG3" s="2277"/>
      <c r="UUH3" s="2277"/>
      <c r="UUI3" s="2277"/>
      <c r="UUJ3" s="2277"/>
      <c r="UUK3" s="2277"/>
      <c r="UUL3" s="2277"/>
      <c r="UUM3" s="2277"/>
      <c r="UUN3" s="2277"/>
      <c r="UUO3" s="2277"/>
      <c r="UUP3" s="2277"/>
      <c r="UUQ3" s="2277"/>
      <c r="UUR3" s="2277"/>
      <c r="UUS3" s="2277"/>
      <c r="UUT3" s="2277"/>
      <c r="UUU3" s="2277"/>
      <c r="UUV3" s="2277"/>
      <c r="UUW3" s="2277"/>
      <c r="UUX3" s="2277"/>
      <c r="UUY3" s="2277"/>
      <c r="UUZ3" s="2277"/>
      <c r="UVA3" s="2277"/>
      <c r="UVB3" s="2277"/>
      <c r="UVC3" s="2277"/>
      <c r="UVD3" s="2277"/>
      <c r="UVE3" s="2277"/>
      <c r="UVF3" s="2277"/>
      <c r="UVG3" s="2277"/>
      <c r="UVH3" s="2277"/>
      <c r="UVI3" s="2277"/>
      <c r="UVJ3" s="2277"/>
      <c r="UVK3" s="2277"/>
      <c r="UVL3" s="2277"/>
      <c r="UVM3" s="2277"/>
      <c r="UVN3" s="2277"/>
      <c r="UVO3" s="2277"/>
      <c r="UVP3" s="2277"/>
      <c r="UVQ3" s="2277"/>
      <c r="UVR3" s="2277"/>
      <c r="UVS3" s="2277"/>
      <c r="UVT3" s="2277"/>
      <c r="UVU3" s="2277"/>
      <c r="UVV3" s="2277"/>
      <c r="UVW3" s="2277"/>
      <c r="UVX3" s="2277"/>
      <c r="UVY3" s="2277"/>
      <c r="UVZ3" s="2277"/>
      <c r="UWA3" s="2277"/>
      <c r="UWB3" s="2277"/>
      <c r="UWC3" s="2277"/>
      <c r="UWD3" s="2277"/>
      <c r="UWE3" s="2277"/>
      <c r="UWF3" s="2277"/>
      <c r="UWG3" s="2277"/>
      <c r="UWH3" s="2277"/>
      <c r="UWI3" s="2277"/>
      <c r="UWJ3" s="2277"/>
      <c r="UWK3" s="2277"/>
      <c r="UWL3" s="2277"/>
      <c r="UWM3" s="2277"/>
      <c r="UWN3" s="2277"/>
      <c r="UWO3" s="2277"/>
      <c r="UWP3" s="2277"/>
      <c r="UWQ3" s="2277"/>
      <c r="UWR3" s="2277"/>
      <c r="UWS3" s="2277"/>
      <c r="UWT3" s="2277"/>
      <c r="UWU3" s="2277"/>
      <c r="UWV3" s="2277"/>
      <c r="UWW3" s="2277"/>
      <c r="UWX3" s="2277"/>
      <c r="UWY3" s="2277"/>
      <c r="UWZ3" s="2277"/>
      <c r="UXA3" s="2277"/>
      <c r="UXB3" s="2277"/>
      <c r="UXC3" s="2277"/>
      <c r="UXD3" s="2277"/>
      <c r="UXE3" s="2277"/>
      <c r="UXF3" s="2277"/>
      <c r="UXG3" s="2277"/>
      <c r="UXH3" s="2277"/>
      <c r="UXI3" s="2277"/>
      <c r="UXJ3" s="2277"/>
      <c r="UXK3" s="2277"/>
      <c r="UXL3" s="2277"/>
      <c r="UXM3" s="2277"/>
      <c r="UXN3" s="2277"/>
      <c r="UXO3" s="2277"/>
      <c r="UXP3" s="2277"/>
      <c r="UXQ3" s="2277"/>
      <c r="UXR3" s="2277"/>
      <c r="UXS3" s="2277"/>
      <c r="UXT3" s="2277"/>
      <c r="UXU3" s="2277"/>
      <c r="UXV3" s="2277"/>
      <c r="UXW3" s="2277"/>
      <c r="UXX3" s="2277"/>
      <c r="UXY3" s="2277"/>
      <c r="UXZ3" s="2277"/>
      <c r="UYA3" s="2277"/>
      <c r="UYB3" s="2277"/>
      <c r="UYC3" s="2277"/>
      <c r="UYD3" s="2277"/>
      <c r="UYE3" s="2277"/>
      <c r="UYF3" s="2277"/>
      <c r="UYG3" s="2277"/>
      <c r="UYH3" s="2277"/>
      <c r="UYI3" s="2277"/>
      <c r="UYJ3" s="2277"/>
      <c r="UYK3" s="2277"/>
      <c r="UYL3" s="2277"/>
      <c r="UYM3" s="2277"/>
      <c r="UYN3" s="2277"/>
      <c r="UYO3" s="2277"/>
      <c r="UYP3" s="2277"/>
      <c r="UYQ3" s="2277"/>
      <c r="UYR3" s="2277"/>
      <c r="UYS3" s="2277"/>
      <c r="UYT3" s="2277"/>
      <c r="UYU3" s="2277"/>
      <c r="UYV3" s="2277"/>
      <c r="UYW3" s="2277"/>
      <c r="UYX3" s="2277"/>
      <c r="UYY3" s="2277"/>
      <c r="UYZ3" s="2277"/>
      <c r="UZA3" s="2277"/>
      <c r="UZB3" s="2277"/>
      <c r="UZC3" s="2277"/>
      <c r="UZD3" s="2277"/>
      <c r="UZE3" s="2277"/>
      <c r="UZF3" s="2277"/>
      <c r="UZG3" s="2277"/>
      <c r="UZH3" s="2277"/>
      <c r="UZI3" s="2277"/>
      <c r="UZJ3" s="2277"/>
      <c r="UZK3" s="2277"/>
      <c r="UZL3" s="2277"/>
      <c r="UZM3" s="2277"/>
      <c r="UZN3" s="2277"/>
      <c r="UZO3" s="2277"/>
      <c r="UZP3" s="2277"/>
      <c r="UZQ3" s="2277"/>
      <c r="UZR3" s="2277"/>
      <c r="UZS3" s="2277"/>
      <c r="UZT3" s="2277"/>
      <c r="UZU3" s="2277"/>
      <c r="UZV3" s="2277"/>
      <c r="UZW3" s="2277"/>
      <c r="UZX3" s="2277"/>
      <c r="UZY3" s="2277"/>
      <c r="UZZ3" s="2277"/>
      <c r="VAA3" s="2277"/>
      <c r="VAB3" s="2277"/>
      <c r="VAC3" s="2277"/>
      <c r="VAD3" s="2277"/>
      <c r="VAE3" s="2277"/>
      <c r="VAF3" s="2277"/>
      <c r="VAG3" s="2277"/>
      <c r="VAH3" s="2277"/>
      <c r="VAI3" s="2277"/>
      <c r="VAJ3" s="2277"/>
      <c r="VAK3" s="2277"/>
      <c r="VAL3" s="2277"/>
      <c r="VAM3" s="2277"/>
      <c r="VAN3" s="2277"/>
      <c r="VAO3" s="2277"/>
      <c r="VAP3" s="2277"/>
      <c r="VAQ3" s="2277"/>
      <c r="VAR3" s="2277"/>
      <c r="VAS3" s="2277"/>
      <c r="VAT3" s="2277"/>
      <c r="VAU3" s="2277"/>
      <c r="VAV3" s="2277"/>
      <c r="VAW3" s="2277"/>
      <c r="VAX3" s="2277"/>
      <c r="VAY3" s="2277"/>
      <c r="VAZ3" s="2277"/>
      <c r="VBA3" s="2277"/>
      <c r="VBB3" s="2277"/>
      <c r="VBC3" s="2277"/>
      <c r="VBD3" s="2277"/>
      <c r="VBE3" s="2277"/>
      <c r="VBF3" s="2277"/>
      <c r="VBG3" s="2277"/>
      <c r="VBH3" s="2277"/>
      <c r="VBI3" s="2277"/>
      <c r="VBJ3" s="2277"/>
      <c r="VBK3" s="2277"/>
      <c r="VBL3" s="2277"/>
      <c r="VBM3" s="2277"/>
      <c r="VBN3" s="2277"/>
      <c r="VBO3" s="2277"/>
      <c r="VBP3" s="2277"/>
      <c r="VBQ3" s="2277"/>
      <c r="VBR3" s="2277"/>
      <c r="VBS3" s="2277"/>
      <c r="VBT3" s="2277"/>
      <c r="VBU3" s="2277"/>
      <c r="VBV3" s="2277"/>
      <c r="VBW3" s="2277"/>
      <c r="VBX3" s="2277"/>
      <c r="VBY3" s="2277"/>
      <c r="VBZ3" s="2277"/>
      <c r="VCA3" s="2277"/>
      <c r="VCB3" s="2277"/>
      <c r="VCC3" s="2277"/>
      <c r="VCD3" s="2277"/>
      <c r="VCE3" s="2277"/>
      <c r="VCF3" s="2277"/>
      <c r="VCG3" s="2277"/>
      <c r="VCH3" s="2277"/>
      <c r="VCI3" s="2277"/>
      <c r="VCJ3" s="2277"/>
      <c r="VCK3" s="2277"/>
      <c r="VCL3" s="2277"/>
      <c r="VCM3" s="2277"/>
      <c r="VCN3" s="2277"/>
      <c r="VCO3" s="2277"/>
      <c r="VCP3" s="2277"/>
      <c r="VCQ3" s="2277"/>
      <c r="VCR3" s="2277"/>
      <c r="VCS3" s="2277"/>
      <c r="VCT3" s="2277"/>
      <c r="VCU3" s="2277"/>
      <c r="VCV3" s="2277"/>
      <c r="VCW3" s="2277"/>
      <c r="VCX3" s="2277"/>
      <c r="VCY3" s="2277"/>
      <c r="VCZ3" s="2277"/>
      <c r="VDA3" s="2277"/>
      <c r="VDB3" s="2277"/>
      <c r="VDC3" s="2277"/>
      <c r="VDD3" s="2277"/>
      <c r="VDE3" s="2277"/>
      <c r="VDF3" s="2277"/>
      <c r="VDG3" s="2277"/>
      <c r="VDH3" s="2277"/>
      <c r="VDI3" s="2277"/>
      <c r="VDJ3" s="2277"/>
      <c r="VDK3" s="2277"/>
      <c r="VDL3" s="2277"/>
      <c r="VDM3" s="2277"/>
      <c r="VDN3" s="2277"/>
      <c r="VDO3" s="2277"/>
      <c r="VDP3" s="2277"/>
      <c r="VDQ3" s="2277"/>
      <c r="VDR3" s="2277"/>
      <c r="VDS3" s="2277"/>
      <c r="VDT3" s="2277"/>
      <c r="VDU3" s="2277"/>
      <c r="VDV3" s="2277"/>
      <c r="VDW3" s="2277"/>
      <c r="VDX3" s="2277"/>
      <c r="VDY3" s="2277"/>
      <c r="VDZ3" s="2277"/>
      <c r="VEA3" s="2277"/>
      <c r="VEB3" s="2277"/>
      <c r="VEC3" s="2277"/>
      <c r="VED3" s="2277"/>
      <c r="VEE3" s="2277"/>
      <c r="VEF3" s="2277"/>
      <c r="VEG3" s="2277"/>
      <c r="VEH3" s="2277"/>
      <c r="VEI3" s="2277"/>
      <c r="VEJ3" s="2277"/>
      <c r="VEK3" s="2277"/>
      <c r="VEL3" s="2277"/>
      <c r="VEM3" s="2277"/>
      <c r="VEN3" s="2277"/>
      <c r="VEO3" s="2277"/>
      <c r="VEP3" s="2277"/>
      <c r="VEQ3" s="2277"/>
      <c r="VER3" s="2277"/>
      <c r="VES3" s="2277"/>
      <c r="VET3" s="2277"/>
      <c r="VEU3" s="2277"/>
      <c r="VEV3" s="2277"/>
      <c r="VEW3" s="2277"/>
      <c r="VEX3" s="2277"/>
      <c r="VEY3" s="2277"/>
      <c r="VEZ3" s="2277"/>
      <c r="VFA3" s="2277"/>
      <c r="VFB3" s="2277"/>
      <c r="VFC3" s="2277"/>
      <c r="VFD3" s="2277"/>
      <c r="VFE3" s="2277"/>
      <c r="VFF3" s="2277"/>
      <c r="VFG3" s="2277"/>
      <c r="VFH3" s="2277"/>
      <c r="VFI3" s="2277"/>
      <c r="VFJ3" s="2277"/>
      <c r="VFK3" s="2277"/>
      <c r="VFL3" s="2277"/>
      <c r="VFM3" s="2277"/>
      <c r="VFN3" s="2277"/>
      <c r="VFO3" s="2277"/>
      <c r="VFP3" s="2277"/>
      <c r="VFQ3" s="2277"/>
      <c r="VFR3" s="2277"/>
      <c r="VFS3" s="2277"/>
      <c r="VFT3" s="2277"/>
      <c r="VFU3" s="2277"/>
      <c r="VFV3" s="2277"/>
      <c r="VFW3" s="2277"/>
      <c r="VFX3" s="2277"/>
      <c r="VFY3" s="2277"/>
      <c r="VFZ3" s="2277"/>
      <c r="VGA3" s="2277"/>
      <c r="VGB3" s="2277"/>
      <c r="VGC3" s="2277"/>
      <c r="VGD3" s="2277"/>
      <c r="VGE3" s="2277"/>
      <c r="VGF3" s="2277"/>
      <c r="VGG3" s="2277"/>
      <c r="VGH3" s="2277"/>
      <c r="VGI3" s="2277"/>
      <c r="VGJ3" s="2277"/>
      <c r="VGK3" s="2277"/>
      <c r="VGL3" s="2277"/>
      <c r="VGM3" s="2277"/>
      <c r="VGN3" s="2277"/>
      <c r="VGO3" s="2277"/>
      <c r="VGP3" s="2277"/>
      <c r="VGQ3" s="2277"/>
      <c r="VGR3" s="2277"/>
      <c r="VGS3" s="2277"/>
      <c r="VGT3" s="2277"/>
      <c r="VGU3" s="2277"/>
      <c r="VGV3" s="2277"/>
      <c r="VGW3" s="2277"/>
      <c r="VGX3" s="2277"/>
      <c r="VGY3" s="2277"/>
      <c r="VGZ3" s="2277"/>
      <c r="VHA3" s="2277"/>
      <c r="VHB3" s="2277"/>
      <c r="VHC3" s="2277"/>
      <c r="VHD3" s="2277"/>
      <c r="VHE3" s="2277"/>
      <c r="VHF3" s="2277"/>
      <c r="VHG3" s="2277"/>
      <c r="VHH3" s="2277"/>
      <c r="VHI3" s="2277"/>
      <c r="VHJ3" s="2277"/>
      <c r="VHK3" s="2277"/>
      <c r="VHL3" s="2277"/>
      <c r="VHM3" s="2277"/>
      <c r="VHN3" s="2277"/>
      <c r="VHO3" s="2277"/>
      <c r="VHP3" s="2277"/>
      <c r="VHQ3" s="2277"/>
      <c r="VHR3" s="2277"/>
      <c r="VHS3" s="2277"/>
      <c r="VHT3" s="2277"/>
      <c r="VHU3" s="2277"/>
      <c r="VHV3" s="2277"/>
      <c r="VHW3" s="2277"/>
      <c r="VHX3" s="2277"/>
      <c r="VHY3" s="2277"/>
      <c r="VHZ3" s="2277"/>
      <c r="VIA3" s="2277"/>
      <c r="VIB3" s="2277"/>
      <c r="VIC3" s="2277"/>
      <c r="VID3" s="2277"/>
      <c r="VIE3" s="2277"/>
      <c r="VIF3" s="2277"/>
      <c r="VIG3" s="2277"/>
      <c r="VIH3" s="2277"/>
      <c r="VII3" s="2277"/>
      <c r="VIJ3" s="2277"/>
      <c r="VIK3" s="2277"/>
      <c r="VIL3" s="2277"/>
      <c r="VIM3" s="2277"/>
      <c r="VIN3" s="2277"/>
      <c r="VIO3" s="2277"/>
      <c r="VIP3" s="2277"/>
      <c r="VIQ3" s="2277"/>
      <c r="VIR3" s="2277"/>
      <c r="VIS3" s="2277"/>
      <c r="VIT3" s="2277"/>
      <c r="VIU3" s="2277"/>
      <c r="VIV3" s="2277"/>
      <c r="VIW3" s="2277"/>
      <c r="VIX3" s="2277"/>
      <c r="VIY3" s="2277"/>
      <c r="VIZ3" s="2277"/>
      <c r="VJA3" s="2277"/>
      <c r="VJB3" s="2277"/>
      <c r="VJC3" s="2277"/>
      <c r="VJD3" s="2277"/>
      <c r="VJE3" s="2277"/>
      <c r="VJF3" s="2277"/>
      <c r="VJG3" s="2277"/>
      <c r="VJH3" s="2277"/>
      <c r="VJI3" s="2277"/>
      <c r="VJJ3" s="2277"/>
      <c r="VJK3" s="2277"/>
      <c r="VJL3" s="2277"/>
      <c r="VJM3" s="2277"/>
      <c r="VJN3" s="2277"/>
      <c r="VJO3" s="2277"/>
      <c r="VJP3" s="2277"/>
      <c r="VJQ3" s="2277"/>
      <c r="VJR3" s="2277"/>
      <c r="VJS3" s="2277"/>
      <c r="VJT3" s="2277"/>
      <c r="VJU3" s="2277"/>
      <c r="VJV3" s="2277"/>
      <c r="VJW3" s="2277"/>
      <c r="VJX3" s="2277"/>
      <c r="VJY3" s="2277"/>
      <c r="VJZ3" s="2277"/>
      <c r="VKA3" s="2277"/>
      <c r="VKB3" s="2277"/>
      <c r="VKC3" s="2277"/>
      <c r="VKD3" s="2277"/>
      <c r="VKE3" s="2277"/>
      <c r="VKF3" s="2277"/>
      <c r="VKG3" s="2277"/>
      <c r="VKH3" s="2277"/>
      <c r="VKI3" s="2277"/>
      <c r="VKJ3" s="2277"/>
      <c r="VKK3" s="2277"/>
      <c r="VKL3" s="2277"/>
      <c r="VKM3" s="2277"/>
      <c r="VKN3" s="2277"/>
      <c r="VKO3" s="2277"/>
      <c r="VKP3" s="2277"/>
      <c r="VKQ3" s="2277"/>
      <c r="VKR3" s="2277"/>
      <c r="VKS3" s="2277"/>
      <c r="VKT3" s="2277"/>
      <c r="VKU3" s="2277"/>
      <c r="VKV3" s="2277"/>
      <c r="VKW3" s="2277"/>
      <c r="VKX3" s="2277"/>
      <c r="VKY3" s="2277"/>
      <c r="VKZ3" s="2277"/>
      <c r="VLA3" s="2277"/>
      <c r="VLB3" s="2277"/>
      <c r="VLC3" s="2277"/>
      <c r="VLD3" s="2277"/>
      <c r="VLE3" s="2277"/>
      <c r="VLF3" s="2277"/>
      <c r="VLG3" s="2277"/>
      <c r="VLH3" s="2277"/>
      <c r="VLI3" s="2277"/>
      <c r="VLJ3" s="2277"/>
      <c r="VLK3" s="2277"/>
      <c r="VLL3" s="2277"/>
      <c r="VLM3" s="2277"/>
      <c r="VLN3" s="2277"/>
      <c r="VLO3" s="2277"/>
      <c r="VLP3" s="2277"/>
      <c r="VLQ3" s="2277"/>
      <c r="VLR3" s="2277"/>
      <c r="VLS3" s="2277"/>
      <c r="VLT3" s="2277"/>
      <c r="VLU3" s="2277"/>
      <c r="VLV3" s="2277"/>
      <c r="VLW3" s="2277"/>
      <c r="VLX3" s="2277"/>
      <c r="VLY3" s="2277"/>
      <c r="VLZ3" s="2277"/>
      <c r="VMA3" s="2277"/>
      <c r="VMB3" s="2277"/>
      <c r="VMC3" s="2277"/>
      <c r="VMD3" s="2277"/>
      <c r="VME3" s="2277"/>
      <c r="VMF3" s="2277"/>
      <c r="VMG3" s="2277"/>
      <c r="VMH3" s="2277"/>
      <c r="VMI3" s="2277"/>
      <c r="VMJ3" s="2277"/>
      <c r="VMK3" s="2277"/>
      <c r="VML3" s="2277"/>
      <c r="VMM3" s="2277"/>
      <c r="VMN3" s="2277"/>
      <c r="VMO3" s="2277"/>
      <c r="VMP3" s="2277"/>
      <c r="VMQ3" s="2277"/>
      <c r="VMR3" s="2277"/>
      <c r="VMS3" s="2277"/>
      <c r="VMT3" s="2277"/>
      <c r="VMU3" s="2277"/>
      <c r="VMV3" s="2277"/>
      <c r="VMW3" s="2277"/>
      <c r="VMX3" s="2277"/>
      <c r="VMY3" s="2277"/>
      <c r="VMZ3" s="2277"/>
      <c r="VNA3" s="2277"/>
      <c r="VNB3" s="2277"/>
      <c r="VNC3" s="2277"/>
      <c r="VND3" s="2277"/>
      <c r="VNE3" s="2277"/>
      <c r="VNF3" s="2277"/>
      <c r="VNG3" s="2277"/>
      <c r="VNH3" s="2277"/>
      <c r="VNI3" s="2277"/>
      <c r="VNJ3" s="2277"/>
      <c r="VNK3" s="2277"/>
      <c r="VNL3" s="2277"/>
      <c r="VNM3" s="2277"/>
      <c r="VNN3" s="2277"/>
      <c r="VNO3" s="2277"/>
      <c r="VNP3" s="2277"/>
      <c r="VNQ3" s="2277"/>
      <c r="VNR3" s="2277"/>
      <c r="VNS3" s="2277"/>
      <c r="VNT3" s="2277"/>
      <c r="VNU3" s="2277"/>
      <c r="VNV3" s="2277"/>
      <c r="VNW3" s="2277"/>
      <c r="VNX3" s="2277"/>
      <c r="VNY3" s="2277"/>
      <c r="VNZ3" s="2277"/>
      <c r="VOA3" s="2277"/>
      <c r="VOB3" s="2277"/>
      <c r="VOC3" s="2277"/>
      <c r="VOD3" s="2277"/>
      <c r="VOE3" s="2277"/>
      <c r="VOF3" s="2277"/>
      <c r="VOG3" s="2277"/>
      <c r="VOH3" s="2277"/>
      <c r="VOI3" s="2277"/>
      <c r="VOJ3" s="2277"/>
      <c r="VOK3" s="2277"/>
      <c r="VOL3" s="2277"/>
      <c r="VOM3" s="2277"/>
      <c r="VON3" s="2277"/>
      <c r="VOO3" s="2277"/>
      <c r="VOP3" s="2277"/>
      <c r="VOQ3" s="2277"/>
      <c r="VOR3" s="2277"/>
      <c r="VOS3" s="2277"/>
      <c r="VOT3" s="2277"/>
      <c r="VOU3" s="2277"/>
      <c r="VOV3" s="2277"/>
      <c r="VOW3" s="2277"/>
      <c r="VOX3" s="2277"/>
      <c r="VOY3" s="2277"/>
      <c r="VOZ3" s="2277"/>
      <c r="VPA3" s="2277"/>
      <c r="VPB3" s="2277"/>
      <c r="VPC3" s="2277"/>
      <c r="VPD3" s="2277"/>
      <c r="VPE3" s="2277"/>
      <c r="VPF3" s="2277"/>
      <c r="VPG3" s="2277"/>
      <c r="VPH3" s="2277"/>
      <c r="VPI3" s="2277"/>
      <c r="VPJ3" s="2277"/>
      <c r="VPK3" s="2277"/>
      <c r="VPL3" s="2277"/>
      <c r="VPM3" s="2277"/>
      <c r="VPN3" s="2277"/>
      <c r="VPO3" s="2277"/>
      <c r="VPP3" s="2277"/>
      <c r="VPQ3" s="2277"/>
      <c r="VPR3" s="2277"/>
      <c r="VPS3" s="2277"/>
      <c r="VPT3" s="2277"/>
      <c r="VPU3" s="2277"/>
      <c r="VPV3" s="2277"/>
      <c r="VPW3" s="2277"/>
      <c r="VPX3" s="2277"/>
      <c r="VPY3" s="2277"/>
      <c r="VPZ3" s="2277"/>
      <c r="VQA3" s="2277"/>
      <c r="VQB3" s="2277"/>
      <c r="VQC3" s="2277"/>
      <c r="VQD3" s="2277"/>
      <c r="VQE3" s="2277"/>
      <c r="VQF3" s="2277"/>
      <c r="VQG3" s="2277"/>
      <c r="VQH3" s="2277"/>
      <c r="VQI3" s="2277"/>
      <c r="VQJ3" s="2277"/>
      <c r="VQK3" s="2277"/>
      <c r="VQL3" s="2277"/>
      <c r="VQM3" s="2277"/>
      <c r="VQN3" s="2277"/>
      <c r="VQO3" s="2277"/>
      <c r="VQP3" s="2277"/>
      <c r="VQQ3" s="2277"/>
      <c r="VQR3" s="2277"/>
      <c r="VQS3" s="2277"/>
      <c r="VQT3" s="2277"/>
      <c r="VQU3" s="2277"/>
      <c r="VQV3" s="2277"/>
      <c r="VQW3" s="2277"/>
      <c r="VQX3" s="2277"/>
      <c r="VQY3" s="2277"/>
      <c r="VQZ3" s="2277"/>
      <c r="VRA3" s="2277"/>
      <c r="VRB3" s="2277"/>
      <c r="VRC3" s="2277"/>
      <c r="VRD3" s="2277"/>
      <c r="VRE3" s="2277"/>
      <c r="VRF3" s="2277"/>
      <c r="VRG3" s="2277"/>
      <c r="VRH3" s="2277"/>
      <c r="VRI3" s="2277"/>
      <c r="VRJ3" s="2277"/>
      <c r="VRK3" s="2277"/>
      <c r="VRL3" s="2277"/>
      <c r="VRM3" s="2277"/>
      <c r="VRN3" s="2277"/>
      <c r="VRO3" s="2277"/>
      <c r="VRP3" s="2277"/>
      <c r="VRQ3" s="2277"/>
      <c r="VRR3" s="2277"/>
      <c r="VRS3" s="2277"/>
      <c r="VRT3" s="2277"/>
      <c r="VRU3" s="2277"/>
      <c r="VRV3" s="2277"/>
      <c r="VRW3" s="2277"/>
      <c r="VRX3" s="2277"/>
      <c r="VRY3" s="2277"/>
      <c r="VRZ3" s="2277"/>
      <c r="VSA3" s="2277"/>
      <c r="VSB3" s="2277"/>
      <c r="VSC3" s="2277"/>
      <c r="VSD3" s="2277"/>
      <c r="VSE3" s="2277"/>
      <c r="VSF3" s="2277"/>
      <c r="VSG3" s="2277"/>
      <c r="VSH3" s="2277"/>
      <c r="VSI3" s="2277"/>
      <c r="VSJ3" s="2277"/>
      <c r="VSK3" s="2277"/>
      <c r="VSL3" s="2277"/>
      <c r="VSM3" s="2277"/>
      <c r="VSN3" s="2277"/>
      <c r="VSO3" s="2277"/>
      <c r="VSP3" s="2277"/>
      <c r="VSQ3" s="2277"/>
      <c r="VSR3" s="2277"/>
      <c r="VSS3" s="2277"/>
      <c r="VST3" s="2277"/>
      <c r="VSU3" s="2277"/>
      <c r="VSV3" s="2277"/>
      <c r="VSW3" s="2277"/>
      <c r="VSX3" s="2277"/>
      <c r="VSY3" s="2277"/>
      <c r="VSZ3" s="2277"/>
      <c r="VTA3" s="2277"/>
      <c r="VTB3" s="2277"/>
      <c r="VTC3" s="2277"/>
      <c r="VTD3" s="2277"/>
      <c r="VTE3" s="2277"/>
      <c r="VTF3" s="2277"/>
      <c r="VTG3" s="2277"/>
      <c r="VTH3" s="2277"/>
      <c r="VTI3" s="2277"/>
      <c r="VTJ3" s="2277"/>
      <c r="VTK3" s="2277"/>
      <c r="VTL3" s="2277"/>
      <c r="VTM3" s="2277"/>
      <c r="VTN3" s="2277"/>
      <c r="VTO3" s="2277"/>
      <c r="VTP3" s="2277"/>
      <c r="VTQ3" s="2277"/>
      <c r="VTR3" s="2277"/>
      <c r="VTS3" s="2277"/>
      <c r="VTT3" s="2277"/>
      <c r="VTU3" s="2277"/>
      <c r="VTV3" s="2277"/>
      <c r="VTW3" s="2277"/>
      <c r="VTX3" s="2277"/>
      <c r="VTY3" s="2277"/>
      <c r="VTZ3" s="2277"/>
      <c r="VUA3" s="2277"/>
      <c r="VUB3" s="2277"/>
      <c r="VUC3" s="2277"/>
      <c r="VUD3" s="2277"/>
      <c r="VUE3" s="2277"/>
      <c r="VUF3" s="2277"/>
      <c r="VUG3" s="2277"/>
      <c r="VUH3" s="2277"/>
      <c r="VUI3" s="2277"/>
      <c r="VUJ3" s="2277"/>
      <c r="VUK3" s="2277"/>
      <c r="VUL3" s="2277"/>
      <c r="VUM3" s="2277"/>
      <c r="VUN3" s="2277"/>
      <c r="VUO3" s="2277"/>
      <c r="VUP3" s="2277"/>
      <c r="VUQ3" s="2277"/>
      <c r="VUR3" s="2277"/>
      <c r="VUS3" s="2277"/>
      <c r="VUT3" s="2277"/>
      <c r="VUU3" s="2277"/>
      <c r="VUV3" s="2277"/>
      <c r="VUW3" s="2277"/>
      <c r="VUX3" s="2277"/>
      <c r="VUY3" s="2277"/>
      <c r="VUZ3" s="2277"/>
      <c r="VVA3" s="2277"/>
      <c r="VVB3" s="2277"/>
      <c r="VVC3" s="2277"/>
      <c r="VVD3" s="2277"/>
      <c r="VVE3" s="2277"/>
      <c r="VVF3" s="2277"/>
      <c r="VVG3" s="2277"/>
      <c r="VVH3" s="2277"/>
      <c r="VVI3" s="2277"/>
      <c r="VVJ3" s="2277"/>
      <c r="VVK3" s="2277"/>
      <c r="VVL3" s="2277"/>
      <c r="VVM3" s="2277"/>
      <c r="VVN3" s="2277"/>
      <c r="VVO3" s="2277"/>
      <c r="VVP3" s="2277"/>
      <c r="VVQ3" s="2277"/>
      <c r="VVR3" s="2277"/>
      <c r="VVS3" s="2277"/>
      <c r="VVT3" s="2277"/>
      <c r="VVU3" s="2277"/>
      <c r="VVV3" s="2277"/>
      <c r="VVW3" s="2277"/>
      <c r="VVX3" s="2277"/>
      <c r="VVY3" s="2277"/>
      <c r="VVZ3" s="2277"/>
      <c r="VWA3" s="2277"/>
      <c r="VWB3" s="2277"/>
      <c r="VWC3" s="2277"/>
      <c r="VWD3" s="2277"/>
      <c r="VWE3" s="2277"/>
      <c r="VWF3" s="2277"/>
      <c r="VWG3" s="2277"/>
      <c r="VWH3" s="2277"/>
      <c r="VWI3" s="2277"/>
      <c r="VWJ3" s="2277"/>
      <c r="VWK3" s="2277"/>
      <c r="VWL3" s="2277"/>
      <c r="VWM3" s="2277"/>
      <c r="VWN3" s="2277"/>
      <c r="VWO3" s="2277"/>
      <c r="VWP3" s="2277"/>
      <c r="VWQ3" s="2277"/>
      <c r="VWR3" s="2277"/>
      <c r="VWS3" s="2277"/>
      <c r="VWT3" s="2277"/>
      <c r="VWU3" s="2277"/>
      <c r="VWV3" s="2277"/>
      <c r="VWW3" s="2277"/>
      <c r="VWX3" s="2277"/>
      <c r="VWY3" s="2277"/>
      <c r="VWZ3" s="2277"/>
      <c r="VXA3" s="2277"/>
      <c r="VXB3" s="2277"/>
      <c r="VXC3" s="2277"/>
      <c r="VXD3" s="2277"/>
      <c r="VXE3" s="2277"/>
      <c r="VXF3" s="2277"/>
      <c r="VXG3" s="2277"/>
      <c r="VXH3" s="2277"/>
      <c r="VXI3" s="2277"/>
      <c r="VXJ3" s="2277"/>
      <c r="VXK3" s="2277"/>
      <c r="VXL3" s="2277"/>
      <c r="VXM3" s="2277"/>
      <c r="VXN3" s="2277"/>
      <c r="VXO3" s="2277"/>
      <c r="VXP3" s="2277"/>
      <c r="VXQ3" s="2277"/>
      <c r="VXR3" s="2277"/>
      <c r="VXS3" s="2277"/>
      <c r="VXT3" s="2277"/>
      <c r="VXU3" s="2277"/>
      <c r="VXV3" s="2277"/>
      <c r="VXW3" s="2277"/>
      <c r="VXX3" s="2277"/>
      <c r="VXY3" s="2277"/>
      <c r="VXZ3" s="2277"/>
      <c r="VYA3" s="2277"/>
      <c r="VYB3" s="2277"/>
      <c r="VYC3" s="2277"/>
      <c r="VYD3" s="2277"/>
      <c r="VYE3" s="2277"/>
      <c r="VYF3" s="2277"/>
      <c r="VYG3" s="2277"/>
      <c r="VYH3" s="2277"/>
      <c r="VYI3" s="2277"/>
      <c r="VYJ3" s="2277"/>
      <c r="VYK3" s="2277"/>
      <c r="VYL3" s="2277"/>
      <c r="VYM3" s="2277"/>
      <c r="VYN3" s="2277"/>
      <c r="VYO3" s="2277"/>
      <c r="VYP3" s="2277"/>
      <c r="VYQ3" s="2277"/>
      <c r="VYR3" s="2277"/>
      <c r="VYS3" s="2277"/>
      <c r="VYT3" s="2277"/>
      <c r="VYU3" s="2277"/>
      <c r="VYV3" s="2277"/>
      <c r="VYW3" s="2277"/>
      <c r="VYX3" s="2277"/>
      <c r="VYY3" s="2277"/>
      <c r="VYZ3" s="2277"/>
      <c r="VZA3" s="2277"/>
      <c r="VZB3" s="2277"/>
      <c r="VZC3" s="2277"/>
      <c r="VZD3" s="2277"/>
      <c r="VZE3" s="2277"/>
      <c r="VZF3" s="2277"/>
      <c r="VZG3" s="2277"/>
      <c r="VZH3" s="2277"/>
      <c r="VZI3" s="2277"/>
      <c r="VZJ3" s="2277"/>
      <c r="VZK3" s="2277"/>
      <c r="VZL3" s="2277"/>
      <c r="VZM3" s="2277"/>
      <c r="VZN3" s="2277"/>
      <c r="VZO3" s="2277"/>
      <c r="VZP3" s="2277"/>
      <c r="VZQ3" s="2277"/>
      <c r="VZR3" s="2277"/>
      <c r="VZS3" s="2277"/>
      <c r="VZT3" s="2277"/>
      <c r="VZU3" s="2277"/>
      <c r="VZV3" s="2277"/>
      <c r="VZW3" s="2277"/>
      <c r="VZX3" s="2277"/>
      <c r="VZY3" s="2277"/>
      <c r="VZZ3" s="2277"/>
      <c r="WAA3" s="2277"/>
      <c r="WAB3" s="2277"/>
      <c r="WAC3" s="2277"/>
      <c r="WAD3" s="2277"/>
      <c r="WAE3" s="2277"/>
      <c r="WAF3" s="2277"/>
      <c r="WAG3" s="2277"/>
      <c r="WAH3" s="2277"/>
      <c r="WAI3" s="2277"/>
      <c r="WAJ3" s="2277"/>
      <c r="WAK3" s="2277"/>
      <c r="WAL3" s="2277"/>
      <c r="WAM3" s="2277"/>
      <c r="WAN3" s="2277"/>
      <c r="WAO3" s="2277"/>
      <c r="WAP3" s="2277"/>
      <c r="WAQ3" s="2277"/>
      <c r="WAR3" s="2277"/>
      <c r="WAS3" s="2277"/>
      <c r="WAT3" s="2277"/>
      <c r="WAU3" s="2277"/>
      <c r="WAV3" s="2277"/>
      <c r="WAW3" s="2277"/>
      <c r="WAX3" s="2277"/>
      <c r="WAY3" s="2277"/>
      <c r="WAZ3" s="2277"/>
      <c r="WBA3" s="2277"/>
      <c r="WBB3" s="2277"/>
      <c r="WBC3" s="2277"/>
      <c r="WBD3" s="2277"/>
      <c r="WBE3" s="2277"/>
      <c r="WBF3" s="2277"/>
      <c r="WBG3" s="2277"/>
      <c r="WBH3" s="2277"/>
      <c r="WBI3" s="2277"/>
      <c r="WBJ3" s="2277"/>
      <c r="WBK3" s="2277"/>
      <c r="WBL3" s="2277"/>
      <c r="WBM3" s="2277"/>
      <c r="WBN3" s="2277"/>
      <c r="WBO3" s="2277"/>
      <c r="WBP3" s="2277"/>
      <c r="WBQ3" s="2277"/>
      <c r="WBR3" s="2277"/>
      <c r="WBS3" s="2277"/>
      <c r="WBT3" s="2277"/>
      <c r="WBU3" s="2277"/>
      <c r="WBV3" s="2277"/>
      <c r="WBW3" s="2277"/>
      <c r="WBX3" s="2277"/>
      <c r="WBY3" s="2277"/>
      <c r="WBZ3" s="2277"/>
      <c r="WCA3" s="2277"/>
      <c r="WCB3" s="2277"/>
      <c r="WCC3" s="2277"/>
      <c r="WCD3" s="2277"/>
      <c r="WCE3" s="2277"/>
      <c r="WCF3" s="2277"/>
      <c r="WCG3" s="2277"/>
      <c r="WCH3" s="2277"/>
      <c r="WCI3" s="2277"/>
      <c r="WCJ3" s="2277"/>
      <c r="WCK3" s="2277"/>
      <c r="WCL3" s="2277"/>
      <c r="WCM3" s="2277"/>
      <c r="WCN3" s="2277"/>
      <c r="WCO3" s="2277"/>
      <c r="WCP3" s="2277"/>
      <c r="WCQ3" s="2277"/>
      <c r="WCR3" s="2277"/>
      <c r="WCS3" s="2277"/>
      <c r="WCT3" s="2277"/>
      <c r="WCU3" s="2277"/>
      <c r="WCV3" s="2277"/>
      <c r="WCW3" s="2277"/>
      <c r="WCX3" s="2277"/>
      <c r="WCY3" s="2277"/>
      <c r="WCZ3" s="2277"/>
      <c r="WDA3" s="2277"/>
      <c r="WDB3" s="2277"/>
      <c r="WDC3" s="2277"/>
      <c r="WDD3" s="2277"/>
      <c r="WDE3" s="2277"/>
      <c r="WDF3" s="2277"/>
      <c r="WDG3" s="2277"/>
      <c r="WDH3" s="2277"/>
      <c r="WDI3" s="2277"/>
      <c r="WDJ3" s="2277"/>
      <c r="WDK3" s="2277"/>
      <c r="WDL3" s="2277"/>
      <c r="WDM3" s="2277"/>
      <c r="WDN3" s="2277"/>
      <c r="WDO3" s="2277"/>
      <c r="WDP3" s="2277"/>
      <c r="WDQ3" s="2277"/>
      <c r="WDR3" s="2277"/>
      <c r="WDS3" s="2277"/>
      <c r="WDT3" s="2277"/>
      <c r="WDU3" s="2277"/>
      <c r="WDV3" s="2277"/>
      <c r="WDW3" s="2277"/>
      <c r="WDX3" s="2277"/>
      <c r="WDY3" s="2277"/>
      <c r="WDZ3" s="2277"/>
      <c r="WEA3" s="2277"/>
      <c r="WEB3" s="2277"/>
      <c r="WEC3" s="2277"/>
      <c r="WED3" s="2277"/>
      <c r="WEE3" s="2277"/>
      <c r="WEF3" s="2277"/>
      <c r="WEG3" s="2277"/>
      <c r="WEH3" s="2277"/>
      <c r="WEI3" s="2277"/>
      <c r="WEJ3" s="2277"/>
      <c r="WEK3" s="2277"/>
      <c r="WEL3" s="2277"/>
      <c r="WEM3" s="2277"/>
      <c r="WEN3" s="2277"/>
      <c r="WEO3" s="2277"/>
      <c r="WEP3" s="2277"/>
      <c r="WEQ3" s="2277"/>
      <c r="WER3" s="2277"/>
      <c r="WES3" s="2277"/>
      <c r="WET3" s="2277"/>
      <c r="WEU3" s="2277"/>
      <c r="WEV3" s="2277"/>
      <c r="WEW3" s="2277"/>
      <c r="WEX3" s="2277"/>
      <c r="WEY3" s="2277"/>
      <c r="WEZ3" s="2277"/>
      <c r="WFA3" s="2277"/>
      <c r="WFB3" s="2277"/>
      <c r="WFC3" s="2277"/>
      <c r="WFD3" s="2277"/>
      <c r="WFE3" s="2277"/>
      <c r="WFF3" s="2277"/>
      <c r="WFG3" s="2277"/>
      <c r="WFH3" s="2277"/>
      <c r="WFI3" s="2277"/>
      <c r="WFJ3" s="2277"/>
      <c r="WFK3" s="2277"/>
      <c r="WFL3" s="2277"/>
      <c r="WFM3" s="2277"/>
      <c r="WFN3" s="2277"/>
      <c r="WFO3" s="2277"/>
      <c r="WFP3" s="2277"/>
      <c r="WFQ3" s="2277"/>
      <c r="WFR3" s="2277"/>
      <c r="WFS3" s="2277"/>
      <c r="WFT3" s="2277"/>
      <c r="WFU3" s="2277"/>
      <c r="WFV3" s="2277"/>
      <c r="WFW3" s="2277"/>
      <c r="WFX3" s="2277"/>
      <c r="WFY3" s="2277"/>
      <c r="WFZ3" s="2277"/>
      <c r="WGA3" s="2277"/>
      <c r="WGB3" s="2277"/>
      <c r="WGC3" s="2277"/>
      <c r="WGD3" s="2277"/>
      <c r="WGE3" s="2277"/>
      <c r="WGF3" s="2277"/>
      <c r="WGG3" s="2277"/>
      <c r="WGH3" s="2277"/>
      <c r="WGI3" s="2277"/>
      <c r="WGJ3" s="2277"/>
      <c r="WGK3" s="2277"/>
      <c r="WGL3" s="2277"/>
      <c r="WGM3" s="2277"/>
      <c r="WGN3" s="2277"/>
      <c r="WGO3" s="2277"/>
      <c r="WGP3" s="2277"/>
      <c r="WGQ3" s="2277"/>
      <c r="WGR3" s="2277"/>
      <c r="WGS3" s="2277"/>
      <c r="WGT3" s="2277"/>
      <c r="WGU3" s="2277"/>
      <c r="WGV3" s="2277"/>
      <c r="WGW3" s="2277"/>
      <c r="WGX3" s="2277"/>
      <c r="WGY3" s="2277"/>
      <c r="WGZ3" s="2277"/>
      <c r="WHA3" s="2277"/>
      <c r="WHB3" s="2277"/>
      <c r="WHC3" s="2277"/>
      <c r="WHD3" s="2277"/>
      <c r="WHE3" s="2277"/>
      <c r="WHF3" s="2277"/>
      <c r="WHG3" s="2277"/>
      <c r="WHH3" s="2277"/>
      <c r="WHI3" s="2277"/>
      <c r="WHJ3" s="2277"/>
      <c r="WHK3" s="2277"/>
      <c r="WHL3" s="2277"/>
      <c r="WHM3" s="2277"/>
      <c r="WHN3" s="2277"/>
      <c r="WHO3" s="2277"/>
      <c r="WHP3" s="2277"/>
      <c r="WHQ3" s="2277"/>
      <c r="WHR3" s="2277"/>
      <c r="WHS3" s="2277"/>
      <c r="WHT3" s="2277"/>
      <c r="WHU3" s="2277"/>
      <c r="WHV3" s="2277"/>
      <c r="WHW3" s="2277"/>
      <c r="WHX3" s="2277"/>
      <c r="WHY3" s="2277"/>
      <c r="WHZ3" s="2277"/>
      <c r="WIA3" s="2277"/>
      <c r="WIB3" s="2277"/>
      <c r="WIC3" s="2277"/>
      <c r="WID3" s="2277"/>
      <c r="WIE3" s="2277"/>
      <c r="WIF3" s="2277"/>
      <c r="WIG3" s="2277"/>
      <c r="WIH3" s="2277"/>
      <c r="WII3" s="2277"/>
      <c r="WIJ3" s="2277"/>
      <c r="WIK3" s="2277"/>
      <c r="WIL3" s="2277"/>
      <c r="WIM3" s="2277"/>
      <c r="WIN3" s="2277"/>
      <c r="WIO3" s="2277"/>
      <c r="WIP3" s="2277"/>
      <c r="WIQ3" s="2277"/>
      <c r="WIR3" s="2277"/>
      <c r="WIS3" s="2277"/>
      <c r="WIT3" s="2277"/>
      <c r="WIU3" s="2277"/>
      <c r="WIV3" s="2277"/>
      <c r="WIW3" s="2277"/>
      <c r="WIX3" s="2277"/>
      <c r="WIY3" s="2277"/>
      <c r="WIZ3" s="2277"/>
      <c r="WJA3" s="2277"/>
      <c r="WJB3" s="2277"/>
      <c r="WJC3" s="2277"/>
      <c r="WJD3" s="2277"/>
      <c r="WJE3" s="2277"/>
      <c r="WJF3" s="2277"/>
      <c r="WJG3" s="2277"/>
      <c r="WJH3" s="2277"/>
      <c r="WJI3" s="2277"/>
      <c r="WJJ3" s="2277"/>
      <c r="WJK3" s="2277"/>
      <c r="WJL3" s="2277"/>
      <c r="WJM3" s="2277"/>
      <c r="WJN3" s="2277"/>
      <c r="WJO3" s="2277"/>
      <c r="WJP3" s="2277"/>
      <c r="WJQ3" s="2277"/>
      <c r="WJR3" s="2277"/>
      <c r="WJS3" s="2277"/>
      <c r="WJT3" s="2277"/>
      <c r="WJU3" s="2277"/>
      <c r="WJV3" s="2277"/>
      <c r="WJW3" s="2277"/>
      <c r="WJX3" s="2277"/>
      <c r="WJY3" s="2277"/>
      <c r="WJZ3" s="2277"/>
      <c r="WKA3" s="2277"/>
      <c r="WKB3" s="2277"/>
      <c r="WKC3" s="2277"/>
      <c r="WKD3" s="2277"/>
      <c r="WKE3" s="2277"/>
      <c r="WKF3" s="2277"/>
      <c r="WKG3" s="2277"/>
      <c r="WKH3" s="2277"/>
      <c r="WKI3" s="2277"/>
      <c r="WKJ3" s="2277"/>
      <c r="WKK3" s="2277"/>
      <c r="WKL3" s="2277"/>
      <c r="WKM3" s="2277"/>
      <c r="WKN3" s="2277"/>
      <c r="WKO3" s="2277"/>
      <c r="WKP3" s="2277"/>
      <c r="WKQ3" s="2277"/>
      <c r="WKR3" s="2277"/>
      <c r="WKS3" s="2277"/>
      <c r="WKT3" s="2277"/>
      <c r="WKU3" s="2277"/>
      <c r="WKV3" s="2277"/>
      <c r="WKW3" s="2277"/>
      <c r="WKX3" s="2277"/>
      <c r="WKY3" s="2277"/>
      <c r="WKZ3" s="2277"/>
      <c r="WLA3" s="2277"/>
      <c r="WLB3" s="2277"/>
      <c r="WLC3" s="2277"/>
      <c r="WLD3" s="2277"/>
      <c r="WLE3" s="2277"/>
      <c r="WLF3" s="2277"/>
      <c r="WLG3" s="2277"/>
      <c r="WLH3" s="2277"/>
      <c r="WLI3" s="2277"/>
      <c r="WLJ3" s="2277"/>
      <c r="WLK3" s="2277"/>
      <c r="WLL3" s="2277"/>
      <c r="WLM3" s="2277"/>
      <c r="WLN3" s="2277"/>
      <c r="WLO3" s="2277"/>
      <c r="WLP3" s="2277"/>
      <c r="WLQ3" s="2277"/>
      <c r="WLR3" s="2277"/>
      <c r="WLS3" s="2277"/>
      <c r="WLT3" s="2277"/>
      <c r="WLU3" s="2277"/>
      <c r="WLV3" s="2277"/>
      <c r="WLW3" s="2277"/>
      <c r="WLX3" s="2277"/>
      <c r="WLY3" s="2277"/>
      <c r="WLZ3" s="2277"/>
      <c r="WMA3" s="2277"/>
      <c r="WMB3" s="2277"/>
      <c r="WMC3" s="2277"/>
      <c r="WMD3" s="2277"/>
      <c r="WME3" s="2277"/>
      <c r="WMF3" s="2277"/>
      <c r="WMG3" s="2277"/>
      <c r="WMH3" s="2277"/>
      <c r="WMI3" s="2277"/>
      <c r="WMJ3" s="2277"/>
      <c r="WMK3" s="2277"/>
      <c r="WML3" s="2277"/>
      <c r="WMM3" s="2277"/>
      <c r="WMN3" s="2277"/>
      <c r="WMO3" s="2277"/>
      <c r="WMP3" s="2277"/>
      <c r="WMQ3" s="2277"/>
      <c r="WMR3" s="2277"/>
      <c r="WMS3" s="2277"/>
      <c r="WMT3" s="2277"/>
      <c r="WMU3" s="2277"/>
      <c r="WMV3" s="2277"/>
      <c r="WMW3" s="2277"/>
      <c r="WMX3" s="2277"/>
      <c r="WMY3" s="2277"/>
      <c r="WMZ3" s="2277"/>
      <c r="WNA3" s="2277"/>
      <c r="WNB3" s="2277"/>
      <c r="WNC3" s="2277"/>
      <c r="WND3" s="2277"/>
      <c r="WNE3" s="2277"/>
      <c r="WNF3" s="2277"/>
      <c r="WNG3" s="2277"/>
      <c r="WNH3" s="2277"/>
      <c r="WNI3" s="2277"/>
      <c r="WNJ3" s="2277"/>
      <c r="WNK3" s="2277"/>
      <c r="WNL3" s="2277"/>
      <c r="WNM3" s="2277"/>
      <c r="WNN3" s="2277"/>
      <c r="WNO3" s="2277"/>
      <c r="WNP3" s="2277"/>
      <c r="WNQ3" s="2277"/>
      <c r="WNR3" s="2277"/>
      <c r="WNS3" s="2277"/>
      <c r="WNT3" s="2277"/>
      <c r="WNU3" s="2277"/>
      <c r="WNV3" s="2277"/>
      <c r="WNW3" s="2277"/>
      <c r="WNX3" s="2277"/>
      <c r="WNY3" s="2277"/>
      <c r="WNZ3" s="2277"/>
      <c r="WOA3" s="2277"/>
      <c r="WOB3" s="2277"/>
      <c r="WOC3" s="2277"/>
      <c r="WOD3" s="2277"/>
      <c r="WOE3" s="2277"/>
      <c r="WOF3" s="2277"/>
      <c r="WOG3" s="2277"/>
      <c r="WOH3" s="2277"/>
      <c r="WOI3" s="2277"/>
      <c r="WOJ3" s="2277"/>
      <c r="WOK3" s="2277"/>
      <c r="WOL3" s="2277"/>
      <c r="WOM3" s="2277"/>
      <c r="WON3" s="2277"/>
      <c r="WOO3" s="2277"/>
      <c r="WOP3" s="2277"/>
      <c r="WOQ3" s="2277"/>
      <c r="WOR3" s="2277"/>
      <c r="WOS3" s="2277"/>
      <c r="WOT3" s="2277"/>
      <c r="WOU3" s="2277"/>
      <c r="WOV3" s="2277"/>
      <c r="WOW3" s="2277"/>
      <c r="WOX3" s="2277"/>
      <c r="WOY3" s="2277"/>
      <c r="WOZ3" s="2277"/>
      <c r="WPA3" s="2277"/>
      <c r="WPB3" s="2277"/>
      <c r="WPC3" s="2277"/>
      <c r="WPD3" s="2277"/>
      <c r="WPE3" s="2277"/>
      <c r="WPF3" s="2277"/>
      <c r="WPG3" s="2277"/>
      <c r="WPH3" s="2277"/>
      <c r="WPI3" s="2277"/>
      <c r="WPJ3" s="2277"/>
      <c r="WPK3" s="2277"/>
      <c r="WPL3" s="2277"/>
      <c r="WPM3" s="2277"/>
      <c r="WPN3" s="2277"/>
      <c r="WPO3" s="2277"/>
      <c r="WPP3" s="2277"/>
      <c r="WPQ3" s="2277"/>
      <c r="WPR3" s="2277"/>
      <c r="WPS3" s="2277"/>
      <c r="WPT3" s="2277"/>
      <c r="WPU3" s="2277"/>
      <c r="WPV3" s="2277"/>
      <c r="WPW3" s="2277"/>
      <c r="WPX3" s="2277"/>
      <c r="WPY3" s="2277"/>
      <c r="WPZ3" s="2277"/>
      <c r="WQA3" s="2277"/>
      <c r="WQB3" s="2277"/>
      <c r="WQC3" s="2277"/>
      <c r="WQD3" s="2277"/>
      <c r="WQE3" s="2277"/>
      <c r="WQF3" s="2277"/>
      <c r="WQG3" s="2277"/>
      <c r="WQH3" s="2277"/>
      <c r="WQI3" s="2277"/>
      <c r="WQJ3" s="2277"/>
      <c r="WQK3" s="2277"/>
      <c r="WQL3" s="2277"/>
      <c r="WQM3" s="2277"/>
      <c r="WQN3" s="2277"/>
      <c r="WQO3" s="2277"/>
      <c r="WQP3" s="2277"/>
      <c r="WQQ3" s="2277"/>
      <c r="WQR3" s="2277"/>
      <c r="WQS3" s="2277"/>
      <c r="WQT3" s="2277"/>
      <c r="WQU3" s="2277"/>
      <c r="WQV3" s="2277"/>
      <c r="WQW3" s="2277"/>
      <c r="WQX3" s="2277"/>
      <c r="WQY3" s="2277"/>
      <c r="WQZ3" s="2277"/>
      <c r="WRA3" s="2277"/>
      <c r="WRB3" s="2277"/>
      <c r="WRC3" s="2277"/>
      <c r="WRD3" s="2277"/>
      <c r="WRE3" s="2277"/>
      <c r="WRF3" s="2277"/>
      <c r="WRG3" s="2277"/>
      <c r="WRH3" s="2277"/>
      <c r="WRI3" s="2277"/>
      <c r="WRJ3" s="2277"/>
      <c r="WRK3" s="2277"/>
      <c r="WRL3" s="2277"/>
      <c r="WRM3" s="2277"/>
      <c r="WRN3" s="2277"/>
      <c r="WRO3" s="2277"/>
      <c r="WRP3" s="2277"/>
      <c r="WRQ3" s="2277"/>
      <c r="WRR3" s="2277"/>
      <c r="WRS3" s="2277"/>
      <c r="WRT3" s="2277"/>
      <c r="WRU3" s="2277"/>
      <c r="WRV3" s="2277"/>
      <c r="WRW3" s="2277"/>
      <c r="WRX3" s="2277"/>
      <c r="WRY3" s="2277"/>
      <c r="WRZ3" s="2277"/>
      <c r="WSA3" s="2277"/>
      <c r="WSB3" s="2277"/>
      <c r="WSC3" s="2277"/>
      <c r="WSD3" s="2277"/>
      <c r="WSE3" s="2277"/>
      <c r="WSF3" s="2277"/>
      <c r="WSG3" s="2277"/>
      <c r="WSH3" s="2277"/>
      <c r="WSI3" s="2277"/>
      <c r="WSJ3" s="2277"/>
      <c r="WSK3" s="2277"/>
      <c r="WSL3" s="2277"/>
      <c r="WSM3" s="2277"/>
      <c r="WSN3" s="2277"/>
      <c r="WSO3" s="2277"/>
      <c r="WSP3" s="2277"/>
      <c r="WSQ3" s="2277"/>
      <c r="WSR3" s="2277"/>
      <c r="WSS3" s="2277"/>
      <c r="WST3" s="2277"/>
      <c r="WSU3" s="2277"/>
      <c r="WSV3" s="2277"/>
      <c r="WSW3" s="2277"/>
      <c r="WSX3" s="2277"/>
      <c r="WSY3" s="2277"/>
      <c r="WSZ3" s="2277"/>
      <c r="WTA3" s="2277"/>
      <c r="WTB3" s="2277"/>
      <c r="WTC3" s="2277"/>
      <c r="WTD3" s="2277"/>
      <c r="WTE3" s="2277"/>
      <c r="WTF3" s="2277"/>
      <c r="WTG3" s="2277"/>
      <c r="WTH3" s="2277"/>
      <c r="WTI3" s="2277"/>
      <c r="WTJ3" s="2277"/>
      <c r="WTK3" s="2277"/>
      <c r="WTL3" s="2277"/>
      <c r="WTM3" s="2277"/>
      <c r="WTN3" s="2277"/>
      <c r="WTO3" s="2277"/>
      <c r="WTP3" s="2277"/>
      <c r="WTQ3" s="2277"/>
      <c r="WTR3" s="2277"/>
      <c r="WTS3" s="2277"/>
      <c r="WTT3" s="2277"/>
      <c r="WTU3" s="2277"/>
      <c r="WTV3" s="2277"/>
      <c r="WTW3" s="2277"/>
      <c r="WTX3" s="2277"/>
      <c r="WTY3" s="2277"/>
      <c r="WTZ3" s="2277"/>
      <c r="WUA3" s="2277"/>
      <c r="WUB3" s="2277"/>
      <c r="WUC3" s="2277"/>
      <c r="WUD3" s="2277"/>
      <c r="WUE3" s="2277"/>
      <c r="WUF3" s="2277"/>
      <c r="WUG3" s="2277"/>
      <c r="WUH3" s="2277"/>
      <c r="WUI3" s="2277"/>
      <c r="WUJ3" s="2277"/>
      <c r="WUK3" s="2277"/>
      <c r="WUL3" s="2277"/>
      <c r="WUM3" s="2277"/>
      <c r="WUN3" s="2277"/>
      <c r="WUO3" s="2277"/>
      <c r="WUP3" s="2277"/>
      <c r="WUQ3" s="2277"/>
      <c r="WUR3" s="2277"/>
      <c r="WUS3" s="2277"/>
      <c r="WUT3" s="2277"/>
      <c r="WUU3" s="2277"/>
      <c r="WUV3" s="2277"/>
      <c r="WUW3" s="2277"/>
      <c r="WUX3" s="2277"/>
      <c r="WUY3" s="2277"/>
      <c r="WUZ3" s="2277"/>
      <c r="WVA3" s="2277"/>
      <c r="WVB3" s="2277"/>
      <c r="WVC3" s="2277"/>
      <c r="WVD3" s="2277"/>
      <c r="WVE3" s="2277"/>
      <c r="WVF3" s="2277"/>
      <c r="WVG3" s="2277"/>
      <c r="WVH3" s="2277"/>
      <c r="WVI3" s="2277"/>
      <c r="WVJ3" s="2277"/>
      <c r="WVK3" s="2277"/>
      <c r="WVL3" s="2277"/>
      <c r="WVM3" s="2277"/>
      <c r="WVN3" s="2277"/>
      <c r="WVO3" s="2277"/>
      <c r="WVP3" s="2277"/>
      <c r="WVQ3" s="2277"/>
      <c r="WVR3" s="2277"/>
      <c r="WVS3" s="2277"/>
      <c r="WVT3" s="2277"/>
      <c r="WVU3" s="2277"/>
      <c r="WVV3" s="2277"/>
      <c r="WVW3" s="2277"/>
      <c r="WVX3" s="2277"/>
      <c r="WVY3" s="2277"/>
      <c r="WVZ3" s="2277"/>
      <c r="WWA3" s="2277"/>
      <c r="WWB3" s="2277"/>
      <c r="WWC3" s="2277"/>
      <c r="WWD3" s="2277"/>
      <c r="WWE3" s="2277"/>
      <c r="WWF3" s="2277"/>
      <c r="WWG3" s="2277"/>
      <c r="WWH3" s="2277"/>
      <c r="WWI3" s="2277"/>
      <c r="WWJ3" s="2277"/>
      <c r="WWK3" s="2277"/>
      <c r="WWL3" s="2277"/>
      <c r="WWM3" s="2277"/>
      <c r="WWN3" s="2277"/>
      <c r="WWO3" s="2277"/>
      <c r="WWP3" s="2277"/>
      <c r="WWQ3" s="2277"/>
      <c r="WWR3" s="2277"/>
      <c r="WWS3" s="2277"/>
      <c r="WWT3" s="2277"/>
      <c r="WWU3" s="2277"/>
      <c r="WWV3" s="2277"/>
      <c r="WWW3" s="2277"/>
      <c r="WWX3" s="2277"/>
      <c r="WWY3" s="2277"/>
      <c r="WWZ3" s="2277"/>
      <c r="WXA3" s="2277"/>
      <c r="WXB3" s="2277"/>
      <c r="WXC3" s="2277"/>
      <c r="WXD3" s="2277"/>
      <c r="WXE3" s="2277"/>
      <c r="WXF3" s="2277"/>
      <c r="WXG3" s="2277"/>
      <c r="WXH3" s="2277"/>
      <c r="WXI3" s="2277"/>
      <c r="WXJ3" s="2277"/>
      <c r="WXK3" s="2277"/>
      <c r="WXL3" s="2277"/>
      <c r="WXM3" s="2277"/>
      <c r="WXN3" s="2277"/>
      <c r="WXO3" s="2277"/>
      <c r="WXP3" s="2277"/>
      <c r="WXQ3" s="2277"/>
      <c r="WXR3" s="2277"/>
      <c r="WXS3" s="2277"/>
      <c r="WXT3" s="2277"/>
      <c r="WXU3" s="2277"/>
      <c r="WXV3" s="2277"/>
      <c r="WXW3" s="2277"/>
      <c r="WXX3" s="2277"/>
      <c r="WXY3" s="2277"/>
      <c r="WXZ3" s="2277"/>
      <c r="WYA3" s="2277"/>
      <c r="WYB3" s="2277"/>
      <c r="WYC3" s="2277"/>
      <c r="WYD3" s="2277"/>
      <c r="WYE3" s="2277"/>
      <c r="WYF3" s="2277"/>
      <c r="WYG3" s="2277"/>
      <c r="WYH3" s="2277"/>
      <c r="WYI3" s="2277"/>
      <c r="WYJ3" s="2277"/>
      <c r="WYK3" s="2277"/>
      <c r="WYL3" s="2277"/>
      <c r="WYM3" s="2277"/>
      <c r="WYN3" s="2277"/>
      <c r="WYO3" s="2277"/>
      <c r="WYP3" s="2277"/>
      <c r="WYQ3" s="2277"/>
      <c r="WYR3" s="2277"/>
      <c r="WYS3" s="2277"/>
      <c r="WYT3" s="2277"/>
      <c r="WYU3" s="2277"/>
      <c r="WYV3" s="2277"/>
      <c r="WYW3" s="2277"/>
      <c r="WYX3" s="2277"/>
      <c r="WYY3" s="2277"/>
      <c r="WYZ3" s="2277"/>
      <c r="WZA3" s="2277"/>
      <c r="WZB3" s="2277"/>
      <c r="WZC3" s="2277"/>
      <c r="WZD3" s="2277"/>
      <c r="WZE3" s="2277"/>
      <c r="WZF3" s="2277"/>
      <c r="WZG3" s="2277"/>
      <c r="WZH3" s="2277"/>
      <c r="WZI3" s="2277"/>
      <c r="WZJ3" s="2277"/>
      <c r="WZK3" s="2277"/>
      <c r="WZL3" s="2277"/>
      <c r="WZM3" s="2277"/>
      <c r="WZN3" s="2277"/>
      <c r="WZO3" s="2277"/>
      <c r="WZP3" s="2277"/>
      <c r="WZQ3" s="2277"/>
      <c r="WZR3" s="2277"/>
      <c r="WZS3" s="2277"/>
      <c r="WZT3" s="2277"/>
      <c r="WZU3" s="2277"/>
      <c r="WZV3" s="2277"/>
      <c r="WZW3" s="2277"/>
      <c r="WZX3" s="2277"/>
      <c r="WZY3" s="2277"/>
      <c r="WZZ3" s="2277"/>
      <c r="XAA3" s="2277"/>
      <c r="XAB3" s="2277"/>
      <c r="XAC3" s="2277"/>
      <c r="XAD3" s="2277"/>
      <c r="XAE3" s="2277"/>
      <c r="XAF3" s="2277"/>
      <c r="XAG3" s="2277"/>
      <c r="XAH3" s="2277"/>
      <c r="XAI3" s="2277"/>
      <c r="XAJ3" s="2277"/>
      <c r="XAK3" s="2277"/>
      <c r="XAL3" s="2277"/>
      <c r="XAM3" s="2277"/>
      <c r="XAN3" s="2277"/>
      <c r="XAO3" s="2277"/>
      <c r="XAP3" s="2277"/>
      <c r="XAQ3" s="2277"/>
      <c r="XAR3" s="2277"/>
      <c r="XAS3" s="2277"/>
      <c r="XAT3" s="2277"/>
      <c r="XAU3" s="2277"/>
      <c r="XAV3" s="2277"/>
      <c r="XAW3" s="2277"/>
      <c r="XAX3" s="2277"/>
      <c r="XAY3" s="2277"/>
      <c r="XAZ3" s="2277"/>
      <c r="XBA3" s="2277"/>
      <c r="XBB3" s="2277"/>
      <c r="XBC3" s="2277"/>
      <c r="XBD3" s="2277"/>
      <c r="XBE3" s="2277"/>
      <c r="XBF3" s="2277"/>
      <c r="XBG3" s="2277"/>
      <c r="XBH3" s="2277"/>
      <c r="XBI3" s="2277"/>
      <c r="XBJ3" s="2277"/>
      <c r="XBK3" s="2277"/>
      <c r="XBL3" s="2277"/>
      <c r="XBM3" s="2277"/>
      <c r="XBN3" s="2277"/>
      <c r="XBO3" s="2277"/>
      <c r="XBP3" s="2277"/>
      <c r="XBQ3" s="2277"/>
      <c r="XBR3" s="2277"/>
      <c r="XBS3" s="2277"/>
      <c r="XBT3" s="2277"/>
      <c r="XBU3" s="2277"/>
      <c r="XBV3" s="2277"/>
      <c r="XBW3" s="2277"/>
      <c r="XBX3" s="2277"/>
      <c r="XBY3" s="2277"/>
      <c r="XBZ3" s="2277"/>
      <c r="XCA3" s="2277"/>
      <c r="XCB3" s="2277"/>
      <c r="XCC3" s="2277"/>
      <c r="XCD3" s="2277"/>
      <c r="XCE3" s="2277"/>
      <c r="XCF3" s="2277"/>
      <c r="XCG3" s="2277"/>
      <c r="XCH3" s="2277"/>
      <c r="XCI3" s="2277"/>
      <c r="XCJ3" s="2277"/>
      <c r="XCK3" s="2277"/>
      <c r="XCL3" s="2277"/>
      <c r="XCM3" s="2277"/>
      <c r="XCN3" s="2277"/>
      <c r="XCO3" s="2277"/>
      <c r="XCP3" s="2277"/>
      <c r="XCQ3" s="2277"/>
      <c r="XCR3" s="2277"/>
      <c r="XCS3" s="2277"/>
      <c r="XCT3" s="2277"/>
      <c r="XCU3" s="2277"/>
      <c r="XCV3" s="2277"/>
      <c r="XCW3" s="2277"/>
      <c r="XCX3" s="2277"/>
      <c r="XCY3" s="2277"/>
      <c r="XCZ3" s="2277"/>
      <c r="XDA3" s="2277"/>
      <c r="XDB3" s="2277"/>
      <c r="XDC3" s="2277"/>
      <c r="XDD3" s="2277"/>
      <c r="XDE3" s="2277"/>
      <c r="XDF3" s="2277"/>
      <c r="XDG3" s="2277"/>
      <c r="XDH3" s="2277"/>
      <c r="XDI3" s="2277"/>
      <c r="XDJ3" s="2277"/>
      <c r="XDK3" s="2277"/>
      <c r="XDL3" s="2277"/>
      <c r="XDM3" s="2277"/>
      <c r="XDN3" s="2277"/>
      <c r="XDO3" s="2277"/>
      <c r="XDP3" s="2277"/>
      <c r="XDQ3" s="2277"/>
      <c r="XDR3" s="2277"/>
      <c r="XDS3" s="2277"/>
      <c r="XDT3" s="2277"/>
      <c r="XDU3" s="2277"/>
      <c r="XDV3" s="2277"/>
      <c r="XDW3" s="2277"/>
      <c r="XDX3" s="2277"/>
      <c r="XDY3" s="2277"/>
      <c r="XDZ3" s="2277"/>
      <c r="XEA3" s="2277"/>
      <c r="XEB3" s="2277"/>
      <c r="XEC3" s="2277"/>
      <c r="XED3" s="2277"/>
      <c r="XEE3" s="2277"/>
      <c r="XEF3" s="2277"/>
      <c r="XEG3" s="2277"/>
      <c r="XEH3" s="2277"/>
      <c r="XEI3" s="2277"/>
      <c r="XEJ3" s="2277"/>
      <c r="XEK3" s="2277"/>
      <c r="XEL3" s="2277"/>
      <c r="XEM3" s="2277"/>
      <c r="XEN3" s="2277"/>
      <c r="XEO3" s="2277"/>
      <c r="XEP3" s="2277"/>
      <c r="XEQ3" s="2277"/>
      <c r="XER3" s="2277"/>
      <c r="XES3" s="2277"/>
      <c r="XET3" s="2277"/>
      <c r="XEU3" s="2277"/>
      <c r="XEV3" s="2277"/>
      <c r="XEW3" s="2277"/>
      <c r="XEX3" s="2277"/>
      <c r="XEY3" s="2277"/>
      <c r="XEZ3" s="2277"/>
      <c r="XFA3" s="2277"/>
      <c r="XFB3" s="2277"/>
      <c r="XFC3" s="2277"/>
      <c r="XFD3" s="2277"/>
    </row>
    <row r="4" spans="1:16384" s="299" customFormat="1" ht="4.5" customHeight="1">
      <c r="A4" s="159"/>
      <c r="B4" s="159"/>
      <c r="C4" s="159"/>
      <c r="D4" s="159"/>
      <c r="E4" s="159"/>
      <c r="F4" s="159"/>
      <c r="G4" s="297"/>
      <c r="H4" s="159"/>
      <c r="I4" s="159"/>
      <c r="J4" s="159"/>
      <c r="K4" s="159"/>
      <c r="L4" s="159"/>
      <c r="M4" s="159"/>
      <c r="N4" s="159"/>
      <c r="O4" s="298"/>
      <c r="P4" s="158"/>
      <c r="Q4" s="158"/>
      <c r="R4" s="158"/>
    </row>
    <row r="5" spans="1:16384" s="299" customFormat="1" ht="35.1" customHeight="1">
      <c r="A5" s="159"/>
      <c r="B5" s="159"/>
      <c r="C5" s="159"/>
      <c r="D5" s="159"/>
      <c r="E5" s="159"/>
      <c r="F5" s="159"/>
      <c r="G5" s="569" t="s">
        <v>719</v>
      </c>
      <c r="H5" s="159"/>
      <c r="P5" s="158"/>
      <c r="Q5" s="158"/>
      <c r="R5" s="158"/>
    </row>
    <row r="6" spans="1:16384" s="299" customFormat="1" ht="35.1" customHeight="1">
      <c r="A6" s="300" t="s">
        <v>70</v>
      </c>
      <c r="B6" s="301"/>
      <c r="C6" s="300" t="s">
        <v>65</v>
      </c>
      <c r="E6" s="302" t="s">
        <v>751</v>
      </c>
      <c r="F6" s="303"/>
      <c r="G6" s="302" t="s">
        <v>556</v>
      </c>
      <c r="H6" s="304"/>
    </row>
    <row r="7" spans="1:16384" s="299" customFormat="1" ht="35.1" customHeight="1">
      <c r="A7" s="305"/>
      <c r="B7" s="305"/>
      <c r="C7" s="305"/>
      <c r="E7" s="580" t="s">
        <v>603</v>
      </c>
      <c r="F7" s="306"/>
      <c r="G7" s="580" t="s">
        <v>603</v>
      </c>
      <c r="H7" s="304"/>
    </row>
    <row r="8" spans="1:16384" s="210" customFormat="1" ht="35.1" customHeight="1">
      <c r="A8" s="519" t="s">
        <v>663</v>
      </c>
      <c r="H8" s="485"/>
    </row>
    <row r="9" spans="1:16384" s="210" customFormat="1" ht="35.1" customHeight="1">
      <c r="A9" s="520" t="s">
        <v>438</v>
      </c>
      <c r="B9" s="527"/>
      <c r="C9" s="581">
        <v>9</v>
      </c>
      <c r="E9" s="521">
        <f>'صورت وضعیت مالی'!F8</f>
        <v>8313339.4049800001</v>
      </c>
      <c r="F9" s="522"/>
      <c r="G9" s="521">
        <f>'صورت وضعیت مالی'!H8</f>
        <v>8511825.7780060004</v>
      </c>
      <c r="H9" s="485"/>
      <c r="I9" s="8">
        <f>E9-G9</f>
        <v>-198486.37302600034</v>
      </c>
    </row>
    <row r="10" spans="1:16384" s="210" customFormat="1" ht="35.1" customHeight="1">
      <c r="A10" s="520" t="s">
        <v>437</v>
      </c>
      <c r="B10" s="527"/>
      <c r="C10" s="581">
        <v>10</v>
      </c>
      <c r="E10" s="521" t="e">
        <f>'13'!#REF!</f>
        <v>#REF!</v>
      </c>
      <c r="F10" s="522"/>
      <c r="G10" s="521" t="e">
        <f>'13'!#REF!</f>
        <v>#REF!</v>
      </c>
      <c r="H10" s="485"/>
      <c r="I10" s="8" t="e">
        <f t="shared" ref="I10:I13" si="0">E10-G10</f>
        <v>#REF!</v>
      </c>
    </row>
    <row r="11" spans="1:16384" s="210" customFormat="1" ht="35.1" customHeight="1">
      <c r="A11" s="520" t="s">
        <v>315</v>
      </c>
      <c r="B11" s="527"/>
      <c r="C11" s="578" t="s">
        <v>612</v>
      </c>
      <c r="E11" s="521">
        <f>'14-2'!E33</f>
        <v>46650</v>
      </c>
      <c r="F11" s="522"/>
      <c r="G11" s="521">
        <f>'14-2'!G33</f>
        <v>6007.65</v>
      </c>
      <c r="H11" s="485"/>
      <c r="I11" s="8">
        <f t="shared" si="0"/>
        <v>40642.35</v>
      </c>
    </row>
    <row r="12" spans="1:16384" s="210" customFormat="1" ht="35.1" customHeight="1">
      <c r="A12" s="520" t="s">
        <v>503</v>
      </c>
      <c r="B12" s="527"/>
      <c r="C12" s="581">
        <v>12</v>
      </c>
      <c r="E12" s="530">
        <f>'14-2'!E50</f>
        <v>0</v>
      </c>
      <c r="F12" s="522"/>
      <c r="G12" s="530">
        <f>'14-2'!G50</f>
        <v>2402000000</v>
      </c>
      <c r="H12" s="485"/>
      <c r="I12" s="8">
        <f t="shared" si="0"/>
        <v>-2402000000</v>
      </c>
    </row>
    <row r="13" spans="1:16384" s="210" customFormat="1" ht="35.1" customHeight="1">
      <c r="A13" s="520" t="s">
        <v>662</v>
      </c>
      <c r="B13" s="527"/>
      <c r="C13" s="527"/>
      <c r="E13" s="530" t="e">
        <f>SUM(E9:E12)</f>
        <v>#REF!</v>
      </c>
      <c r="F13" s="522"/>
      <c r="G13" s="530" t="e">
        <f>SUM(G9:G12)</f>
        <v>#REF!</v>
      </c>
      <c r="H13" s="485"/>
      <c r="I13" s="8" t="e">
        <f t="shared" si="0"/>
        <v>#REF!</v>
      </c>
    </row>
    <row r="14" spans="1:16384" s="210" customFormat="1" ht="35.1" customHeight="1">
      <c r="A14" s="520"/>
      <c r="B14" s="527"/>
      <c r="C14" s="527"/>
      <c r="E14" s="499"/>
      <c r="F14" s="522"/>
      <c r="G14" s="499"/>
      <c r="H14" s="485"/>
    </row>
    <row r="15" spans="1:16384" s="210" customFormat="1" ht="35.1" customHeight="1">
      <c r="A15" s="519" t="s">
        <v>502</v>
      </c>
      <c r="B15" s="520"/>
      <c r="C15" s="495"/>
      <c r="H15" s="485"/>
    </row>
    <row r="16" spans="1:16384" s="210" customFormat="1" ht="35.1" customHeight="1">
      <c r="A16" s="520" t="s">
        <v>430</v>
      </c>
      <c r="B16" s="520"/>
      <c r="C16" s="581">
        <v>13</v>
      </c>
      <c r="E16" s="521">
        <f>'15-19'!E17</f>
        <v>19094</v>
      </c>
      <c r="F16" s="522"/>
      <c r="G16" s="521">
        <f>'15-19'!G17</f>
        <v>10867.31055</v>
      </c>
      <c r="H16" s="485"/>
      <c r="I16" s="8">
        <f>E16-G16</f>
        <v>8226.6894499999999</v>
      </c>
    </row>
    <row r="17" spans="1:23" s="210" customFormat="1" ht="35.1" customHeight="1">
      <c r="A17" s="520" t="s">
        <v>79</v>
      </c>
      <c r="B17" s="520"/>
      <c r="C17" s="581">
        <v>14</v>
      </c>
      <c r="E17" s="521">
        <f>'صورت وضعیت مالی'!F17</f>
        <v>10135</v>
      </c>
      <c r="F17" s="522"/>
      <c r="G17" s="521">
        <v>5448146639</v>
      </c>
      <c r="H17" s="485"/>
      <c r="I17" s="8">
        <f t="shared" ref="I17:I20" si="1">E17-G17</f>
        <v>-5448136504</v>
      </c>
    </row>
    <row r="18" spans="1:23" s="210" customFormat="1" ht="35.1" customHeight="1">
      <c r="A18" s="520" t="s">
        <v>664</v>
      </c>
      <c r="B18" s="520"/>
      <c r="C18" s="581">
        <v>11</v>
      </c>
      <c r="E18" s="499">
        <f>'14'!I34</f>
        <v>2753899</v>
      </c>
      <c r="F18" s="522"/>
      <c r="G18" s="523">
        <f>'14'!K34</f>
        <v>2084101.4460489999</v>
      </c>
      <c r="H18" s="485"/>
      <c r="I18" s="8">
        <f t="shared" si="1"/>
        <v>669797.5539510001</v>
      </c>
    </row>
    <row r="19" spans="1:23" s="210" customFormat="1" ht="35.1" customHeight="1">
      <c r="A19" s="520" t="s">
        <v>74</v>
      </c>
      <c r="B19" s="520"/>
      <c r="C19" s="581">
        <v>15</v>
      </c>
      <c r="E19" s="521">
        <f>'15-19'!E33</f>
        <v>49203</v>
      </c>
      <c r="F19" s="522"/>
      <c r="G19" s="521">
        <f>'15-19'!G33</f>
        <v>67241.654945000002</v>
      </c>
      <c r="H19" s="485"/>
      <c r="I19" s="8">
        <f t="shared" si="1"/>
        <v>-18038.654945000002</v>
      </c>
    </row>
    <row r="20" spans="1:23" s="210" customFormat="1" ht="35.1" customHeight="1">
      <c r="A20" s="520" t="s">
        <v>436</v>
      </c>
      <c r="B20" s="520"/>
      <c r="C20" s="520"/>
      <c r="E20" s="524">
        <f>SUM(E16:E19)</f>
        <v>2832331</v>
      </c>
      <c r="F20" s="499"/>
      <c r="G20" s="524">
        <f>SUM(G16:G19)</f>
        <v>5450308849.4115438</v>
      </c>
      <c r="H20" s="485"/>
      <c r="I20" s="8">
        <f t="shared" si="1"/>
        <v>-5447476518.4115438</v>
      </c>
    </row>
    <row r="21" spans="1:23" s="210" customFormat="1" ht="35.1" customHeight="1">
      <c r="H21" s="485"/>
    </row>
    <row r="22" spans="1:23" s="210" customFormat="1" ht="35.1" customHeight="1" thickBot="1">
      <c r="A22" s="519" t="s">
        <v>442</v>
      </c>
      <c r="B22" s="520"/>
      <c r="C22" s="495"/>
      <c r="D22" s="520"/>
      <c r="E22" s="533" t="e">
        <f>E20+E13</f>
        <v>#REF!</v>
      </c>
      <c r="F22" s="499"/>
      <c r="G22" s="533" t="e">
        <f>G20+G13</f>
        <v>#REF!</v>
      </c>
      <c r="H22" s="485"/>
      <c r="I22" s="8" t="e">
        <f t="shared" ref="I22" si="2">E22-G22</f>
        <v>#REF!</v>
      </c>
    </row>
    <row r="23" spans="1:23" s="210" customFormat="1" ht="35.1" customHeight="1" thickTop="1" thickBot="1">
      <c r="A23" s="2278" t="s">
        <v>571</v>
      </c>
      <c r="B23" s="2278"/>
      <c r="C23" s="2278"/>
      <c r="D23" s="520"/>
      <c r="E23" s="534">
        <f>'صورت وضعیت مالی طرحها'!D21</f>
        <v>5840632</v>
      </c>
      <c r="F23" s="499"/>
      <c r="G23" s="534">
        <f>'صورت وضعیت مالی طرحها'!F21</f>
        <v>4729488</v>
      </c>
      <c r="H23" s="485"/>
    </row>
    <row r="24" spans="1:23" s="210" customFormat="1" ht="35.1" customHeight="1" thickTop="1">
      <c r="A24" s="576"/>
      <c r="B24" s="576"/>
      <c r="C24" s="576"/>
      <c r="D24" s="520"/>
      <c r="E24" s="535"/>
      <c r="F24" s="499"/>
      <c r="G24" s="535"/>
      <c r="H24" s="485"/>
    </row>
    <row r="25" spans="1:23" s="210" customFormat="1" ht="35.1" customHeight="1">
      <c r="A25" s="576"/>
      <c r="B25" s="576"/>
      <c r="C25" s="576"/>
      <c r="D25" s="520"/>
      <c r="E25" s="535"/>
      <c r="F25" s="499"/>
      <c r="G25" s="535"/>
      <c r="H25" s="485"/>
    </row>
    <row r="26" spans="1:23" s="210" customFormat="1" ht="35.1" customHeight="1">
      <c r="A26" s="520"/>
      <c r="B26" s="520"/>
      <c r="C26" s="495">
        <v>3</v>
      </c>
      <c r="D26" s="520"/>
      <c r="E26" s="535"/>
      <c r="F26" s="499"/>
      <c r="G26" s="535"/>
      <c r="H26" s="485"/>
      <c r="I26" s="520"/>
      <c r="J26" s="575"/>
      <c r="K26" s="575"/>
      <c r="M26" s="535"/>
      <c r="N26" s="499"/>
      <c r="O26" s="535"/>
    </row>
    <row r="27" spans="1:23" s="210" customFormat="1" ht="22.5" customHeight="1">
      <c r="A27" s="159"/>
      <c r="B27" s="159"/>
      <c r="C27" s="159"/>
      <c r="D27" s="159"/>
      <c r="E27" s="159"/>
      <c r="F27" s="159"/>
      <c r="G27" s="569" t="s">
        <v>719</v>
      </c>
      <c r="H27" s="520"/>
      <c r="I27" s="520"/>
      <c r="J27" s="495"/>
      <c r="K27" s="520"/>
      <c r="L27" s="535"/>
      <c r="M27" s="499"/>
      <c r="N27" s="535"/>
      <c r="O27" s="485"/>
      <c r="P27" s="520"/>
      <c r="Q27" s="575"/>
      <c r="R27" s="575"/>
      <c r="T27" s="535"/>
      <c r="U27" s="499"/>
      <c r="V27" s="535"/>
    </row>
    <row r="28" spans="1:23" s="210" customFormat="1" ht="35.1" customHeight="1">
      <c r="A28" s="300" t="s">
        <v>734</v>
      </c>
      <c r="B28" s="305"/>
      <c r="C28" s="300" t="s">
        <v>65</v>
      </c>
      <c r="D28" s="299"/>
      <c r="E28" s="302" t="s">
        <v>556</v>
      </c>
      <c r="F28" s="303"/>
      <c r="G28" s="302" t="s">
        <v>481</v>
      </c>
    </row>
    <row r="29" spans="1:23" s="520" customFormat="1" ht="35.1" customHeight="1">
      <c r="A29" s="305"/>
      <c r="B29" s="305"/>
      <c r="C29" s="305"/>
      <c r="D29" s="299"/>
      <c r="E29" s="580" t="s">
        <v>603</v>
      </c>
      <c r="F29" s="306"/>
      <c r="G29" s="580" t="s">
        <v>603</v>
      </c>
      <c r="W29" s="573"/>
    </row>
    <row r="30" spans="1:23" ht="35.1" customHeight="1">
      <c r="A30" s="519" t="s">
        <v>92</v>
      </c>
      <c r="B30" s="520"/>
      <c r="C30" s="581">
        <v>16</v>
      </c>
      <c r="D30" s="210"/>
      <c r="E30" s="530">
        <v>18332830265</v>
      </c>
      <c r="F30" s="531"/>
      <c r="G30" s="530">
        <v>18332830265</v>
      </c>
      <c r="I30" s="8">
        <f t="shared" ref="I30" si="3">E30-G30</f>
        <v>0</v>
      </c>
    </row>
    <row r="31" spans="1:23" ht="35.1" customHeight="1">
      <c r="A31" s="519" t="s">
        <v>505</v>
      </c>
      <c r="B31" s="520"/>
      <c r="C31" s="581"/>
      <c r="D31" s="210"/>
      <c r="E31" s="210"/>
      <c r="F31" s="210"/>
      <c r="G31" s="210"/>
    </row>
    <row r="32" spans="1:23" ht="35.1" customHeight="1">
      <c r="A32" s="532" t="s">
        <v>507</v>
      </c>
      <c r="B32" s="520"/>
      <c r="C32" s="581">
        <v>17</v>
      </c>
      <c r="D32" s="210"/>
      <c r="E32" s="521">
        <v>7671699390000</v>
      </c>
      <c r="F32" s="43"/>
      <c r="G32" s="521">
        <v>7671699390000</v>
      </c>
      <c r="I32" s="8">
        <f t="shared" ref="I32:I37" si="4">E32-G32</f>
        <v>0</v>
      </c>
    </row>
    <row r="33" spans="1:23" ht="35.1" customHeight="1">
      <c r="A33" s="532" t="s">
        <v>561</v>
      </c>
      <c r="B33" s="520"/>
      <c r="C33" s="581">
        <v>18</v>
      </c>
      <c r="D33" s="210"/>
      <c r="E33" s="521">
        <v>-1846470390402</v>
      </c>
      <c r="F33" s="43"/>
      <c r="G33" s="521">
        <v>-1846470390402</v>
      </c>
      <c r="I33" s="8">
        <f t="shared" si="4"/>
        <v>0</v>
      </c>
    </row>
    <row r="34" spans="1:23" ht="35.1" customHeight="1">
      <c r="A34" s="521" t="s">
        <v>95</v>
      </c>
      <c r="B34" s="520"/>
      <c r="C34" s="581">
        <v>19</v>
      </c>
      <c r="D34" s="210"/>
      <c r="E34" s="521">
        <f>'20-22'!I16</f>
        <v>4467673</v>
      </c>
      <c r="F34" s="210"/>
      <c r="G34" s="521">
        <f>'20-22'!K16</f>
        <v>2031489.4228749999</v>
      </c>
      <c r="I34" s="8">
        <f t="shared" si="4"/>
        <v>2436183.5771249998</v>
      </c>
    </row>
    <row r="35" spans="1:23" ht="35.1" customHeight="1">
      <c r="A35" s="520" t="s">
        <v>96</v>
      </c>
      <c r="B35" s="520"/>
      <c r="C35" s="581">
        <v>20</v>
      </c>
      <c r="D35" s="210"/>
      <c r="E35" s="521">
        <v>10000000</v>
      </c>
      <c r="F35" s="43"/>
      <c r="G35" s="521">
        <v>10000000</v>
      </c>
      <c r="I35" s="8">
        <f t="shared" si="4"/>
        <v>0</v>
      </c>
    </row>
    <row r="36" spans="1:23" ht="35.1" customHeight="1">
      <c r="A36" s="520" t="s">
        <v>97</v>
      </c>
      <c r="B36" s="520"/>
      <c r="C36" s="581">
        <v>21</v>
      </c>
      <c r="D36" s="210"/>
      <c r="E36" s="521">
        <v>932375456</v>
      </c>
      <c r="F36" s="521"/>
      <c r="G36" s="521">
        <v>932375456</v>
      </c>
      <c r="I36" s="8">
        <f t="shared" si="4"/>
        <v>0</v>
      </c>
    </row>
    <row r="37" spans="1:23" ht="35.1" customHeight="1">
      <c r="A37" s="520" t="s">
        <v>98</v>
      </c>
      <c r="B37" s="520"/>
      <c r="C37" s="581"/>
      <c r="D37" s="210"/>
      <c r="E37" s="521">
        <f>'صورت تغییرات در حقوق مالکانه'!N23</f>
        <v>-3457593.3939039996</v>
      </c>
      <c r="F37" s="521"/>
      <c r="G37" s="521">
        <f>'صورت تغییرات در حقوق مالکانه 1'!H9</f>
        <v>-3640697748098.3809</v>
      </c>
      <c r="I37" s="8">
        <f t="shared" si="4"/>
        <v>3640694290504.9868</v>
      </c>
    </row>
    <row r="38" spans="1:23" ht="35.1" customHeight="1">
      <c r="A38" s="520" t="s">
        <v>735</v>
      </c>
      <c r="B38" s="520"/>
      <c r="C38" s="581"/>
      <c r="D38" s="210"/>
      <c r="E38" s="524">
        <f>SUM(E32:E37)</f>
        <v>5826172385133.6064</v>
      </c>
      <c r="F38" s="576"/>
      <c r="G38" s="524">
        <f>SUM(G32:G37)</f>
        <v>2185475658445.042</v>
      </c>
    </row>
    <row r="39" spans="1:23" ht="35.1" customHeight="1">
      <c r="A39" s="519" t="s">
        <v>440</v>
      </c>
      <c r="B39" s="520"/>
      <c r="C39" s="581"/>
      <c r="D39" s="210"/>
      <c r="E39" s="210"/>
      <c r="F39" s="210"/>
      <c r="G39" s="210"/>
    </row>
    <row r="40" spans="1:23" ht="35.1" customHeight="1">
      <c r="A40" s="520" t="s">
        <v>312</v>
      </c>
      <c r="B40" s="520"/>
      <c r="C40" s="578" t="s">
        <v>429</v>
      </c>
      <c r="D40" s="210"/>
      <c r="E40" s="521">
        <f>'23.2'!I13</f>
        <v>1988400.6828999999</v>
      </c>
      <c r="F40" s="521"/>
      <c r="G40" s="521">
        <v>3793629739051</v>
      </c>
      <c r="I40" s="8">
        <f t="shared" ref="I40:I42" si="5">E40-G40</f>
        <v>-3793627750650.3169</v>
      </c>
    </row>
    <row r="41" spans="1:23" ht="35.1" customHeight="1">
      <c r="A41" s="520" t="s">
        <v>504</v>
      </c>
      <c r="B41" s="520"/>
      <c r="C41" s="581">
        <v>23</v>
      </c>
      <c r="D41" s="210"/>
      <c r="E41" s="521">
        <f>'24'!I22</f>
        <v>98948</v>
      </c>
      <c r="F41" s="521"/>
      <c r="G41" s="521">
        <v>100584065957</v>
      </c>
      <c r="I41" s="8">
        <f t="shared" si="5"/>
        <v>-100583967009</v>
      </c>
    </row>
    <row r="42" spans="1:23" ht="35.1" customHeight="1">
      <c r="A42" s="520" t="s">
        <v>84</v>
      </c>
      <c r="B42" s="520"/>
      <c r="C42" s="581">
        <v>24</v>
      </c>
      <c r="D42" s="210"/>
      <c r="E42" s="521">
        <f>'25-26'!S12</f>
        <v>136522.319659</v>
      </c>
      <c r="F42" s="521"/>
      <c r="G42" s="521">
        <v>91158144049</v>
      </c>
      <c r="I42" s="8">
        <f t="shared" si="5"/>
        <v>-91158007526.680344</v>
      </c>
    </row>
    <row r="43" spans="1:23" ht="35.1" customHeight="1">
      <c r="A43" s="520" t="s">
        <v>441</v>
      </c>
      <c r="B43" s="520"/>
      <c r="C43" s="581"/>
      <c r="D43" s="210"/>
      <c r="E43" s="525">
        <f>SUM(E40:E42)</f>
        <v>2223871.0025589997</v>
      </c>
      <c r="F43" s="499"/>
      <c r="G43" s="526">
        <f>SUM(G40:G42)</f>
        <v>3985371949057</v>
      </c>
    </row>
    <row r="44" spans="1:23" s="520" customFormat="1" ht="35.1" customHeight="1">
      <c r="A44" s="519" t="s">
        <v>439</v>
      </c>
      <c r="C44" s="581"/>
      <c r="D44" s="210"/>
      <c r="E44" s="210"/>
      <c r="F44" s="210"/>
      <c r="G44" s="210"/>
      <c r="H44" s="573"/>
      <c r="I44" s="573"/>
      <c r="J44" s="573"/>
      <c r="K44" s="573"/>
      <c r="L44" s="573"/>
      <c r="M44" s="573"/>
      <c r="N44" s="573"/>
      <c r="O44" s="573"/>
      <c r="P44" s="573"/>
      <c r="Q44" s="573"/>
      <c r="R44" s="573"/>
      <c r="S44" s="573"/>
      <c r="T44" s="573"/>
      <c r="U44" s="573"/>
      <c r="V44" s="573"/>
      <c r="W44" s="573"/>
    </row>
    <row r="45" spans="1:23" s="520" customFormat="1" ht="35.1" customHeight="1">
      <c r="A45" s="520" t="s">
        <v>665</v>
      </c>
      <c r="C45" s="581">
        <v>22</v>
      </c>
      <c r="D45" s="210"/>
      <c r="E45" s="521">
        <f>'23'!H30</f>
        <v>2039133</v>
      </c>
      <c r="F45" s="521"/>
      <c r="G45" s="521">
        <f>'23'!J30</f>
        <v>1481732</v>
      </c>
      <c r="H45" s="519">
        <v>2</v>
      </c>
      <c r="I45" s="8">
        <f t="shared" ref="I45:I50" si="6">E45-G45</f>
        <v>557401</v>
      </c>
      <c r="J45" s="519"/>
      <c r="K45" s="519"/>
      <c r="L45" s="519"/>
      <c r="M45" s="519"/>
      <c r="N45" s="519"/>
      <c r="O45" s="519"/>
      <c r="P45" s="519"/>
      <c r="Q45" s="519"/>
      <c r="R45" s="519"/>
      <c r="S45" s="519"/>
      <c r="T45" s="519"/>
      <c r="U45" s="519"/>
      <c r="V45" s="519"/>
      <c r="W45" s="573"/>
    </row>
    <row r="46" spans="1:23" s="520" customFormat="1" ht="35.1" customHeight="1">
      <c r="A46" s="520" t="s">
        <v>488</v>
      </c>
      <c r="B46" s="210"/>
      <c r="C46" s="581">
        <v>23</v>
      </c>
      <c r="D46" s="210"/>
      <c r="E46" s="521">
        <f>'24'!E22</f>
        <v>94378</v>
      </c>
      <c r="F46" s="210"/>
      <c r="G46" s="521">
        <v>59298296919</v>
      </c>
      <c r="I46" s="8">
        <f t="shared" si="6"/>
        <v>-59298202541</v>
      </c>
      <c r="W46" s="495"/>
    </row>
    <row r="47" spans="1:23" s="299" customFormat="1" ht="35.1" customHeight="1">
      <c r="A47" s="520" t="s">
        <v>325</v>
      </c>
      <c r="B47" s="520"/>
      <c r="C47" s="581">
        <v>25</v>
      </c>
      <c r="D47" s="210"/>
      <c r="E47" s="371">
        <v>0</v>
      </c>
      <c r="F47" s="521"/>
      <c r="G47" s="371">
        <v>0</v>
      </c>
      <c r="I47" s="8">
        <f t="shared" si="6"/>
        <v>0</v>
      </c>
      <c r="L47" s="308" t="e">
        <f>E22-E50</f>
        <v>#REF!</v>
      </c>
      <c r="N47" s="308">
        <v>0</v>
      </c>
    </row>
    <row r="48" spans="1:23" s="299" customFormat="1" ht="35.1" customHeight="1">
      <c r="A48" s="520" t="s">
        <v>78</v>
      </c>
      <c r="B48" s="520"/>
      <c r="C48" s="581"/>
      <c r="D48" s="520"/>
      <c r="E48" s="525">
        <f>SUM(E45:E47)</f>
        <v>2133511</v>
      </c>
      <c r="F48" s="499"/>
      <c r="G48" s="526">
        <f>SUM(G45:G47)</f>
        <v>59299778651</v>
      </c>
    </row>
    <row r="49" spans="1:15" ht="35.1" customHeight="1">
      <c r="A49" s="520" t="s">
        <v>88</v>
      </c>
      <c r="B49" s="527"/>
      <c r="C49" s="527"/>
      <c r="D49" s="210"/>
      <c r="E49" s="525">
        <f>E48+E43</f>
        <v>4357382.0025589997</v>
      </c>
      <c r="F49" s="528"/>
      <c r="G49" s="529">
        <f>G48+G43</f>
        <v>4044671727708</v>
      </c>
      <c r="I49" s="8">
        <f t="shared" si="6"/>
        <v>-4044667370325.9976</v>
      </c>
    </row>
    <row r="50" spans="1:15" ht="35.1" customHeight="1" thickBot="1">
      <c r="A50" s="2279" t="s">
        <v>506</v>
      </c>
      <c r="B50" s="2279"/>
      <c r="C50" s="2279"/>
      <c r="D50" s="210"/>
      <c r="E50" s="372">
        <f>E49+E38+E30</f>
        <v>5844509572780.6094</v>
      </c>
      <c r="F50" s="576"/>
      <c r="G50" s="372">
        <f>G49+G38+G30</f>
        <v>6248480216418.042</v>
      </c>
      <c r="I50" s="8">
        <f t="shared" si="6"/>
        <v>-403970643637.43262</v>
      </c>
    </row>
    <row r="51" spans="1:15" ht="35.1" customHeight="1" thickTop="1" thickBot="1">
      <c r="A51" s="2278" t="s">
        <v>572</v>
      </c>
      <c r="B51" s="2278"/>
      <c r="C51" s="2278"/>
      <c r="D51" s="210"/>
      <c r="E51" s="534">
        <f>'صورت وضعیت مالی طرحها'!J21</f>
        <v>5840632</v>
      </c>
      <c r="F51" s="499"/>
      <c r="G51" s="534">
        <f>'صورت وضعیت مالی طرحها'!L21</f>
        <v>4729488</v>
      </c>
    </row>
    <row r="52" spans="1:15" ht="29.25" customHeight="1" thickTop="1">
      <c r="A52" s="576"/>
      <c r="B52" s="576"/>
      <c r="C52" s="576"/>
      <c r="D52" s="210"/>
      <c r="E52" s="535"/>
      <c r="F52" s="499"/>
      <c r="G52" s="535"/>
    </row>
    <row r="53" spans="1:15" ht="21" customHeight="1">
      <c r="A53" s="2276" t="s">
        <v>569</v>
      </c>
      <c r="B53" s="2276"/>
      <c r="C53" s="2276"/>
      <c r="D53" s="2276"/>
      <c r="E53" s="2276"/>
      <c r="F53" s="2276"/>
      <c r="G53" s="2276"/>
      <c r="H53" s="520"/>
      <c r="I53" s="520"/>
      <c r="J53" s="520"/>
      <c r="K53" s="520"/>
      <c r="L53" s="520"/>
      <c r="M53" s="520"/>
      <c r="N53" s="520"/>
      <c r="O53" s="520"/>
    </row>
    <row r="54" spans="1:15" ht="10.5" customHeight="1">
      <c r="A54" s="573"/>
      <c r="B54" s="573"/>
      <c r="C54" s="573"/>
      <c r="D54" s="573"/>
      <c r="E54" s="573"/>
      <c r="F54" s="573"/>
      <c r="G54" s="573"/>
      <c r="H54" s="520"/>
      <c r="I54" s="520"/>
      <c r="J54" s="520"/>
      <c r="K54" s="520"/>
      <c r="L54" s="520"/>
      <c r="M54" s="520"/>
      <c r="N54" s="520"/>
      <c r="O54" s="520"/>
    </row>
    <row r="55" spans="1:15" ht="33" customHeight="1">
      <c r="C55" s="307">
        <v>4</v>
      </c>
    </row>
    <row r="56" spans="1:15">
      <c r="E56" s="586" t="e">
        <f>E22-E50</f>
        <v>#REF!</v>
      </c>
      <c r="G56" s="586" t="e">
        <f>G22-G50</f>
        <v>#REF!</v>
      </c>
    </row>
  </sheetData>
  <mergeCells count="4687">
    <mergeCell ref="AJ2:AP2"/>
    <mergeCell ref="AQ2:AW2"/>
    <mergeCell ref="AX2:BD2"/>
    <mergeCell ref="BE2:BK2"/>
    <mergeCell ref="BL2:BR2"/>
    <mergeCell ref="BS2:BY2"/>
    <mergeCell ref="A1:G1"/>
    <mergeCell ref="A2:G2"/>
    <mergeCell ref="H2:N2"/>
    <mergeCell ref="O2:U2"/>
    <mergeCell ref="V2:AB2"/>
    <mergeCell ref="AC2:AI2"/>
    <mergeCell ref="FF2:FL2"/>
    <mergeCell ref="FM2:FS2"/>
    <mergeCell ref="FT2:FZ2"/>
    <mergeCell ref="GA2:GG2"/>
    <mergeCell ref="GH2:GN2"/>
    <mergeCell ref="GO2:GU2"/>
    <mergeCell ref="DP2:DV2"/>
    <mergeCell ref="DW2:EC2"/>
    <mergeCell ref="ED2:EJ2"/>
    <mergeCell ref="EK2:EQ2"/>
    <mergeCell ref="ER2:EX2"/>
    <mergeCell ref="EY2:FE2"/>
    <mergeCell ref="BZ2:CF2"/>
    <mergeCell ref="CG2:CM2"/>
    <mergeCell ref="CN2:CT2"/>
    <mergeCell ref="CU2:DA2"/>
    <mergeCell ref="DB2:DH2"/>
    <mergeCell ref="DI2:DO2"/>
    <mergeCell ref="KB2:KH2"/>
    <mergeCell ref="KI2:KO2"/>
    <mergeCell ref="KP2:KV2"/>
    <mergeCell ref="KW2:LC2"/>
    <mergeCell ref="LD2:LJ2"/>
    <mergeCell ref="LK2:LQ2"/>
    <mergeCell ref="IL2:IR2"/>
    <mergeCell ref="IS2:IY2"/>
    <mergeCell ref="IZ2:JF2"/>
    <mergeCell ref="JG2:JM2"/>
    <mergeCell ref="JN2:JT2"/>
    <mergeCell ref="JU2:KA2"/>
    <mergeCell ref="GV2:HB2"/>
    <mergeCell ref="HC2:HI2"/>
    <mergeCell ref="HJ2:HP2"/>
    <mergeCell ref="HQ2:HW2"/>
    <mergeCell ref="HX2:ID2"/>
    <mergeCell ref="IE2:IK2"/>
    <mergeCell ref="OX2:PD2"/>
    <mergeCell ref="PE2:PK2"/>
    <mergeCell ref="PL2:PR2"/>
    <mergeCell ref="PS2:PY2"/>
    <mergeCell ref="PZ2:QF2"/>
    <mergeCell ref="QG2:QM2"/>
    <mergeCell ref="NH2:NN2"/>
    <mergeCell ref="NO2:NU2"/>
    <mergeCell ref="NV2:OB2"/>
    <mergeCell ref="OC2:OI2"/>
    <mergeCell ref="OJ2:OP2"/>
    <mergeCell ref="OQ2:OW2"/>
    <mergeCell ref="LR2:LX2"/>
    <mergeCell ref="LY2:ME2"/>
    <mergeCell ref="MF2:ML2"/>
    <mergeCell ref="MM2:MS2"/>
    <mergeCell ref="MT2:MZ2"/>
    <mergeCell ref="NA2:NG2"/>
    <mergeCell ref="TT2:TZ2"/>
    <mergeCell ref="UA2:UG2"/>
    <mergeCell ref="UH2:UN2"/>
    <mergeCell ref="UO2:UU2"/>
    <mergeCell ref="UV2:VB2"/>
    <mergeCell ref="VC2:VI2"/>
    <mergeCell ref="SD2:SJ2"/>
    <mergeCell ref="SK2:SQ2"/>
    <mergeCell ref="SR2:SX2"/>
    <mergeCell ref="SY2:TE2"/>
    <mergeCell ref="TF2:TL2"/>
    <mergeCell ref="TM2:TS2"/>
    <mergeCell ref="QN2:QT2"/>
    <mergeCell ref="QU2:RA2"/>
    <mergeCell ref="RB2:RH2"/>
    <mergeCell ref="RI2:RO2"/>
    <mergeCell ref="RP2:RV2"/>
    <mergeCell ref="RW2:SC2"/>
    <mergeCell ref="YP2:YV2"/>
    <mergeCell ref="YW2:ZC2"/>
    <mergeCell ref="ZD2:ZJ2"/>
    <mergeCell ref="ZK2:ZQ2"/>
    <mergeCell ref="ZR2:ZX2"/>
    <mergeCell ref="ZY2:AAE2"/>
    <mergeCell ref="WZ2:XF2"/>
    <mergeCell ref="XG2:XM2"/>
    <mergeCell ref="XN2:XT2"/>
    <mergeCell ref="XU2:YA2"/>
    <mergeCell ref="YB2:YH2"/>
    <mergeCell ref="YI2:YO2"/>
    <mergeCell ref="VJ2:VP2"/>
    <mergeCell ref="VQ2:VW2"/>
    <mergeCell ref="VX2:WD2"/>
    <mergeCell ref="WE2:WK2"/>
    <mergeCell ref="WL2:WR2"/>
    <mergeCell ref="WS2:WY2"/>
    <mergeCell ref="ADL2:ADR2"/>
    <mergeCell ref="ADS2:ADY2"/>
    <mergeCell ref="ADZ2:AEF2"/>
    <mergeCell ref="AEG2:AEM2"/>
    <mergeCell ref="AEN2:AET2"/>
    <mergeCell ref="AEU2:AFA2"/>
    <mergeCell ref="ABV2:ACB2"/>
    <mergeCell ref="ACC2:ACI2"/>
    <mergeCell ref="ACJ2:ACP2"/>
    <mergeCell ref="ACQ2:ACW2"/>
    <mergeCell ref="ACX2:ADD2"/>
    <mergeCell ref="ADE2:ADK2"/>
    <mergeCell ref="AAF2:AAL2"/>
    <mergeCell ref="AAM2:AAS2"/>
    <mergeCell ref="AAT2:AAZ2"/>
    <mergeCell ref="ABA2:ABG2"/>
    <mergeCell ref="ABH2:ABN2"/>
    <mergeCell ref="ABO2:ABU2"/>
    <mergeCell ref="AIH2:AIN2"/>
    <mergeCell ref="AIO2:AIU2"/>
    <mergeCell ref="AIV2:AJB2"/>
    <mergeCell ref="AJC2:AJI2"/>
    <mergeCell ref="AJJ2:AJP2"/>
    <mergeCell ref="AJQ2:AJW2"/>
    <mergeCell ref="AGR2:AGX2"/>
    <mergeCell ref="AGY2:AHE2"/>
    <mergeCell ref="AHF2:AHL2"/>
    <mergeCell ref="AHM2:AHS2"/>
    <mergeCell ref="AHT2:AHZ2"/>
    <mergeCell ref="AIA2:AIG2"/>
    <mergeCell ref="AFB2:AFH2"/>
    <mergeCell ref="AFI2:AFO2"/>
    <mergeCell ref="AFP2:AFV2"/>
    <mergeCell ref="AFW2:AGC2"/>
    <mergeCell ref="AGD2:AGJ2"/>
    <mergeCell ref="AGK2:AGQ2"/>
    <mergeCell ref="AND2:ANJ2"/>
    <mergeCell ref="ANK2:ANQ2"/>
    <mergeCell ref="ANR2:ANX2"/>
    <mergeCell ref="ANY2:AOE2"/>
    <mergeCell ref="AOF2:AOL2"/>
    <mergeCell ref="AOM2:AOS2"/>
    <mergeCell ref="ALN2:ALT2"/>
    <mergeCell ref="ALU2:AMA2"/>
    <mergeCell ref="AMB2:AMH2"/>
    <mergeCell ref="AMI2:AMO2"/>
    <mergeCell ref="AMP2:AMV2"/>
    <mergeCell ref="AMW2:ANC2"/>
    <mergeCell ref="AJX2:AKD2"/>
    <mergeCell ref="AKE2:AKK2"/>
    <mergeCell ref="AKL2:AKR2"/>
    <mergeCell ref="AKS2:AKY2"/>
    <mergeCell ref="AKZ2:ALF2"/>
    <mergeCell ref="ALG2:ALM2"/>
    <mergeCell ref="ARZ2:ASF2"/>
    <mergeCell ref="ASG2:ASM2"/>
    <mergeCell ref="ASN2:AST2"/>
    <mergeCell ref="ASU2:ATA2"/>
    <mergeCell ref="ATB2:ATH2"/>
    <mergeCell ref="ATI2:ATO2"/>
    <mergeCell ref="AQJ2:AQP2"/>
    <mergeCell ref="AQQ2:AQW2"/>
    <mergeCell ref="AQX2:ARD2"/>
    <mergeCell ref="ARE2:ARK2"/>
    <mergeCell ref="ARL2:ARR2"/>
    <mergeCell ref="ARS2:ARY2"/>
    <mergeCell ref="AOT2:AOZ2"/>
    <mergeCell ref="APA2:APG2"/>
    <mergeCell ref="APH2:APN2"/>
    <mergeCell ref="APO2:APU2"/>
    <mergeCell ref="APV2:AQB2"/>
    <mergeCell ref="AQC2:AQI2"/>
    <mergeCell ref="AWV2:AXB2"/>
    <mergeCell ref="AXC2:AXI2"/>
    <mergeCell ref="AXJ2:AXP2"/>
    <mergeCell ref="AXQ2:AXW2"/>
    <mergeCell ref="AXX2:AYD2"/>
    <mergeCell ref="AYE2:AYK2"/>
    <mergeCell ref="AVF2:AVL2"/>
    <mergeCell ref="AVM2:AVS2"/>
    <mergeCell ref="AVT2:AVZ2"/>
    <mergeCell ref="AWA2:AWG2"/>
    <mergeCell ref="AWH2:AWN2"/>
    <mergeCell ref="AWO2:AWU2"/>
    <mergeCell ref="ATP2:ATV2"/>
    <mergeCell ref="ATW2:AUC2"/>
    <mergeCell ref="AUD2:AUJ2"/>
    <mergeCell ref="AUK2:AUQ2"/>
    <mergeCell ref="AUR2:AUX2"/>
    <mergeCell ref="AUY2:AVE2"/>
    <mergeCell ref="BBR2:BBX2"/>
    <mergeCell ref="BBY2:BCE2"/>
    <mergeCell ref="BCF2:BCL2"/>
    <mergeCell ref="BCM2:BCS2"/>
    <mergeCell ref="BCT2:BCZ2"/>
    <mergeCell ref="BDA2:BDG2"/>
    <mergeCell ref="BAB2:BAH2"/>
    <mergeCell ref="BAI2:BAO2"/>
    <mergeCell ref="BAP2:BAV2"/>
    <mergeCell ref="BAW2:BBC2"/>
    <mergeCell ref="BBD2:BBJ2"/>
    <mergeCell ref="BBK2:BBQ2"/>
    <mergeCell ref="AYL2:AYR2"/>
    <mergeCell ref="AYS2:AYY2"/>
    <mergeCell ref="AYZ2:AZF2"/>
    <mergeCell ref="AZG2:AZM2"/>
    <mergeCell ref="AZN2:AZT2"/>
    <mergeCell ref="AZU2:BAA2"/>
    <mergeCell ref="BGN2:BGT2"/>
    <mergeCell ref="BGU2:BHA2"/>
    <mergeCell ref="BHB2:BHH2"/>
    <mergeCell ref="BHI2:BHO2"/>
    <mergeCell ref="BHP2:BHV2"/>
    <mergeCell ref="BHW2:BIC2"/>
    <mergeCell ref="BEX2:BFD2"/>
    <mergeCell ref="BFE2:BFK2"/>
    <mergeCell ref="BFL2:BFR2"/>
    <mergeCell ref="BFS2:BFY2"/>
    <mergeCell ref="BFZ2:BGF2"/>
    <mergeCell ref="BGG2:BGM2"/>
    <mergeCell ref="BDH2:BDN2"/>
    <mergeCell ref="BDO2:BDU2"/>
    <mergeCell ref="BDV2:BEB2"/>
    <mergeCell ref="BEC2:BEI2"/>
    <mergeCell ref="BEJ2:BEP2"/>
    <mergeCell ref="BEQ2:BEW2"/>
    <mergeCell ref="BLJ2:BLP2"/>
    <mergeCell ref="BLQ2:BLW2"/>
    <mergeCell ref="BLX2:BMD2"/>
    <mergeCell ref="BME2:BMK2"/>
    <mergeCell ref="BML2:BMR2"/>
    <mergeCell ref="BMS2:BMY2"/>
    <mergeCell ref="BJT2:BJZ2"/>
    <mergeCell ref="BKA2:BKG2"/>
    <mergeCell ref="BKH2:BKN2"/>
    <mergeCell ref="BKO2:BKU2"/>
    <mergeCell ref="BKV2:BLB2"/>
    <mergeCell ref="BLC2:BLI2"/>
    <mergeCell ref="BID2:BIJ2"/>
    <mergeCell ref="BIK2:BIQ2"/>
    <mergeCell ref="BIR2:BIX2"/>
    <mergeCell ref="BIY2:BJE2"/>
    <mergeCell ref="BJF2:BJL2"/>
    <mergeCell ref="BJM2:BJS2"/>
    <mergeCell ref="BQF2:BQL2"/>
    <mergeCell ref="BQM2:BQS2"/>
    <mergeCell ref="BQT2:BQZ2"/>
    <mergeCell ref="BRA2:BRG2"/>
    <mergeCell ref="BRH2:BRN2"/>
    <mergeCell ref="BRO2:BRU2"/>
    <mergeCell ref="BOP2:BOV2"/>
    <mergeCell ref="BOW2:BPC2"/>
    <mergeCell ref="BPD2:BPJ2"/>
    <mergeCell ref="BPK2:BPQ2"/>
    <mergeCell ref="BPR2:BPX2"/>
    <mergeCell ref="BPY2:BQE2"/>
    <mergeCell ref="BMZ2:BNF2"/>
    <mergeCell ref="BNG2:BNM2"/>
    <mergeCell ref="BNN2:BNT2"/>
    <mergeCell ref="BNU2:BOA2"/>
    <mergeCell ref="BOB2:BOH2"/>
    <mergeCell ref="BOI2:BOO2"/>
    <mergeCell ref="BVB2:BVH2"/>
    <mergeCell ref="BVI2:BVO2"/>
    <mergeCell ref="BVP2:BVV2"/>
    <mergeCell ref="BVW2:BWC2"/>
    <mergeCell ref="BWD2:BWJ2"/>
    <mergeCell ref="BWK2:BWQ2"/>
    <mergeCell ref="BTL2:BTR2"/>
    <mergeCell ref="BTS2:BTY2"/>
    <mergeCell ref="BTZ2:BUF2"/>
    <mergeCell ref="BUG2:BUM2"/>
    <mergeCell ref="BUN2:BUT2"/>
    <mergeCell ref="BUU2:BVA2"/>
    <mergeCell ref="BRV2:BSB2"/>
    <mergeCell ref="BSC2:BSI2"/>
    <mergeCell ref="BSJ2:BSP2"/>
    <mergeCell ref="BSQ2:BSW2"/>
    <mergeCell ref="BSX2:BTD2"/>
    <mergeCell ref="BTE2:BTK2"/>
    <mergeCell ref="BZX2:CAD2"/>
    <mergeCell ref="CAE2:CAK2"/>
    <mergeCell ref="CAL2:CAR2"/>
    <mergeCell ref="CAS2:CAY2"/>
    <mergeCell ref="CAZ2:CBF2"/>
    <mergeCell ref="CBG2:CBM2"/>
    <mergeCell ref="BYH2:BYN2"/>
    <mergeCell ref="BYO2:BYU2"/>
    <mergeCell ref="BYV2:BZB2"/>
    <mergeCell ref="BZC2:BZI2"/>
    <mergeCell ref="BZJ2:BZP2"/>
    <mergeCell ref="BZQ2:BZW2"/>
    <mergeCell ref="BWR2:BWX2"/>
    <mergeCell ref="BWY2:BXE2"/>
    <mergeCell ref="BXF2:BXL2"/>
    <mergeCell ref="BXM2:BXS2"/>
    <mergeCell ref="BXT2:BXZ2"/>
    <mergeCell ref="BYA2:BYG2"/>
    <mergeCell ref="CET2:CEZ2"/>
    <mergeCell ref="CFA2:CFG2"/>
    <mergeCell ref="CFH2:CFN2"/>
    <mergeCell ref="CFO2:CFU2"/>
    <mergeCell ref="CFV2:CGB2"/>
    <mergeCell ref="CGC2:CGI2"/>
    <mergeCell ref="CDD2:CDJ2"/>
    <mergeCell ref="CDK2:CDQ2"/>
    <mergeCell ref="CDR2:CDX2"/>
    <mergeCell ref="CDY2:CEE2"/>
    <mergeCell ref="CEF2:CEL2"/>
    <mergeCell ref="CEM2:CES2"/>
    <mergeCell ref="CBN2:CBT2"/>
    <mergeCell ref="CBU2:CCA2"/>
    <mergeCell ref="CCB2:CCH2"/>
    <mergeCell ref="CCI2:CCO2"/>
    <mergeCell ref="CCP2:CCV2"/>
    <mergeCell ref="CCW2:CDC2"/>
    <mergeCell ref="CJP2:CJV2"/>
    <mergeCell ref="CJW2:CKC2"/>
    <mergeCell ref="CKD2:CKJ2"/>
    <mergeCell ref="CKK2:CKQ2"/>
    <mergeCell ref="CKR2:CKX2"/>
    <mergeCell ref="CKY2:CLE2"/>
    <mergeCell ref="CHZ2:CIF2"/>
    <mergeCell ref="CIG2:CIM2"/>
    <mergeCell ref="CIN2:CIT2"/>
    <mergeCell ref="CIU2:CJA2"/>
    <mergeCell ref="CJB2:CJH2"/>
    <mergeCell ref="CJI2:CJO2"/>
    <mergeCell ref="CGJ2:CGP2"/>
    <mergeCell ref="CGQ2:CGW2"/>
    <mergeCell ref="CGX2:CHD2"/>
    <mergeCell ref="CHE2:CHK2"/>
    <mergeCell ref="CHL2:CHR2"/>
    <mergeCell ref="CHS2:CHY2"/>
    <mergeCell ref="COL2:COR2"/>
    <mergeCell ref="COS2:COY2"/>
    <mergeCell ref="COZ2:CPF2"/>
    <mergeCell ref="CPG2:CPM2"/>
    <mergeCell ref="CPN2:CPT2"/>
    <mergeCell ref="CPU2:CQA2"/>
    <mergeCell ref="CMV2:CNB2"/>
    <mergeCell ref="CNC2:CNI2"/>
    <mergeCell ref="CNJ2:CNP2"/>
    <mergeCell ref="CNQ2:CNW2"/>
    <mergeCell ref="CNX2:COD2"/>
    <mergeCell ref="COE2:COK2"/>
    <mergeCell ref="CLF2:CLL2"/>
    <mergeCell ref="CLM2:CLS2"/>
    <mergeCell ref="CLT2:CLZ2"/>
    <mergeCell ref="CMA2:CMG2"/>
    <mergeCell ref="CMH2:CMN2"/>
    <mergeCell ref="CMO2:CMU2"/>
    <mergeCell ref="CTH2:CTN2"/>
    <mergeCell ref="CTO2:CTU2"/>
    <mergeCell ref="CTV2:CUB2"/>
    <mergeCell ref="CUC2:CUI2"/>
    <mergeCell ref="CUJ2:CUP2"/>
    <mergeCell ref="CUQ2:CUW2"/>
    <mergeCell ref="CRR2:CRX2"/>
    <mergeCell ref="CRY2:CSE2"/>
    <mergeCell ref="CSF2:CSL2"/>
    <mergeCell ref="CSM2:CSS2"/>
    <mergeCell ref="CST2:CSZ2"/>
    <mergeCell ref="CTA2:CTG2"/>
    <mergeCell ref="CQB2:CQH2"/>
    <mergeCell ref="CQI2:CQO2"/>
    <mergeCell ref="CQP2:CQV2"/>
    <mergeCell ref="CQW2:CRC2"/>
    <mergeCell ref="CRD2:CRJ2"/>
    <mergeCell ref="CRK2:CRQ2"/>
    <mergeCell ref="CYD2:CYJ2"/>
    <mergeCell ref="CYK2:CYQ2"/>
    <mergeCell ref="CYR2:CYX2"/>
    <mergeCell ref="CYY2:CZE2"/>
    <mergeCell ref="CZF2:CZL2"/>
    <mergeCell ref="CZM2:CZS2"/>
    <mergeCell ref="CWN2:CWT2"/>
    <mergeCell ref="CWU2:CXA2"/>
    <mergeCell ref="CXB2:CXH2"/>
    <mergeCell ref="CXI2:CXO2"/>
    <mergeCell ref="CXP2:CXV2"/>
    <mergeCell ref="CXW2:CYC2"/>
    <mergeCell ref="CUX2:CVD2"/>
    <mergeCell ref="CVE2:CVK2"/>
    <mergeCell ref="CVL2:CVR2"/>
    <mergeCell ref="CVS2:CVY2"/>
    <mergeCell ref="CVZ2:CWF2"/>
    <mergeCell ref="CWG2:CWM2"/>
    <mergeCell ref="DCZ2:DDF2"/>
    <mergeCell ref="DDG2:DDM2"/>
    <mergeCell ref="DDN2:DDT2"/>
    <mergeCell ref="DDU2:DEA2"/>
    <mergeCell ref="DEB2:DEH2"/>
    <mergeCell ref="DEI2:DEO2"/>
    <mergeCell ref="DBJ2:DBP2"/>
    <mergeCell ref="DBQ2:DBW2"/>
    <mergeCell ref="DBX2:DCD2"/>
    <mergeCell ref="DCE2:DCK2"/>
    <mergeCell ref="DCL2:DCR2"/>
    <mergeCell ref="DCS2:DCY2"/>
    <mergeCell ref="CZT2:CZZ2"/>
    <mergeCell ref="DAA2:DAG2"/>
    <mergeCell ref="DAH2:DAN2"/>
    <mergeCell ref="DAO2:DAU2"/>
    <mergeCell ref="DAV2:DBB2"/>
    <mergeCell ref="DBC2:DBI2"/>
    <mergeCell ref="DHV2:DIB2"/>
    <mergeCell ref="DIC2:DII2"/>
    <mergeCell ref="DIJ2:DIP2"/>
    <mergeCell ref="DIQ2:DIW2"/>
    <mergeCell ref="DIX2:DJD2"/>
    <mergeCell ref="DJE2:DJK2"/>
    <mergeCell ref="DGF2:DGL2"/>
    <mergeCell ref="DGM2:DGS2"/>
    <mergeCell ref="DGT2:DGZ2"/>
    <mergeCell ref="DHA2:DHG2"/>
    <mergeCell ref="DHH2:DHN2"/>
    <mergeCell ref="DHO2:DHU2"/>
    <mergeCell ref="DEP2:DEV2"/>
    <mergeCell ref="DEW2:DFC2"/>
    <mergeCell ref="DFD2:DFJ2"/>
    <mergeCell ref="DFK2:DFQ2"/>
    <mergeCell ref="DFR2:DFX2"/>
    <mergeCell ref="DFY2:DGE2"/>
    <mergeCell ref="DMR2:DMX2"/>
    <mergeCell ref="DMY2:DNE2"/>
    <mergeCell ref="DNF2:DNL2"/>
    <mergeCell ref="DNM2:DNS2"/>
    <mergeCell ref="DNT2:DNZ2"/>
    <mergeCell ref="DOA2:DOG2"/>
    <mergeCell ref="DLB2:DLH2"/>
    <mergeCell ref="DLI2:DLO2"/>
    <mergeCell ref="DLP2:DLV2"/>
    <mergeCell ref="DLW2:DMC2"/>
    <mergeCell ref="DMD2:DMJ2"/>
    <mergeCell ref="DMK2:DMQ2"/>
    <mergeCell ref="DJL2:DJR2"/>
    <mergeCell ref="DJS2:DJY2"/>
    <mergeCell ref="DJZ2:DKF2"/>
    <mergeCell ref="DKG2:DKM2"/>
    <mergeCell ref="DKN2:DKT2"/>
    <mergeCell ref="DKU2:DLA2"/>
    <mergeCell ref="DRN2:DRT2"/>
    <mergeCell ref="DRU2:DSA2"/>
    <mergeCell ref="DSB2:DSH2"/>
    <mergeCell ref="DSI2:DSO2"/>
    <mergeCell ref="DSP2:DSV2"/>
    <mergeCell ref="DSW2:DTC2"/>
    <mergeCell ref="DPX2:DQD2"/>
    <mergeCell ref="DQE2:DQK2"/>
    <mergeCell ref="DQL2:DQR2"/>
    <mergeCell ref="DQS2:DQY2"/>
    <mergeCell ref="DQZ2:DRF2"/>
    <mergeCell ref="DRG2:DRM2"/>
    <mergeCell ref="DOH2:DON2"/>
    <mergeCell ref="DOO2:DOU2"/>
    <mergeCell ref="DOV2:DPB2"/>
    <mergeCell ref="DPC2:DPI2"/>
    <mergeCell ref="DPJ2:DPP2"/>
    <mergeCell ref="DPQ2:DPW2"/>
    <mergeCell ref="DWJ2:DWP2"/>
    <mergeCell ref="DWQ2:DWW2"/>
    <mergeCell ref="DWX2:DXD2"/>
    <mergeCell ref="DXE2:DXK2"/>
    <mergeCell ref="DXL2:DXR2"/>
    <mergeCell ref="DXS2:DXY2"/>
    <mergeCell ref="DUT2:DUZ2"/>
    <mergeCell ref="DVA2:DVG2"/>
    <mergeCell ref="DVH2:DVN2"/>
    <mergeCell ref="DVO2:DVU2"/>
    <mergeCell ref="DVV2:DWB2"/>
    <mergeCell ref="DWC2:DWI2"/>
    <mergeCell ref="DTD2:DTJ2"/>
    <mergeCell ref="DTK2:DTQ2"/>
    <mergeCell ref="DTR2:DTX2"/>
    <mergeCell ref="DTY2:DUE2"/>
    <mergeCell ref="DUF2:DUL2"/>
    <mergeCell ref="DUM2:DUS2"/>
    <mergeCell ref="EBF2:EBL2"/>
    <mergeCell ref="EBM2:EBS2"/>
    <mergeCell ref="EBT2:EBZ2"/>
    <mergeCell ref="ECA2:ECG2"/>
    <mergeCell ref="ECH2:ECN2"/>
    <mergeCell ref="ECO2:ECU2"/>
    <mergeCell ref="DZP2:DZV2"/>
    <mergeCell ref="DZW2:EAC2"/>
    <mergeCell ref="EAD2:EAJ2"/>
    <mergeCell ref="EAK2:EAQ2"/>
    <mergeCell ref="EAR2:EAX2"/>
    <mergeCell ref="EAY2:EBE2"/>
    <mergeCell ref="DXZ2:DYF2"/>
    <mergeCell ref="DYG2:DYM2"/>
    <mergeCell ref="DYN2:DYT2"/>
    <mergeCell ref="DYU2:DZA2"/>
    <mergeCell ref="DZB2:DZH2"/>
    <mergeCell ref="DZI2:DZO2"/>
    <mergeCell ref="EGB2:EGH2"/>
    <mergeCell ref="EGI2:EGO2"/>
    <mergeCell ref="EGP2:EGV2"/>
    <mergeCell ref="EGW2:EHC2"/>
    <mergeCell ref="EHD2:EHJ2"/>
    <mergeCell ref="EHK2:EHQ2"/>
    <mergeCell ref="EEL2:EER2"/>
    <mergeCell ref="EES2:EEY2"/>
    <mergeCell ref="EEZ2:EFF2"/>
    <mergeCell ref="EFG2:EFM2"/>
    <mergeCell ref="EFN2:EFT2"/>
    <mergeCell ref="EFU2:EGA2"/>
    <mergeCell ref="ECV2:EDB2"/>
    <mergeCell ref="EDC2:EDI2"/>
    <mergeCell ref="EDJ2:EDP2"/>
    <mergeCell ref="EDQ2:EDW2"/>
    <mergeCell ref="EDX2:EED2"/>
    <mergeCell ref="EEE2:EEK2"/>
    <mergeCell ref="EKX2:ELD2"/>
    <mergeCell ref="ELE2:ELK2"/>
    <mergeCell ref="ELL2:ELR2"/>
    <mergeCell ref="ELS2:ELY2"/>
    <mergeCell ref="ELZ2:EMF2"/>
    <mergeCell ref="EMG2:EMM2"/>
    <mergeCell ref="EJH2:EJN2"/>
    <mergeCell ref="EJO2:EJU2"/>
    <mergeCell ref="EJV2:EKB2"/>
    <mergeCell ref="EKC2:EKI2"/>
    <mergeCell ref="EKJ2:EKP2"/>
    <mergeCell ref="EKQ2:EKW2"/>
    <mergeCell ref="EHR2:EHX2"/>
    <mergeCell ref="EHY2:EIE2"/>
    <mergeCell ref="EIF2:EIL2"/>
    <mergeCell ref="EIM2:EIS2"/>
    <mergeCell ref="EIT2:EIZ2"/>
    <mergeCell ref="EJA2:EJG2"/>
    <mergeCell ref="EPT2:EPZ2"/>
    <mergeCell ref="EQA2:EQG2"/>
    <mergeCell ref="EQH2:EQN2"/>
    <mergeCell ref="EQO2:EQU2"/>
    <mergeCell ref="EQV2:ERB2"/>
    <mergeCell ref="ERC2:ERI2"/>
    <mergeCell ref="EOD2:EOJ2"/>
    <mergeCell ref="EOK2:EOQ2"/>
    <mergeCell ref="EOR2:EOX2"/>
    <mergeCell ref="EOY2:EPE2"/>
    <mergeCell ref="EPF2:EPL2"/>
    <mergeCell ref="EPM2:EPS2"/>
    <mergeCell ref="EMN2:EMT2"/>
    <mergeCell ref="EMU2:ENA2"/>
    <mergeCell ref="ENB2:ENH2"/>
    <mergeCell ref="ENI2:ENO2"/>
    <mergeCell ref="ENP2:ENV2"/>
    <mergeCell ref="ENW2:EOC2"/>
    <mergeCell ref="EUP2:EUV2"/>
    <mergeCell ref="EUW2:EVC2"/>
    <mergeCell ref="EVD2:EVJ2"/>
    <mergeCell ref="EVK2:EVQ2"/>
    <mergeCell ref="EVR2:EVX2"/>
    <mergeCell ref="EVY2:EWE2"/>
    <mergeCell ref="ESZ2:ETF2"/>
    <mergeCell ref="ETG2:ETM2"/>
    <mergeCell ref="ETN2:ETT2"/>
    <mergeCell ref="ETU2:EUA2"/>
    <mergeCell ref="EUB2:EUH2"/>
    <mergeCell ref="EUI2:EUO2"/>
    <mergeCell ref="ERJ2:ERP2"/>
    <mergeCell ref="ERQ2:ERW2"/>
    <mergeCell ref="ERX2:ESD2"/>
    <mergeCell ref="ESE2:ESK2"/>
    <mergeCell ref="ESL2:ESR2"/>
    <mergeCell ref="ESS2:ESY2"/>
    <mergeCell ref="EZL2:EZR2"/>
    <mergeCell ref="EZS2:EZY2"/>
    <mergeCell ref="EZZ2:FAF2"/>
    <mergeCell ref="FAG2:FAM2"/>
    <mergeCell ref="FAN2:FAT2"/>
    <mergeCell ref="FAU2:FBA2"/>
    <mergeCell ref="EXV2:EYB2"/>
    <mergeCell ref="EYC2:EYI2"/>
    <mergeCell ref="EYJ2:EYP2"/>
    <mergeCell ref="EYQ2:EYW2"/>
    <mergeCell ref="EYX2:EZD2"/>
    <mergeCell ref="EZE2:EZK2"/>
    <mergeCell ref="EWF2:EWL2"/>
    <mergeCell ref="EWM2:EWS2"/>
    <mergeCell ref="EWT2:EWZ2"/>
    <mergeCell ref="EXA2:EXG2"/>
    <mergeCell ref="EXH2:EXN2"/>
    <mergeCell ref="EXO2:EXU2"/>
    <mergeCell ref="FEH2:FEN2"/>
    <mergeCell ref="FEO2:FEU2"/>
    <mergeCell ref="FEV2:FFB2"/>
    <mergeCell ref="FFC2:FFI2"/>
    <mergeCell ref="FFJ2:FFP2"/>
    <mergeCell ref="FFQ2:FFW2"/>
    <mergeCell ref="FCR2:FCX2"/>
    <mergeCell ref="FCY2:FDE2"/>
    <mergeCell ref="FDF2:FDL2"/>
    <mergeCell ref="FDM2:FDS2"/>
    <mergeCell ref="FDT2:FDZ2"/>
    <mergeCell ref="FEA2:FEG2"/>
    <mergeCell ref="FBB2:FBH2"/>
    <mergeCell ref="FBI2:FBO2"/>
    <mergeCell ref="FBP2:FBV2"/>
    <mergeCell ref="FBW2:FCC2"/>
    <mergeCell ref="FCD2:FCJ2"/>
    <mergeCell ref="FCK2:FCQ2"/>
    <mergeCell ref="FJD2:FJJ2"/>
    <mergeCell ref="FJK2:FJQ2"/>
    <mergeCell ref="FJR2:FJX2"/>
    <mergeCell ref="FJY2:FKE2"/>
    <mergeCell ref="FKF2:FKL2"/>
    <mergeCell ref="FKM2:FKS2"/>
    <mergeCell ref="FHN2:FHT2"/>
    <mergeCell ref="FHU2:FIA2"/>
    <mergeCell ref="FIB2:FIH2"/>
    <mergeCell ref="FII2:FIO2"/>
    <mergeCell ref="FIP2:FIV2"/>
    <mergeCell ref="FIW2:FJC2"/>
    <mergeCell ref="FFX2:FGD2"/>
    <mergeCell ref="FGE2:FGK2"/>
    <mergeCell ref="FGL2:FGR2"/>
    <mergeCell ref="FGS2:FGY2"/>
    <mergeCell ref="FGZ2:FHF2"/>
    <mergeCell ref="FHG2:FHM2"/>
    <mergeCell ref="FNZ2:FOF2"/>
    <mergeCell ref="FOG2:FOM2"/>
    <mergeCell ref="FON2:FOT2"/>
    <mergeCell ref="FOU2:FPA2"/>
    <mergeCell ref="FPB2:FPH2"/>
    <mergeCell ref="FPI2:FPO2"/>
    <mergeCell ref="FMJ2:FMP2"/>
    <mergeCell ref="FMQ2:FMW2"/>
    <mergeCell ref="FMX2:FND2"/>
    <mergeCell ref="FNE2:FNK2"/>
    <mergeCell ref="FNL2:FNR2"/>
    <mergeCell ref="FNS2:FNY2"/>
    <mergeCell ref="FKT2:FKZ2"/>
    <mergeCell ref="FLA2:FLG2"/>
    <mergeCell ref="FLH2:FLN2"/>
    <mergeCell ref="FLO2:FLU2"/>
    <mergeCell ref="FLV2:FMB2"/>
    <mergeCell ref="FMC2:FMI2"/>
    <mergeCell ref="FSV2:FTB2"/>
    <mergeCell ref="FTC2:FTI2"/>
    <mergeCell ref="FTJ2:FTP2"/>
    <mergeCell ref="FTQ2:FTW2"/>
    <mergeCell ref="FTX2:FUD2"/>
    <mergeCell ref="FUE2:FUK2"/>
    <mergeCell ref="FRF2:FRL2"/>
    <mergeCell ref="FRM2:FRS2"/>
    <mergeCell ref="FRT2:FRZ2"/>
    <mergeCell ref="FSA2:FSG2"/>
    <mergeCell ref="FSH2:FSN2"/>
    <mergeCell ref="FSO2:FSU2"/>
    <mergeCell ref="FPP2:FPV2"/>
    <mergeCell ref="FPW2:FQC2"/>
    <mergeCell ref="FQD2:FQJ2"/>
    <mergeCell ref="FQK2:FQQ2"/>
    <mergeCell ref="FQR2:FQX2"/>
    <mergeCell ref="FQY2:FRE2"/>
    <mergeCell ref="FXR2:FXX2"/>
    <mergeCell ref="FXY2:FYE2"/>
    <mergeCell ref="FYF2:FYL2"/>
    <mergeCell ref="FYM2:FYS2"/>
    <mergeCell ref="FYT2:FYZ2"/>
    <mergeCell ref="FZA2:FZG2"/>
    <mergeCell ref="FWB2:FWH2"/>
    <mergeCell ref="FWI2:FWO2"/>
    <mergeCell ref="FWP2:FWV2"/>
    <mergeCell ref="FWW2:FXC2"/>
    <mergeCell ref="FXD2:FXJ2"/>
    <mergeCell ref="FXK2:FXQ2"/>
    <mergeCell ref="FUL2:FUR2"/>
    <mergeCell ref="FUS2:FUY2"/>
    <mergeCell ref="FUZ2:FVF2"/>
    <mergeCell ref="FVG2:FVM2"/>
    <mergeCell ref="FVN2:FVT2"/>
    <mergeCell ref="FVU2:FWA2"/>
    <mergeCell ref="GCN2:GCT2"/>
    <mergeCell ref="GCU2:GDA2"/>
    <mergeCell ref="GDB2:GDH2"/>
    <mergeCell ref="GDI2:GDO2"/>
    <mergeCell ref="GDP2:GDV2"/>
    <mergeCell ref="GDW2:GEC2"/>
    <mergeCell ref="GAX2:GBD2"/>
    <mergeCell ref="GBE2:GBK2"/>
    <mergeCell ref="GBL2:GBR2"/>
    <mergeCell ref="GBS2:GBY2"/>
    <mergeCell ref="GBZ2:GCF2"/>
    <mergeCell ref="GCG2:GCM2"/>
    <mergeCell ref="FZH2:FZN2"/>
    <mergeCell ref="FZO2:FZU2"/>
    <mergeCell ref="FZV2:GAB2"/>
    <mergeCell ref="GAC2:GAI2"/>
    <mergeCell ref="GAJ2:GAP2"/>
    <mergeCell ref="GAQ2:GAW2"/>
    <mergeCell ref="GHJ2:GHP2"/>
    <mergeCell ref="GHQ2:GHW2"/>
    <mergeCell ref="GHX2:GID2"/>
    <mergeCell ref="GIE2:GIK2"/>
    <mergeCell ref="GIL2:GIR2"/>
    <mergeCell ref="GIS2:GIY2"/>
    <mergeCell ref="GFT2:GFZ2"/>
    <mergeCell ref="GGA2:GGG2"/>
    <mergeCell ref="GGH2:GGN2"/>
    <mergeCell ref="GGO2:GGU2"/>
    <mergeCell ref="GGV2:GHB2"/>
    <mergeCell ref="GHC2:GHI2"/>
    <mergeCell ref="GED2:GEJ2"/>
    <mergeCell ref="GEK2:GEQ2"/>
    <mergeCell ref="GER2:GEX2"/>
    <mergeCell ref="GEY2:GFE2"/>
    <mergeCell ref="GFF2:GFL2"/>
    <mergeCell ref="GFM2:GFS2"/>
    <mergeCell ref="GMF2:GML2"/>
    <mergeCell ref="GMM2:GMS2"/>
    <mergeCell ref="GMT2:GMZ2"/>
    <mergeCell ref="GNA2:GNG2"/>
    <mergeCell ref="GNH2:GNN2"/>
    <mergeCell ref="GNO2:GNU2"/>
    <mergeCell ref="GKP2:GKV2"/>
    <mergeCell ref="GKW2:GLC2"/>
    <mergeCell ref="GLD2:GLJ2"/>
    <mergeCell ref="GLK2:GLQ2"/>
    <mergeCell ref="GLR2:GLX2"/>
    <mergeCell ref="GLY2:GME2"/>
    <mergeCell ref="GIZ2:GJF2"/>
    <mergeCell ref="GJG2:GJM2"/>
    <mergeCell ref="GJN2:GJT2"/>
    <mergeCell ref="GJU2:GKA2"/>
    <mergeCell ref="GKB2:GKH2"/>
    <mergeCell ref="GKI2:GKO2"/>
    <mergeCell ref="GRB2:GRH2"/>
    <mergeCell ref="GRI2:GRO2"/>
    <mergeCell ref="GRP2:GRV2"/>
    <mergeCell ref="GRW2:GSC2"/>
    <mergeCell ref="GSD2:GSJ2"/>
    <mergeCell ref="GSK2:GSQ2"/>
    <mergeCell ref="GPL2:GPR2"/>
    <mergeCell ref="GPS2:GPY2"/>
    <mergeCell ref="GPZ2:GQF2"/>
    <mergeCell ref="GQG2:GQM2"/>
    <mergeCell ref="GQN2:GQT2"/>
    <mergeCell ref="GQU2:GRA2"/>
    <mergeCell ref="GNV2:GOB2"/>
    <mergeCell ref="GOC2:GOI2"/>
    <mergeCell ref="GOJ2:GOP2"/>
    <mergeCell ref="GOQ2:GOW2"/>
    <mergeCell ref="GOX2:GPD2"/>
    <mergeCell ref="GPE2:GPK2"/>
    <mergeCell ref="GVX2:GWD2"/>
    <mergeCell ref="GWE2:GWK2"/>
    <mergeCell ref="GWL2:GWR2"/>
    <mergeCell ref="GWS2:GWY2"/>
    <mergeCell ref="GWZ2:GXF2"/>
    <mergeCell ref="GXG2:GXM2"/>
    <mergeCell ref="GUH2:GUN2"/>
    <mergeCell ref="GUO2:GUU2"/>
    <mergeCell ref="GUV2:GVB2"/>
    <mergeCell ref="GVC2:GVI2"/>
    <mergeCell ref="GVJ2:GVP2"/>
    <mergeCell ref="GVQ2:GVW2"/>
    <mergeCell ref="GSR2:GSX2"/>
    <mergeCell ref="GSY2:GTE2"/>
    <mergeCell ref="GTF2:GTL2"/>
    <mergeCell ref="GTM2:GTS2"/>
    <mergeCell ref="GTT2:GTZ2"/>
    <mergeCell ref="GUA2:GUG2"/>
    <mergeCell ref="HAT2:HAZ2"/>
    <mergeCell ref="HBA2:HBG2"/>
    <mergeCell ref="HBH2:HBN2"/>
    <mergeCell ref="HBO2:HBU2"/>
    <mergeCell ref="HBV2:HCB2"/>
    <mergeCell ref="HCC2:HCI2"/>
    <mergeCell ref="GZD2:GZJ2"/>
    <mergeCell ref="GZK2:GZQ2"/>
    <mergeCell ref="GZR2:GZX2"/>
    <mergeCell ref="GZY2:HAE2"/>
    <mergeCell ref="HAF2:HAL2"/>
    <mergeCell ref="HAM2:HAS2"/>
    <mergeCell ref="GXN2:GXT2"/>
    <mergeCell ref="GXU2:GYA2"/>
    <mergeCell ref="GYB2:GYH2"/>
    <mergeCell ref="GYI2:GYO2"/>
    <mergeCell ref="GYP2:GYV2"/>
    <mergeCell ref="GYW2:GZC2"/>
    <mergeCell ref="HFP2:HFV2"/>
    <mergeCell ref="HFW2:HGC2"/>
    <mergeCell ref="HGD2:HGJ2"/>
    <mergeCell ref="HGK2:HGQ2"/>
    <mergeCell ref="HGR2:HGX2"/>
    <mergeCell ref="HGY2:HHE2"/>
    <mergeCell ref="HDZ2:HEF2"/>
    <mergeCell ref="HEG2:HEM2"/>
    <mergeCell ref="HEN2:HET2"/>
    <mergeCell ref="HEU2:HFA2"/>
    <mergeCell ref="HFB2:HFH2"/>
    <mergeCell ref="HFI2:HFO2"/>
    <mergeCell ref="HCJ2:HCP2"/>
    <mergeCell ref="HCQ2:HCW2"/>
    <mergeCell ref="HCX2:HDD2"/>
    <mergeCell ref="HDE2:HDK2"/>
    <mergeCell ref="HDL2:HDR2"/>
    <mergeCell ref="HDS2:HDY2"/>
    <mergeCell ref="HKL2:HKR2"/>
    <mergeCell ref="HKS2:HKY2"/>
    <mergeCell ref="HKZ2:HLF2"/>
    <mergeCell ref="HLG2:HLM2"/>
    <mergeCell ref="HLN2:HLT2"/>
    <mergeCell ref="HLU2:HMA2"/>
    <mergeCell ref="HIV2:HJB2"/>
    <mergeCell ref="HJC2:HJI2"/>
    <mergeCell ref="HJJ2:HJP2"/>
    <mergeCell ref="HJQ2:HJW2"/>
    <mergeCell ref="HJX2:HKD2"/>
    <mergeCell ref="HKE2:HKK2"/>
    <mergeCell ref="HHF2:HHL2"/>
    <mergeCell ref="HHM2:HHS2"/>
    <mergeCell ref="HHT2:HHZ2"/>
    <mergeCell ref="HIA2:HIG2"/>
    <mergeCell ref="HIH2:HIN2"/>
    <mergeCell ref="HIO2:HIU2"/>
    <mergeCell ref="HPH2:HPN2"/>
    <mergeCell ref="HPO2:HPU2"/>
    <mergeCell ref="HPV2:HQB2"/>
    <mergeCell ref="HQC2:HQI2"/>
    <mergeCell ref="HQJ2:HQP2"/>
    <mergeCell ref="HQQ2:HQW2"/>
    <mergeCell ref="HNR2:HNX2"/>
    <mergeCell ref="HNY2:HOE2"/>
    <mergeCell ref="HOF2:HOL2"/>
    <mergeCell ref="HOM2:HOS2"/>
    <mergeCell ref="HOT2:HOZ2"/>
    <mergeCell ref="HPA2:HPG2"/>
    <mergeCell ref="HMB2:HMH2"/>
    <mergeCell ref="HMI2:HMO2"/>
    <mergeCell ref="HMP2:HMV2"/>
    <mergeCell ref="HMW2:HNC2"/>
    <mergeCell ref="HND2:HNJ2"/>
    <mergeCell ref="HNK2:HNQ2"/>
    <mergeCell ref="HUD2:HUJ2"/>
    <mergeCell ref="HUK2:HUQ2"/>
    <mergeCell ref="HUR2:HUX2"/>
    <mergeCell ref="HUY2:HVE2"/>
    <mergeCell ref="HVF2:HVL2"/>
    <mergeCell ref="HVM2:HVS2"/>
    <mergeCell ref="HSN2:HST2"/>
    <mergeCell ref="HSU2:HTA2"/>
    <mergeCell ref="HTB2:HTH2"/>
    <mergeCell ref="HTI2:HTO2"/>
    <mergeCell ref="HTP2:HTV2"/>
    <mergeCell ref="HTW2:HUC2"/>
    <mergeCell ref="HQX2:HRD2"/>
    <mergeCell ref="HRE2:HRK2"/>
    <mergeCell ref="HRL2:HRR2"/>
    <mergeCell ref="HRS2:HRY2"/>
    <mergeCell ref="HRZ2:HSF2"/>
    <mergeCell ref="HSG2:HSM2"/>
    <mergeCell ref="HYZ2:HZF2"/>
    <mergeCell ref="HZG2:HZM2"/>
    <mergeCell ref="HZN2:HZT2"/>
    <mergeCell ref="HZU2:IAA2"/>
    <mergeCell ref="IAB2:IAH2"/>
    <mergeCell ref="IAI2:IAO2"/>
    <mergeCell ref="HXJ2:HXP2"/>
    <mergeCell ref="HXQ2:HXW2"/>
    <mergeCell ref="HXX2:HYD2"/>
    <mergeCell ref="HYE2:HYK2"/>
    <mergeCell ref="HYL2:HYR2"/>
    <mergeCell ref="HYS2:HYY2"/>
    <mergeCell ref="HVT2:HVZ2"/>
    <mergeCell ref="HWA2:HWG2"/>
    <mergeCell ref="HWH2:HWN2"/>
    <mergeCell ref="HWO2:HWU2"/>
    <mergeCell ref="HWV2:HXB2"/>
    <mergeCell ref="HXC2:HXI2"/>
    <mergeCell ref="IDV2:IEB2"/>
    <mergeCell ref="IEC2:IEI2"/>
    <mergeCell ref="IEJ2:IEP2"/>
    <mergeCell ref="IEQ2:IEW2"/>
    <mergeCell ref="IEX2:IFD2"/>
    <mergeCell ref="IFE2:IFK2"/>
    <mergeCell ref="ICF2:ICL2"/>
    <mergeCell ref="ICM2:ICS2"/>
    <mergeCell ref="ICT2:ICZ2"/>
    <mergeCell ref="IDA2:IDG2"/>
    <mergeCell ref="IDH2:IDN2"/>
    <mergeCell ref="IDO2:IDU2"/>
    <mergeCell ref="IAP2:IAV2"/>
    <mergeCell ref="IAW2:IBC2"/>
    <mergeCell ref="IBD2:IBJ2"/>
    <mergeCell ref="IBK2:IBQ2"/>
    <mergeCell ref="IBR2:IBX2"/>
    <mergeCell ref="IBY2:ICE2"/>
    <mergeCell ref="IIR2:IIX2"/>
    <mergeCell ref="IIY2:IJE2"/>
    <mergeCell ref="IJF2:IJL2"/>
    <mergeCell ref="IJM2:IJS2"/>
    <mergeCell ref="IJT2:IJZ2"/>
    <mergeCell ref="IKA2:IKG2"/>
    <mergeCell ref="IHB2:IHH2"/>
    <mergeCell ref="IHI2:IHO2"/>
    <mergeCell ref="IHP2:IHV2"/>
    <mergeCell ref="IHW2:IIC2"/>
    <mergeCell ref="IID2:IIJ2"/>
    <mergeCell ref="IIK2:IIQ2"/>
    <mergeCell ref="IFL2:IFR2"/>
    <mergeCell ref="IFS2:IFY2"/>
    <mergeCell ref="IFZ2:IGF2"/>
    <mergeCell ref="IGG2:IGM2"/>
    <mergeCell ref="IGN2:IGT2"/>
    <mergeCell ref="IGU2:IHA2"/>
    <mergeCell ref="INN2:INT2"/>
    <mergeCell ref="INU2:IOA2"/>
    <mergeCell ref="IOB2:IOH2"/>
    <mergeCell ref="IOI2:IOO2"/>
    <mergeCell ref="IOP2:IOV2"/>
    <mergeCell ref="IOW2:IPC2"/>
    <mergeCell ref="ILX2:IMD2"/>
    <mergeCell ref="IME2:IMK2"/>
    <mergeCell ref="IML2:IMR2"/>
    <mergeCell ref="IMS2:IMY2"/>
    <mergeCell ref="IMZ2:INF2"/>
    <mergeCell ref="ING2:INM2"/>
    <mergeCell ref="IKH2:IKN2"/>
    <mergeCell ref="IKO2:IKU2"/>
    <mergeCell ref="IKV2:ILB2"/>
    <mergeCell ref="ILC2:ILI2"/>
    <mergeCell ref="ILJ2:ILP2"/>
    <mergeCell ref="ILQ2:ILW2"/>
    <mergeCell ref="ISJ2:ISP2"/>
    <mergeCell ref="ISQ2:ISW2"/>
    <mergeCell ref="ISX2:ITD2"/>
    <mergeCell ref="ITE2:ITK2"/>
    <mergeCell ref="ITL2:ITR2"/>
    <mergeCell ref="ITS2:ITY2"/>
    <mergeCell ref="IQT2:IQZ2"/>
    <mergeCell ref="IRA2:IRG2"/>
    <mergeCell ref="IRH2:IRN2"/>
    <mergeCell ref="IRO2:IRU2"/>
    <mergeCell ref="IRV2:ISB2"/>
    <mergeCell ref="ISC2:ISI2"/>
    <mergeCell ref="IPD2:IPJ2"/>
    <mergeCell ref="IPK2:IPQ2"/>
    <mergeCell ref="IPR2:IPX2"/>
    <mergeCell ref="IPY2:IQE2"/>
    <mergeCell ref="IQF2:IQL2"/>
    <mergeCell ref="IQM2:IQS2"/>
    <mergeCell ref="IXF2:IXL2"/>
    <mergeCell ref="IXM2:IXS2"/>
    <mergeCell ref="IXT2:IXZ2"/>
    <mergeCell ref="IYA2:IYG2"/>
    <mergeCell ref="IYH2:IYN2"/>
    <mergeCell ref="IYO2:IYU2"/>
    <mergeCell ref="IVP2:IVV2"/>
    <mergeCell ref="IVW2:IWC2"/>
    <mergeCell ref="IWD2:IWJ2"/>
    <mergeCell ref="IWK2:IWQ2"/>
    <mergeCell ref="IWR2:IWX2"/>
    <mergeCell ref="IWY2:IXE2"/>
    <mergeCell ref="ITZ2:IUF2"/>
    <mergeCell ref="IUG2:IUM2"/>
    <mergeCell ref="IUN2:IUT2"/>
    <mergeCell ref="IUU2:IVA2"/>
    <mergeCell ref="IVB2:IVH2"/>
    <mergeCell ref="IVI2:IVO2"/>
    <mergeCell ref="JCB2:JCH2"/>
    <mergeCell ref="JCI2:JCO2"/>
    <mergeCell ref="JCP2:JCV2"/>
    <mergeCell ref="JCW2:JDC2"/>
    <mergeCell ref="JDD2:JDJ2"/>
    <mergeCell ref="JDK2:JDQ2"/>
    <mergeCell ref="JAL2:JAR2"/>
    <mergeCell ref="JAS2:JAY2"/>
    <mergeCell ref="JAZ2:JBF2"/>
    <mergeCell ref="JBG2:JBM2"/>
    <mergeCell ref="JBN2:JBT2"/>
    <mergeCell ref="JBU2:JCA2"/>
    <mergeCell ref="IYV2:IZB2"/>
    <mergeCell ref="IZC2:IZI2"/>
    <mergeCell ref="IZJ2:IZP2"/>
    <mergeCell ref="IZQ2:IZW2"/>
    <mergeCell ref="IZX2:JAD2"/>
    <mergeCell ref="JAE2:JAK2"/>
    <mergeCell ref="JGX2:JHD2"/>
    <mergeCell ref="JHE2:JHK2"/>
    <mergeCell ref="JHL2:JHR2"/>
    <mergeCell ref="JHS2:JHY2"/>
    <mergeCell ref="JHZ2:JIF2"/>
    <mergeCell ref="JIG2:JIM2"/>
    <mergeCell ref="JFH2:JFN2"/>
    <mergeCell ref="JFO2:JFU2"/>
    <mergeCell ref="JFV2:JGB2"/>
    <mergeCell ref="JGC2:JGI2"/>
    <mergeCell ref="JGJ2:JGP2"/>
    <mergeCell ref="JGQ2:JGW2"/>
    <mergeCell ref="JDR2:JDX2"/>
    <mergeCell ref="JDY2:JEE2"/>
    <mergeCell ref="JEF2:JEL2"/>
    <mergeCell ref="JEM2:JES2"/>
    <mergeCell ref="JET2:JEZ2"/>
    <mergeCell ref="JFA2:JFG2"/>
    <mergeCell ref="JLT2:JLZ2"/>
    <mergeCell ref="JMA2:JMG2"/>
    <mergeCell ref="JMH2:JMN2"/>
    <mergeCell ref="JMO2:JMU2"/>
    <mergeCell ref="JMV2:JNB2"/>
    <mergeCell ref="JNC2:JNI2"/>
    <mergeCell ref="JKD2:JKJ2"/>
    <mergeCell ref="JKK2:JKQ2"/>
    <mergeCell ref="JKR2:JKX2"/>
    <mergeCell ref="JKY2:JLE2"/>
    <mergeCell ref="JLF2:JLL2"/>
    <mergeCell ref="JLM2:JLS2"/>
    <mergeCell ref="JIN2:JIT2"/>
    <mergeCell ref="JIU2:JJA2"/>
    <mergeCell ref="JJB2:JJH2"/>
    <mergeCell ref="JJI2:JJO2"/>
    <mergeCell ref="JJP2:JJV2"/>
    <mergeCell ref="JJW2:JKC2"/>
    <mergeCell ref="JQP2:JQV2"/>
    <mergeCell ref="JQW2:JRC2"/>
    <mergeCell ref="JRD2:JRJ2"/>
    <mergeCell ref="JRK2:JRQ2"/>
    <mergeCell ref="JRR2:JRX2"/>
    <mergeCell ref="JRY2:JSE2"/>
    <mergeCell ref="JOZ2:JPF2"/>
    <mergeCell ref="JPG2:JPM2"/>
    <mergeCell ref="JPN2:JPT2"/>
    <mergeCell ref="JPU2:JQA2"/>
    <mergeCell ref="JQB2:JQH2"/>
    <mergeCell ref="JQI2:JQO2"/>
    <mergeCell ref="JNJ2:JNP2"/>
    <mergeCell ref="JNQ2:JNW2"/>
    <mergeCell ref="JNX2:JOD2"/>
    <mergeCell ref="JOE2:JOK2"/>
    <mergeCell ref="JOL2:JOR2"/>
    <mergeCell ref="JOS2:JOY2"/>
    <mergeCell ref="JVL2:JVR2"/>
    <mergeCell ref="JVS2:JVY2"/>
    <mergeCell ref="JVZ2:JWF2"/>
    <mergeCell ref="JWG2:JWM2"/>
    <mergeCell ref="JWN2:JWT2"/>
    <mergeCell ref="JWU2:JXA2"/>
    <mergeCell ref="JTV2:JUB2"/>
    <mergeCell ref="JUC2:JUI2"/>
    <mergeCell ref="JUJ2:JUP2"/>
    <mergeCell ref="JUQ2:JUW2"/>
    <mergeCell ref="JUX2:JVD2"/>
    <mergeCell ref="JVE2:JVK2"/>
    <mergeCell ref="JSF2:JSL2"/>
    <mergeCell ref="JSM2:JSS2"/>
    <mergeCell ref="JST2:JSZ2"/>
    <mergeCell ref="JTA2:JTG2"/>
    <mergeCell ref="JTH2:JTN2"/>
    <mergeCell ref="JTO2:JTU2"/>
    <mergeCell ref="KAH2:KAN2"/>
    <mergeCell ref="KAO2:KAU2"/>
    <mergeCell ref="KAV2:KBB2"/>
    <mergeCell ref="KBC2:KBI2"/>
    <mergeCell ref="KBJ2:KBP2"/>
    <mergeCell ref="KBQ2:KBW2"/>
    <mergeCell ref="JYR2:JYX2"/>
    <mergeCell ref="JYY2:JZE2"/>
    <mergeCell ref="JZF2:JZL2"/>
    <mergeCell ref="JZM2:JZS2"/>
    <mergeCell ref="JZT2:JZZ2"/>
    <mergeCell ref="KAA2:KAG2"/>
    <mergeCell ref="JXB2:JXH2"/>
    <mergeCell ref="JXI2:JXO2"/>
    <mergeCell ref="JXP2:JXV2"/>
    <mergeCell ref="JXW2:JYC2"/>
    <mergeCell ref="JYD2:JYJ2"/>
    <mergeCell ref="JYK2:JYQ2"/>
    <mergeCell ref="KFD2:KFJ2"/>
    <mergeCell ref="KFK2:KFQ2"/>
    <mergeCell ref="KFR2:KFX2"/>
    <mergeCell ref="KFY2:KGE2"/>
    <mergeCell ref="KGF2:KGL2"/>
    <mergeCell ref="KGM2:KGS2"/>
    <mergeCell ref="KDN2:KDT2"/>
    <mergeCell ref="KDU2:KEA2"/>
    <mergeCell ref="KEB2:KEH2"/>
    <mergeCell ref="KEI2:KEO2"/>
    <mergeCell ref="KEP2:KEV2"/>
    <mergeCell ref="KEW2:KFC2"/>
    <mergeCell ref="KBX2:KCD2"/>
    <mergeCell ref="KCE2:KCK2"/>
    <mergeCell ref="KCL2:KCR2"/>
    <mergeCell ref="KCS2:KCY2"/>
    <mergeCell ref="KCZ2:KDF2"/>
    <mergeCell ref="KDG2:KDM2"/>
    <mergeCell ref="KJZ2:KKF2"/>
    <mergeCell ref="KKG2:KKM2"/>
    <mergeCell ref="KKN2:KKT2"/>
    <mergeCell ref="KKU2:KLA2"/>
    <mergeCell ref="KLB2:KLH2"/>
    <mergeCell ref="KLI2:KLO2"/>
    <mergeCell ref="KIJ2:KIP2"/>
    <mergeCell ref="KIQ2:KIW2"/>
    <mergeCell ref="KIX2:KJD2"/>
    <mergeCell ref="KJE2:KJK2"/>
    <mergeCell ref="KJL2:KJR2"/>
    <mergeCell ref="KJS2:KJY2"/>
    <mergeCell ref="KGT2:KGZ2"/>
    <mergeCell ref="KHA2:KHG2"/>
    <mergeCell ref="KHH2:KHN2"/>
    <mergeCell ref="KHO2:KHU2"/>
    <mergeCell ref="KHV2:KIB2"/>
    <mergeCell ref="KIC2:KII2"/>
    <mergeCell ref="KOV2:KPB2"/>
    <mergeCell ref="KPC2:KPI2"/>
    <mergeCell ref="KPJ2:KPP2"/>
    <mergeCell ref="KPQ2:KPW2"/>
    <mergeCell ref="KPX2:KQD2"/>
    <mergeCell ref="KQE2:KQK2"/>
    <mergeCell ref="KNF2:KNL2"/>
    <mergeCell ref="KNM2:KNS2"/>
    <mergeCell ref="KNT2:KNZ2"/>
    <mergeCell ref="KOA2:KOG2"/>
    <mergeCell ref="KOH2:KON2"/>
    <mergeCell ref="KOO2:KOU2"/>
    <mergeCell ref="KLP2:KLV2"/>
    <mergeCell ref="KLW2:KMC2"/>
    <mergeCell ref="KMD2:KMJ2"/>
    <mergeCell ref="KMK2:KMQ2"/>
    <mergeCell ref="KMR2:KMX2"/>
    <mergeCell ref="KMY2:KNE2"/>
    <mergeCell ref="KTR2:KTX2"/>
    <mergeCell ref="KTY2:KUE2"/>
    <mergeCell ref="KUF2:KUL2"/>
    <mergeCell ref="KUM2:KUS2"/>
    <mergeCell ref="KUT2:KUZ2"/>
    <mergeCell ref="KVA2:KVG2"/>
    <mergeCell ref="KSB2:KSH2"/>
    <mergeCell ref="KSI2:KSO2"/>
    <mergeCell ref="KSP2:KSV2"/>
    <mergeCell ref="KSW2:KTC2"/>
    <mergeCell ref="KTD2:KTJ2"/>
    <mergeCell ref="KTK2:KTQ2"/>
    <mergeCell ref="KQL2:KQR2"/>
    <mergeCell ref="KQS2:KQY2"/>
    <mergeCell ref="KQZ2:KRF2"/>
    <mergeCell ref="KRG2:KRM2"/>
    <mergeCell ref="KRN2:KRT2"/>
    <mergeCell ref="KRU2:KSA2"/>
    <mergeCell ref="KYN2:KYT2"/>
    <mergeCell ref="KYU2:KZA2"/>
    <mergeCell ref="KZB2:KZH2"/>
    <mergeCell ref="KZI2:KZO2"/>
    <mergeCell ref="KZP2:KZV2"/>
    <mergeCell ref="KZW2:LAC2"/>
    <mergeCell ref="KWX2:KXD2"/>
    <mergeCell ref="KXE2:KXK2"/>
    <mergeCell ref="KXL2:KXR2"/>
    <mergeCell ref="KXS2:KXY2"/>
    <mergeCell ref="KXZ2:KYF2"/>
    <mergeCell ref="KYG2:KYM2"/>
    <mergeCell ref="KVH2:KVN2"/>
    <mergeCell ref="KVO2:KVU2"/>
    <mergeCell ref="KVV2:KWB2"/>
    <mergeCell ref="KWC2:KWI2"/>
    <mergeCell ref="KWJ2:KWP2"/>
    <mergeCell ref="KWQ2:KWW2"/>
    <mergeCell ref="LDJ2:LDP2"/>
    <mergeCell ref="LDQ2:LDW2"/>
    <mergeCell ref="LDX2:LED2"/>
    <mergeCell ref="LEE2:LEK2"/>
    <mergeCell ref="LEL2:LER2"/>
    <mergeCell ref="LES2:LEY2"/>
    <mergeCell ref="LBT2:LBZ2"/>
    <mergeCell ref="LCA2:LCG2"/>
    <mergeCell ref="LCH2:LCN2"/>
    <mergeCell ref="LCO2:LCU2"/>
    <mergeCell ref="LCV2:LDB2"/>
    <mergeCell ref="LDC2:LDI2"/>
    <mergeCell ref="LAD2:LAJ2"/>
    <mergeCell ref="LAK2:LAQ2"/>
    <mergeCell ref="LAR2:LAX2"/>
    <mergeCell ref="LAY2:LBE2"/>
    <mergeCell ref="LBF2:LBL2"/>
    <mergeCell ref="LBM2:LBS2"/>
    <mergeCell ref="LIF2:LIL2"/>
    <mergeCell ref="LIM2:LIS2"/>
    <mergeCell ref="LIT2:LIZ2"/>
    <mergeCell ref="LJA2:LJG2"/>
    <mergeCell ref="LJH2:LJN2"/>
    <mergeCell ref="LJO2:LJU2"/>
    <mergeCell ref="LGP2:LGV2"/>
    <mergeCell ref="LGW2:LHC2"/>
    <mergeCell ref="LHD2:LHJ2"/>
    <mergeCell ref="LHK2:LHQ2"/>
    <mergeCell ref="LHR2:LHX2"/>
    <mergeCell ref="LHY2:LIE2"/>
    <mergeCell ref="LEZ2:LFF2"/>
    <mergeCell ref="LFG2:LFM2"/>
    <mergeCell ref="LFN2:LFT2"/>
    <mergeCell ref="LFU2:LGA2"/>
    <mergeCell ref="LGB2:LGH2"/>
    <mergeCell ref="LGI2:LGO2"/>
    <mergeCell ref="LNB2:LNH2"/>
    <mergeCell ref="LNI2:LNO2"/>
    <mergeCell ref="LNP2:LNV2"/>
    <mergeCell ref="LNW2:LOC2"/>
    <mergeCell ref="LOD2:LOJ2"/>
    <mergeCell ref="LOK2:LOQ2"/>
    <mergeCell ref="LLL2:LLR2"/>
    <mergeCell ref="LLS2:LLY2"/>
    <mergeCell ref="LLZ2:LMF2"/>
    <mergeCell ref="LMG2:LMM2"/>
    <mergeCell ref="LMN2:LMT2"/>
    <mergeCell ref="LMU2:LNA2"/>
    <mergeCell ref="LJV2:LKB2"/>
    <mergeCell ref="LKC2:LKI2"/>
    <mergeCell ref="LKJ2:LKP2"/>
    <mergeCell ref="LKQ2:LKW2"/>
    <mergeCell ref="LKX2:LLD2"/>
    <mergeCell ref="LLE2:LLK2"/>
    <mergeCell ref="LRX2:LSD2"/>
    <mergeCell ref="LSE2:LSK2"/>
    <mergeCell ref="LSL2:LSR2"/>
    <mergeCell ref="LSS2:LSY2"/>
    <mergeCell ref="LSZ2:LTF2"/>
    <mergeCell ref="LTG2:LTM2"/>
    <mergeCell ref="LQH2:LQN2"/>
    <mergeCell ref="LQO2:LQU2"/>
    <mergeCell ref="LQV2:LRB2"/>
    <mergeCell ref="LRC2:LRI2"/>
    <mergeCell ref="LRJ2:LRP2"/>
    <mergeCell ref="LRQ2:LRW2"/>
    <mergeCell ref="LOR2:LOX2"/>
    <mergeCell ref="LOY2:LPE2"/>
    <mergeCell ref="LPF2:LPL2"/>
    <mergeCell ref="LPM2:LPS2"/>
    <mergeCell ref="LPT2:LPZ2"/>
    <mergeCell ref="LQA2:LQG2"/>
    <mergeCell ref="LWT2:LWZ2"/>
    <mergeCell ref="LXA2:LXG2"/>
    <mergeCell ref="LXH2:LXN2"/>
    <mergeCell ref="LXO2:LXU2"/>
    <mergeCell ref="LXV2:LYB2"/>
    <mergeCell ref="LYC2:LYI2"/>
    <mergeCell ref="LVD2:LVJ2"/>
    <mergeCell ref="LVK2:LVQ2"/>
    <mergeCell ref="LVR2:LVX2"/>
    <mergeCell ref="LVY2:LWE2"/>
    <mergeCell ref="LWF2:LWL2"/>
    <mergeCell ref="LWM2:LWS2"/>
    <mergeCell ref="LTN2:LTT2"/>
    <mergeCell ref="LTU2:LUA2"/>
    <mergeCell ref="LUB2:LUH2"/>
    <mergeCell ref="LUI2:LUO2"/>
    <mergeCell ref="LUP2:LUV2"/>
    <mergeCell ref="LUW2:LVC2"/>
    <mergeCell ref="MBP2:MBV2"/>
    <mergeCell ref="MBW2:MCC2"/>
    <mergeCell ref="MCD2:MCJ2"/>
    <mergeCell ref="MCK2:MCQ2"/>
    <mergeCell ref="MCR2:MCX2"/>
    <mergeCell ref="MCY2:MDE2"/>
    <mergeCell ref="LZZ2:MAF2"/>
    <mergeCell ref="MAG2:MAM2"/>
    <mergeCell ref="MAN2:MAT2"/>
    <mergeCell ref="MAU2:MBA2"/>
    <mergeCell ref="MBB2:MBH2"/>
    <mergeCell ref="MBI2:MBO2"/>
    <mergeCell ref="LYJ2:LYP2"/>
    <mergeCell ref="LYQ2:LYW2"/>
    <mergeCell ref="LYX2:LZD2"/>
    <mergeCell ref="LZE2:LZK2"/>
    <mergeCell ref="LZL2:LZR2"/>
    <mergeCell ref="LZS2:LZY2"/>
    <mergeCell ref="MGL2:MGR2"/>
    <mergeCell ref="MGS2:MGY2"/>
    <mergeCell ref="MGZ2:MHF2"/>
    <mergeCell ref="MHG2:MHM2"/>
    <mergeCell ref="MHN2:MHT2"/>
    <mergeCell ref="MHU2:MIA2"/>
    <mergeCell ref="MEV2:MFB2"/>
    <mergeCell ref="MFC2:MFI2"/>
    <mergeCell ref="MFJ2:MFP2"/>
    <mergeCell ref="MFQ2:MFW2"/>
    <mergeCell ref="MFX2:MGD2"/>
    <mergeCell ref="MGE2:MGK2"/>
    <mergeCell ref="MDF2:MDL2"/>
    <mergeCell ref="MDM2:MDS2"/>
    <mergeCell ref="MDT2:MDZ2"/>
    <mergeCell ref="MEA2:MEG2"/>
    <mergeCell ref="MEH2:MEN2"/>
    <mergeCell ref="MEO2:MEU2"/>
    <mergeCell ref="MLH2:MLN2"/>
    <mergeCell ref="MLO2:MLU2"/>
    <mergeCell ref="MLV2:MMB2"/>
    <mergeCell ref="MMC2:MMI2"/>
    <mergeCell ref="MMJ2:MMP2"/>
    <mergeCell ref="MMQ2:MMW2"/>
    <mergeCell ref="MJR2:MJX2"/>
    <mergeCell ref="MJY2:MKE2"/>
    <mergeCell ref="MKF2:MKL2"/>
    <mergeCell ref="MKM2:MKS2"/>
    <mergeCell ref="MKT2:MKZ2"/>
    <mergeCell ref="MLA2:MLG2"/>
    <mergeCell ref="MIB2:MIH2"/>
    <mergeCell ref="MII2:MIO2"/>
    <mergeCell ref="MIP2:MIV2"/>
    <mergeCell ref="MIW2:MJC2"/>
    <mergeCell ref="MJD2:MJJ2"/>
    <mergeCell ref="MJK2:MJQ2"/>
    <mergeCell ref="MQD2:MQJ2"/>
    <mergeCell ref="MQK2:MQQ2"/>
    <mergeCell ref="MQR2:MQX2"/>
    <mergeCell ref="MQY2:MRE2"/>
    <mergeCell ref="MRF2:MRL2"/>
    <mergeCell ref="MRM2:MRS2"/>
    <mergeCell ref="MON2:MOT2"/>
    <mergeCell ref="MOU2:MPA2"/>
    <mergeCell ref="MPB2:MPH2"/>
    <mergeCell ref="MPI2:MPO2"/>
    <mergeCell ref="MPP2:MPV2"/>
    <mergeCell ref="MPW2:MQC2"/>
    <mergeCell ref="MMX2:MND2"/>
    <mergeCell ref="MNE2:MNK2"/>
    <mergeCell ref="MNL2:MNR2"/>
    <mergeCell ref="MNS2:MNY2"/>
    <mergeCell ref="MNZ2:MOF2"/>
    <mergeCell ref="MOG2:MOM2"/>
    <mergeCell ref="MUZ2:MVF2"/>
    <mergeCell ref="MVG2:MVM2"/>
    <mergeCell ref="MVN2:MVT2"/>
    <mergeCell ref="MVU2:MWA2"/>
    <mergeCell ref="MWB2:MWH2"/>
    <mergeCell ref="MWI2:MWO2"/>
    <mergeCell ref="MTJ2:MTP2"/>
    <mergeCell ref="MTQ2:MTW2"/>
    <mergeCell ref="MTX2:MUD2"/>
    <mergeCell ref="MUE2:MUK2"/>
    <mergeCell ref="MUL2:MUR2"/>
    <mergeCell ref="MUS2:MUY2"/>
    <mergeCell ref="MRT2:MRZ2"/>
    <mergeCell ref="MSA2:MSG2"/>
    <mergeCell ref="MSH2:MSN2"/>
    <mergeCell ref="MSO2:MSU2"/>
    <mergeCell ref="MSV2:MTB2"/>
    <mergeCell ref="MTC2:MTI2"/>
    <mergeCell ref="MZV2:NAB2"/>
    <mergeCell ref="NAC2:NAI2"/>
    <mergeCell ref="NAJ2:NAP2"/>
    <mergeCell ref="NAQ2:NAW2"/>
    <mergeCell ref="NAX2:NBD2"/>
    <mergeCell ref="NBE2:NBK2"/>
    <mergeCell ref="MYF2:MYL2"/>
    <mergeCell ref="MYM2:MYS2"/>
    <mergeCell ref="MYT2:MYZ2"/>
    <mergeCell ref="MZA2:MZG2"/>
    <mergeCell ref="MZH2:MZN2"/>
    <mergeCell ref="MZO2:MZU2"/>
    <mergeCell ref="MWP2:MWV2"/>
    <mergeCell ref="MWW2:MXC2"/>
    <mergeCell ref="MXD2:MXJ2"/>
    <mergeCell ref="MXK2:MXQ2"/>
    <mergeCell ref="MXR2:MXX2"/>
    <mergeCell ref="MXY2:MYE2"/>
    <mergeCell ref="NER2:NEX2"/>
    <mergeCell ref="NEY2:NFE2"/>
    <mergeCell ref="NFF2:NFL2"/>
    <mergeCell ref="NFM2:NFS2"/>
    <mergeCell ref="NFT2:NFZ2"/>
    <mergeCell ref="NGA2:NGG2"/>
    <mergeCell ref="NDB2:NDH2"/>
    <mergeCell ref="NDI2:NDO2"/>
    <mergeCell ref="NDP2:NDV2"/>
    <mergeCell ref="NDW2:NEC2"/>
    <mergeCell ref="NED2:NEJ2"/>
    <mergeCell ref="NEK2:NEQ2"/>
    <mergeCell ref="NBL2:NBR2"/>
    <mergeCell ref="NBS2:NBY2"/>
    <mergeCell ref="NBZ2:NCF2"/>
    <mergeCell ref="NCG2:NCM2"/>
    <mergeCell ref="NCN2:NCT2"/>
    <mergeCell ref="NCU2:NDA2"/>
    <mergeCell ref="NJN2:NJT2"/>
    <mergeCell ref="NJU2:NKA2"/>
    <mergeCell ref="NKB2:NKH2"/>
    <mergeCell ref="NKI2:NKO2"/>
    <mergeCell ref="NKP2:NKV2"/>
    <mergeCell ref="NKW2:NLC2"/>
    <mergeCell ref="NHX2:NID2"/>
    <mergeCell ref="NIE2:NIK2"/>
    <mergeCell ref="NIL2:NIR2"/>
    <mergeCell ref="NIS2:NIY2"/>
    <mergeCell ref="NIZ2:NJF2"/>
    <mergeCell ref="NJG2:NJM2"/>
    <mergeCell ref="NGH2:NGN2"/>
    <mergeCell ref="NGO2:NGU2"/>
    <mergeCell ref="NGV2:NHB2"/>
    <mergeCell ref="NHC2:NHI2"/>
    <mergeCell ref="NHJ2:NHP2"/>
    <mergeCell ref="NHQ2:NHW2"/>
    <mergeCell ref="NOJ2:NOP2"/>
    <mergeCell ref="NOQ2:NOW2"/>
    <mergeCell ref="NOX2:NPD2"/>
    <mergeCell ref="NPE2:NPK2"/>
    <mergeCell ref="NPL2:NPR2"/>
    <mergeCell ref="NPS2:NPY2"/>
    <mergeCell ref="NMT2:NMZ2"/>
    <mergeCell ref="NNA2:NNG2"/>
    <mergeCell ref="NNH2:NNN2"/>
    <mergeCell ref="NNO2:NNU2"/>
    <mergeCell ref="NNV2:NOB2"/>
    <mergeCell ref="NOC2:NOI2"/>
    <mergeCell ref="NLD2:NLJ2"/>
    <mergeCell ref="NLK2:NLQ2"/>
    <mergeCell ref="NLR2:NLX2"/>
    <mergeCell ref="NLY2:NME2"/>
    <mergeCell ref="NMF2:NML2"/>
    <mergeCell ref="NMM2:NMS2"/>
    <mergeCell ref="NTF2:NTL2"/>
    <mergeCell ref="NTM2:NTS2"/>
    <mergeCell ref="NTT2:NTZ2"/>
    <mergeCell ref="NUA2:NUG2"/>
    <mergeCell ref="NUH2:NUN2"/>
    <mergeCell ref="NUO2:NUU2"/>
    <mergeCell ref="NRP2:NRV2"/>
    <mergeCell ref="NRW2:NSC2"/>
    <mergeCell ref="NSD2:NSJ2"/>
    <mergeCell ref="NSK2:NSQ2"/>
    <mergeCell ref="NSR2:NSX2"/>
    <mergeCell ref="NSY2:NTE2"/>
    <mergeCell ref="NPZ2:NQF2"/>
    <mergeCell ref="NQG2:NQM2"/>
    <mergeCell ref="NQN2:NQT2"/>
    <mergeCell ref="NQU2:NRA2"/>
    <mergeCell ref="NRB2:NRH2"/>
    <mergeCell ref="NRI2:NRO2"/>
    <mergeCell ref="NYB2:NYH2"/>
    <mergeCell ref="NYI2:NYO2"/>
    <mergeCell ref="NYP2:NYV2"/>
    <mergeCell ref="NYW2:NZC2"/>
    <mergeCell ref="NZD2:NZJ2"/>
    <mergeCell ref="NZK2:NZQ2"/>
    <mergeCell ref="NWL2:NWR2"/>
    <mergeCell ref="NWS2:NWY2"/>
    <mergeCell ref="NWZ2:NXF2"/>
    <mergeCell ref="NXG2:NXM2"/>
    <mergeCell ref="NXN2:NXT2"/>
    <mergeCell ref="NXU2:NYA2"/>
    <mergeCell ref="NUV2:NVB2"/>
    <mergeCell ref="NVC2:NVI2"/>
    <mergeCell ref="NVJ2:NVP2"/>
    <mergeCell ref="NVQ2:NVW2"/>
    <mergeCell ref="NVX2:NWD2"/>
    <mergeCell ref="NWE2:NWK2"/>
    <mergeCell ref="OCX2:ODD2"/>
    <mergeCell ref="ODE2:ODK2"/>
    <mergeCell ref="ODL2:ODR2"/>
    <mergeCell ref="ODS2:ODY2"/>
    <mergeCell ref="ODZ2:OEF2"/>
    <mergeCell ref="OEG2:OEM2"/>
    <mergeCell ref="OBH2:OBN2"/>
    <mergeCell ref="OBO2:OBU2"/>
    <mergeCell ref="OBV2:OCB2"/>
    <mergeCell ref="OCC2:OCI2"/>
    <mergeCell ref="OCJ2:OCP2"/>
    <mergeCell ref="OCQ2:OCW2"/>
    <mergeCell ref="NZR2:NZX2"/>
    <mergeCell ref="NZY2:OAE2"/>
    <mergeCell ref="OAF2:OAL2"/>
    <mergeCell ref="OAM2:OAS2"/>
    <mergeCell ref="OAT2:OAZ2"/>
    <mergeCell ref="OBA2:OBG2"/>
    <mergeCell ref="OHT2:OHZ2"/>
    <mergeCell ref="OIA2:OIG2"/>
    <mergeCell ref="OIH2:OIN2"/>
    <mergeCell ref="OIO2:OIU2"/>
    <mergeCell ref="OIV2:OJB2"/>
    <mergeCell ref="OJC2:OJI2"/>
    <mergeCell ref="OGD2:OGJ2"/>
    <mergeCell ref="OGK2:OGQ2"/>
    <mergeCell ref="OGR2:OGX2"/>
    <mergeCell ref="OGY2:OHE2"/>
    <mergeCell ref="OHF2:OHL2"/>
    <mergeCell ref="OHM2:OHS2"/>
    <mergeCell ref="OEN2:OET2"/>
    <mergeCell ref="OEU2:OFA2"/>
    <mergeCell ref="OFB2:OFH2"/>
    <mergeCell ref="OFI2:OFO2"/>
    <mergeCell ref="OFP2:OFV2"/>
    <mergeCell ref="OFW2:OGC2"/>
    <mergeCell ref="OMP2:OMV2"/>
    <mergeCell ref="OMW2:ONC2"/>
    <mergeCell ref="OND2:ONJ2"/>
    <mergeCell ref="ONK2:ONQ2"/>
    <mergeCell ref="ONR2:ONX2"/>
    <mergeCell ref="ONY2:OOE2"/>
    <mergeCell ref="OKZ2:OLF2"/>
    <mergeCell ref="OLG2:OLM2"/>
    <mergeCell ref="OLN2:OLT2"/>
    <mergeCell ref="OLU2:OMA2"/>
    <mergeCell ref="OMB2:OMH2"/>
    <mergeCell ref="OMI2:OMO2"/>
    <mergeCell ref="OJJ2:OJP2"/>
    <mergeCell ref="OJQ2:OJW2"/>
    <mergeCell ref="OJX2:OKD2"/>
    <mergeCell ref="OKE2:OKK2"/>
    <mergeCell ref="OKL2:OKR2"/>
    <mergeCell ref="OKS2:OKY2"/>
    <mergeCell ref="ORL2:ORR2"/>
    <mergeCell ref="ORS2:ORY2"/>
    <mergeCell ref="ORZ2:OSF2"/>
    <mergeCell ref="OSG2:OSM2"/>
    <mergeCell ref="OSN2:OST2"/>
    <mergeCell ref="OSU2:OTA2"/>
    <mergeCell ref="OPV2:OQB2"/>
    <mergeCell ref="OQC2:OQI2"/>
    <mergeCell ref="OQJ2:OQP2"/>
    <mergeCell ref="OQQ2:OQW2"/>
    <mergeCell ref="OQX2:ORD2"/>
    <mergeCell ref="ORE2:ORK2"/>
    <mergeCell ref="OOF2:OOL2"/>
    <mergeCell ref="OOM2:OOS2"/>
    <mergeCell ref="OOT2:OOZ2"/>
    <mergeCell ref="OPA2:OPG2"/>
    <mergeCell ref="OPH2:OPN2"/>
    <mergeCell ref="OPO2:OPU2"/>
    <mergeCell ref="OWH2:OWN2"/>
    <mergeCell ref="OWO2:OWU2"/>
    <mergeCell ref="OWV2:OXB2"/>
    <mergeCell ref="OXC2:OXI2"/>
    <mergeCell ref="OXJ2:OXP2"/>
    <mergeCell ref="OXQ2:OXW2"/>
    <mergeCell ref="OUR2:OUX2"/>
    <mergeCell ref="OUY2:OVE2"/>
    <mergeCell ref="OVF2:OVL2"/>
    <mergeCell ref="OVM2:OVS2"/>
    <mergeCell ref="OVT2:OVZ2"/>
    <mergeCell ref="OWA2:OWG2"/>
    <mergeCell ref="OTB2:OTH2"/>
    <mergeCell ref="OTI2:OTO2"/>
    <mergeCell ref="OTP2:OTV2"/>
    <mergeCell ref="OTW2:OUC2"/>
    <mergeCell ref="OUD2:OUJ2"/>
    <mergeCell ref="OUK2:OUQ2"/>
    <mergeCell ref="PBD2:PBJ2"/>
    <mergeCell ref="PBK2:PBQ2"/>
    <mergeCell ref="PBR2:PBX2"/>
    <mergeCell ref="PBY2:PCE2"/>
    <mergeCell ref="PCF2:PCL2"/>
    <mergeCell ref="PCM2:PCS2"/>
    <mergeCell ref="OZN2:OZT2"/>
    <mergeCell ref="OZU2:PAA2"/>
    <mergeCell ref="PAB2:PAH2"/>
    <mergeCell ref="PAI2:PAO2"/>
    <mergeCell ref="PAP2:PAV2"/>
    <mergeCell ref="PAW2:PBC2"/>
    <mergeCell ref="OXX2:OYD2"/>
    <mergeCell ref="OYE2:OYK2"/>
    <mergeCell ref="OYL2:OYR2"/>
    <mergeCell ref="OYS2:OYY2"/>
    <mergeCell ref="OYZ2:OZF2"/>
    <mergeCell ref="OZG2:OZM2"/>
    <mergeCell ref="PFZ2:PGF2"/>
    <mergeCell ref="PGG2:PGM2"/>
    <mergeCell ref="PGN2:PGT2"/>
    <mergeCell ref="PGU2:PHA2"/>
    <mergeCell ref="PHB2:PHH2"/>
    <mergeCell ref="PHI2:PHO2"/>
    <mergeCell ref="PEJ2:PEP2"/>
    <mergeCell ref="PEQ2:PEW2"/>
    <mergeCell ref="PEX2:PFD2"/>
    <mergeCell ref="PFE2:PFK2"/>
    <mergeCell ref="PFL2:PFR2"/>
    <mergeCell ref="PFS2:PFY2"/>
    <mergeCell ref="PCT2:PCZ2"/>
    <mergeCell ref="PDA2:PDG2"/>
    <mergeCell ref="PDH2:PDN2"/>
    <mergeCell ref="PDO2:PDU2"/>
    <mergeCell ref="PDV2:PEB2"/>
    <mergeCell ref="PEC2:PEI2"/>
    <mergeCell ref="PKV2:PLB2"/>
    <mergeCell ref="PLC2:PLI2"/>
    <mergeCell ref="PLJ2:PLP2"/>
    <mergeCell ref="PLQ2:PLW2"/>
    <mergeCell ref="PLX2:PMD2"/>
    <mergeCell ref="PME2:PMK2"/>
    <mergeCell ref="PJF2:PJL2"/>
    <mergeCell ref="PJM2:PJS2"/>
    <mergeCell ref="PJT2:PJZ2"/>
    <mergeCell ref="PKA2:PKG2"/>
    <mergeCell ref="PKH2:PKN2"/>
    <mergeCell ref="PKO2:PKU2"/>
    <mergeCell ref="PHP2:PHV2"/>
    <mergeCell ref="PHW2:PIC2"/>
    <mergeCell ref="PID2:PIJ2"/>
    <mergeCell ref="PIK2:PIQ2"/>
    <mergeCell ref="PIR2:PIX2"/>
    <mergeCell ref="PIY2:PJE2"/>
    <mergeCell ref="PPR2:PPX2"/>
    <mergeCell ref="PPY2:PQE2"/>
    <mergeCell ref="PQF2:PQL2"/>
    <mergeCell ref="PQM2:PQS2"/>
    <mergeCell ref="PQT2:PQZ2"/>
    <mergeCell ref="PRA2:PRG2"/>
    <mergeCell ref="POB2:POH2"/>
    <mergeCell ref="POI2:POO2"/>
    <mergeCell ref="POP2:POV2"/>
    <mergeCell ref="POW2:PPC2"/>
    <mergeCell ref="PPD2:PPJ2"/>
    <mergeCell ref="PPK2:PPQ2"/>
    <mergeCell ref="PML2:PMR2"/>
    <mergeCell ref="PMS2:PMY2"/>
    <mergeCell ref="PMZ2:PNF2"/>
    <mergeCell ref="PNG2:PNM2"/>
    <mergeCell ref="PNN2:PNT2"/>
    <mergeCell ref="PNU2:POA2"/>
    <mergeCell ref="PUN2:PUT2"/>
    <mergeCell ref="PUU2:PVA2"/>
    <mergeCell ref="PVB2:PVH2"/>
    <mergeCell ref="PVI2:PVO2"/>
    <mergeCell ref="PVP2:PVV2"/>
    <mergeCell ref="PVW2:PWC2"/>
    <mergeCell ref="PSX2:PTD2"/>
    <mergeCell ref="PTE2:PTK2"/>
    <mergeCell ref="PTL2:PTR2"/>
    <mergeCell ref="PTS2:PTY2"/>
    <mergeCell ref="PTZ2:PUF2"/>
    <mergeCell ref="PUG2:PUM2"/>
    <mergeCell ref="PRH2:PRN2"/>
    <mergeCell ref="PRO2:PRU2"/>
    <mergeCell ref="PRV2:PSB2"/>
    <mergeCell ref="PSC2:PSI2"/>
    <mergeCell ref="PSJ2:PSP2"/>
    <mergeCell ref="PSQ2:PSW2"/>
    <mergeCell ref="PZJ2:PZP2"/>
    <mergeCell ref="PZQ2:PZW2"/>
    <mergeCell ref="PZX2:QAD2"/>
    <mergeCell ref="QAE2:QAK2"/>
    <mergeCell ref="QAL2:QAR2"/>
    <mergeCell ref="QAS2:QAY2"/>
    <mergeCell ref="PXT2:PXZ2"/>
    <mergeCell ref="PYA2:PYG2"/>
    <mergeCell ref="PYH2:PYN2"/>
    <mergeCell ref="PYO2:PYU2"/>
    <mergeCell ref="PYV2:PZB2"/>
    <mergeCell ref="PZC2:PZI2"/>
    <mergeCell ref="PWD2:PWJ2"/>
    <mergeCell ref="PWK2:PWQ2"/>
    <mergeCell ref="PWR2:PWX2"/>
    <mergeCell ref="PWY2:PXE2"/>
    <mergeCell ref="PXF2:PXL2"/>
    <mergeCell ref="PXM2:PXS2"/>
    <mergeCell ref="QEF2:QEL2"/>
    <mergeCell ref="QEM2:QES2"/>
    <mergeCell ref="QET2:QEZ2"/>
    <mergeCell ref="QFA2:QFG2"/>
    <mergeCell ref="QFH2:QFN2"/>
    <mergeCell ref="QFO2:QFU2"/>
    <mergeCell ref="QCP2:QCV2"/>
    <mergeCell ref="QCW2:QDC2"/>
    <mergeCell ref="QDD2:QDJ2"/>
    <mergeCell ref="QDK2:QDQ2"/>
    <mergeCell ref="QDR2:QDX2"/>
    <mergeCell ref="QDY2:QEE2"/>
    <mergeCell ref="QAZ2:QBF2"/>
    <mergeCell ref="QBG2:QBM2"/>
    <mergeCell ref="QBN2:QBT2"/>
    <mergeCell ref="QBU2:QCA2"/>
    <mergeCell ref="QCB2:QCH2"/>
    <mergeCell ref="QCI2:QCO2"/>
    <mergeCell ref="QJB2:QJH2"/>
    <mergeCell ref="QJI2:QJO2"/>
    <mergeCell ref="QJP2:QJV2"/>
    <mergeCell ref="QJW2:QKC2"/>
    <mergeCell ref="QKD2:QKJ2"/>
    <mergeCell ref="QKK2:QKQ2"/>
    <mergeCell ref="QHL2:QHR2"/>
    <mergeCell ref="QHS2:QHY2"/>
    <mergeCell ref="QHZ2:QIF2"/>
    <mergeCell ref="QIG2:QIM2"/>
    <mergeCell ref="QIN2:QIT2"/>
    <mergeCell ref="QIU2:QJA2"/>
    <mergeCell ref="QFV2:QGB2"/>
    <mergeCell ref="QGC2:QGI2"/>
    <mergeCell ref="QGJ2:QGP2"/>
    <mergeCell ref="QGQ2:QGW2"/>
    <mergeCell ref="QGX2:QHD2"/>
    <mergeCell ref="QHE2:QHK2"/>
    <mergeCell ref="QNX2:QOD2"/>
    <mergeCell ref="QOE2:QOK2"/>
    <mergeCell ref="QOL2:QOR2"/>
    <mergeCell ref="QOS2:QOY2"/>
    <mergeCell ref="QOZ2:QPF2"/>
    <mergeCell ref="QPG2:QPM2"/>
    <mergeCell ref="QMH2:QMN2"/>
    <mergeCell ref="QMO2:QMU2"/>
    <mergeCell ref="QMV2:QNB2"/>
    <mergeCell ref="QNC2:QNI2"/>
    <mergeCell ref="QNJ2:QNP2"/>
    <mergeCell ref="QNQ2:QNW2"/>
    <mergeCell ref="QKR2:QKX2"/>
    <mergeCell ref="QKY2:QLE2"/>
    <mergeCell ref="QLF2:QLL2"/>
    <mergeCell ref="QLM2:QLS2"/>
    <mergeCell ref="QLT2:QLZ2"/>
    <mergeCell ref="QMA2:QMG2"/>
    <mergeCell ref="QST2:QSZ2"/>
    <mergeCell ref="QTA2:QTG2"/>
    <mergeCell ref="QTH2:QTN2"/>
    <mergeCell ref="QTO2:QTU2"/>
    <mergeCell ref="QTV2:QUB2"/>
    <mergeCell ref="QUC2:QUI2"/>
    <mergeCell ref="QRD2:QRJ2"/>
    <mergeCell ref="QRK2:QRQ2"/>
    <mergeCell ref="QRR2:QRX2"/>
    <mergeCell ref="QRY2:QSE2"/>
    <mergeCell ref="QSF2:QSL2"/>
    <mergeCell ref="QSM2:QSS2"/>
    <mergeCell ref="QPN2:QPT2"/>
    <mergeCell ref="QPU2:QQA2"/>
    <mergeCell ref="QQB2:QQH2"/>
    <mergeCell ref="QQI2:QQO2"/>
    <mergeCell ref="QQP2:QQV2"/>
    <mergeCell ref="QQW2:QRC2"/>
    <mergeCell ref="QXP2:QXV2"/>
    <mergeCell ref="QXW2:QYC2"/>
    <mergeCell ref="QYD2:QYJ2"/>
    <mergeCell ref="QYK2:QYQ2"/>
    <mergeCell ref="QYR2:QYX2"/>
    <mergeCell ref="QYY2:QZE2"/>
    <mergeCell ref="QVZ2:QWF2"/>
    <mergeCell ref="QWG2:QWM2"/>
    <mergeCell ref="QWN2:QWT2"/>
    <mergeCell ref="QWU2:QXA2"/>
    <mergeCell ref="QXB2:QXH2"/>
    <mergeCell ref="QXI2:QXO2"/>
    <mergeCell ref="QUJ2:QUP2"/>
    <mergeCell ref="QUQ2:QUW2"/>
    <mergeCell ref="QUX2:QVD2"/>
    <mergeCell ref="QVE2:QVK2"/>
    <mergeCell ref="QVL2:QVR2"/>
    <mergeCell ref="QVS2:QVY2"/>
    <mergeCell ref="RCL2:RCR2"/>
    <mergeCell ref="RCS2:RCY2"/>
    <mergeCell ref="RCZ2:RDF2"/>
    <mergeCell ref="RDG2:RDM2"/>
    <mergeCell ref="RDN2:RDT2"/>
    <mergeCell ref="RDU2:REA2"/>
    <mergeCell ref="RAV2:RBB2"/>
    <mergeCell ref="RBC2:RBI2"/>
    <mergeCell ref="RBJ2:RBP2"/>
    <mergeCell ref="RBQ2:RBW2"/>
    <mergeCell ref="RBX2:RCD2"/>
    <mergeCell ref="RCE2:RCK2"/>
    <mergeCell ref="QZF2:QZL2"/>
    <mergeCell ref="QZM2:QZS2"/>
    <mergeCell ref="QZT2:QZZ2"/>
    <mergeCell ref="RAA2:RAG2"/>
    <mergeCell ref="RAH2:RAN2"/>
    <mergeCell ref="RAO2:RAU2"/>
    <mergeCell ref="RHH2:RHN2"/>
    <mergeCell ref="RHO2:RHU2"/>
    <mergeCell ref="RHV2:RIB2"/>
    <mergeCell ref="RIC2:RII2"/>
    <mergeCell ref="RIJ2:RIP2"/>
    <mergeCell ref="RIQ2:RIW2"/>
    <mergeCell ref="RFR2:RFX2"/>
    <mergeCell ref="RFY2:RGE2"/>
    <mergeCell ref="RGF2:RGL2"/>
    <mergeCell ref="RGM2:RGS2"/>
    <mergeCell ref="RGT2:RGZ2"/>
    <mergeCell ref="RHA2:RHG2"/>
    <mergeCell ref="REB2:REH2"/>
    <mergeCell ref="REI2:REO2"/>
    <mergeCell ref="REP2:REV2"/>
    <mergeCell ref="REW2:RFC2"/>
    <mergeCell ref="RFD2:RFJ2"/>
    <mergeCell ref="RFK2:RFQ2"/>
    <mergeCell ref="RMD2:RMJ2"/>
    <mergeCell ref="RMK2:RMQ2"/>
    <mergeCell ref="RMR2:RMX2"/>
    <mergeCell ref="RMY2:RNE2"/>
    <mergeCell ref="RNF2:RNL2"/>
    <mergeCell ref="RNM2:RNS2"/>
    <mergeCell ref="RKN2:RKT2"/>
    <mergeCell ref="RKU2:RLA2"/>
    <mergeCell ref="RLB2:RLH2"/>
    <mergeCell ref="RLI2:RLO2"/>
    <mergeCell ref="RLP2:RLV2"/>
    <mergeCell ref="RLW2:RMC2"/>
    <mergeCell ref="RIX2:RJD2"/>
    <mergeCell ref="RJE2:RJK2"/>
    <mergeCell ref="RJL2:RJR2"/>
    <mergeCell ref="RJS2:RJY2"/>
    <mergeCell ref="RJZ2:RKF2"/>
    <mergeCell ref="RKG2:RKM2"/>
    <mergeCell ref="RQZ2:RRF2"/>
    <mergeCell ref="RRG2:RRM2"/>
    <mergeCell ref="RRN2:RRT2"/>
    <mergeCell ref="RRU2:RSA2"/>
    <mergeCell ref="RSB2:RSH2"/>
    <mergeCell ref="RSI2:RSO2"/>
    <mergeCell ref="RPJ2:RPP2"/>
    <mergeCell ref="RPQ2:RPW2"/>
    <mergeCell ref="RPX2:RQD2"/>
    <mergeCell ref="RQE2:RQK2"/>
    <mergeCell ref="RQL2:RQR2"/>
    <mergeCell ref="RQS2:RQY2"/>
    <mergeCell ref="RNT2:RNZ2"/>
    <mergeCell ref="ROA2:ROG2"/>
    <mergeCell ref="ROH2:RON2"/>
    <mergeCell ref="ROO2:ROU2"/>
    <mergeCell ref="ROV2:RPB2"/>
    <mergeCell ref="RPC2:RPI2"/>
    <mergeCell ref="RVV2:RWB2"/>
    <mergeCell ref="RWC2:RWI2"/>
    <mergeCell ref="RWJ2:RWP2"/>
    <mergeCell ref="RWQ2:RWW2"/>
    <mergeCell ref="RWX2:RXD2"/>
    <mergeCell ref="RXE2:RXK2"/>
    <mergeCell ref="RUF2:RUL2"/>
    <mergeCell ref="RUM2:RUS2"/>
    <mergeCell ref="RUT2:RUZ2"/>
    <mergeCell ref="RVA2:RVG2"/>
    <mergeCell ref="RVH2:RVN2"/>
    <mergeCell ref="RVO2:RVU2"/>
    <mergeCell ref="RSP2:RSV2"/>
    <mergeCell ref="RSW2:RTC2"/>
    <mergeCell ref="RTD2:RTJ2"/>
    <mergeCell ref="RTK2:RTQ2"/>
    <mergeCell ref="RTR2:RTX2"/>
    <mergeCell ref="RTY2:RUE2"/>
    <mergeCell ref="SAR2:SAX2"/>
    <mergeCell ref="SAY2:SBE2"/>
    <mergeCell ref="SBF2:SBL2"/>
    <mergeCell ref="SBM2:SBS2"/>
    <mergeCell ref="SBT2:SBZ2"/>
    <mergeCell ref="SCA2:SCG2"/>
    <mergeCell ref="RZB2:RZH2"/>
    <mergeCell ref="RZI2:RZO2"/>
    <mergeCell ref="RZP2:RZV2"/>
    <mergeCell ref="RZW2:SAC2"/>
    <mergeCell ref="SAD2:SAJ2"/>
    <mergeCell ref="SAK2:SAQ2"/>
    <mergeCell ref="RXL2:RXR2"/>
    <mergeCell ref="RXS2:RXY2"/>
    <mergeCell ref="RXZ2:RYF2"/>
    <mergeCell ref="RYG2:RYM2"/>
    <mergeCell ref="RYN2:RYT2"/>
    <mergeCell ref="RYU2:RZA2"/>
    <mergeCell ref="SFN2:SFT2"/>
    <mergeCell ref="SFU2:SGA2"/>
    <mergeCell ref="SGB2:SGH2"/>
    <mergeCell ref="SGI2:SGO2"/>
    <mergeCell ref="SGP2:SGV2"/>
    <mergeCell ref="SGW2:SHC2"/>
    <mergeCell ref="SDX2:SED2"/>
    <mergeCell ref="SEE2:SEK2"/>
    <mergeCell ref="SEL2:SER2"/>
    <mergeCell ref="SES2:SEY2"/>
    <mergeCell ref="SEZ2:SFF2"/>
    <mergeCell ref="SFG2:SFM2"/>
    <mergeCell ref="SCH2:SCN2"/>
    <mergeCell ref="SCO2:SCU2"/>
    <mergeCell ref="SCV2:SDB2"/>
    <mergeCell ref="SDC2:SDI2"/>
    <mergeCell ref="SDJ2:SDP2"/>
    <mergeCell ref="SDQ2:SDW2"/>
    <mergeCell ref="SKJ2:SKP2"/>
    <mergeCell ref="SKQ2:SKW2"/>
    <mergeCell ref="SKX2:SLD2"/>
    <mergeCell ref="SLE2:SLK2"/>
    <mergeCell ref="SLL2:SLR2"/>
    <mergeCell ref="SLS2:SLY2"/>
    <mergeCell ref="SIT2:SIZ2"/>
    <mergeCell ref="SJA2:SJG2"/>
    <mergeCell ref="SJH2:SJN2"/>
    <mergeCell ref="SJO2:SJU2"/>
    <mergeCell ref="SJV2:SKB2"/>
    <mergeCell ref="SKC2:SKI2"/>
    <mergeCell ref="SHD2:SHJ2"/>
    <mergeCell ref="SHK2:SHQ2"/>
    <mergeCell ref="SHR2:SHX2"/>
    <mergeCell ref="SHY2:SIE2"/>
    <mergeCell ref="SIF2:SIL2"/>
    <mergeCell ref="SIM2:SIS2"/>
    <mergeCell ref="SPF2:SPL2"/>
    <mergeCell ref="SPM2:SPS2"/>
    <mergeCell ref="SPT2:SPZ2"/>
    <mergeCell ref="SQA2:SQG2"/>
    <mergeCell ref="SQH2:SQN2"/>
    <mergeCell ref="SQO2:SQU2"/>
    <mergeCell ref="SNP2:SNV2"/>
    <mergeCell ref="SNW2:SOC2"/>
    <mergeCell ref="SOD2:SOJ2"/>
    <mergeCell ref="SOK2:SOQ2"/>
    <mergeCell ref="SOR2:SOX2"/>
    <mergeCell ref="SOY2:SPE2"/>
    <mergeCell ref="SLZ2:SMF2"/>
    <mergeCell ref="SMG2:SMM2"/>
    <mergeCell ref="SMN2:SMT2"/>
    <mergeCell ref="SMU2:SNA2"/>
    <mergeCell ref="SNB2:SNH2"/>
    <mergeCell ref="SNI2:SNO2"/>
    <mergeCell ref="SUB2:SUH2"/>
    <mergeCell ref="SUI2:SUO2"/>
    <mergeCell ref="SUP2:SUV2"/>
    <mergeCell ref="SUW2:SVC2"/>
    <mergeCell ref="SVD2:SVJ2"/>
    <mergeCell ref="SVK2:SVQ2"/>
    <mergeCell ref="SSL2:SSR2"/>
    <mergeCell ref="SSS2:SSY2"/>
    <mergeCell ref="SSZ2:STF2"/>
    <mergeCell ref="STG2:STM2"/>
    <mergeCell ref="STN2:STT2"/>
    <mergeCell ref="STU2:SUA2"/>
    <mergeCell ref="SQV2:SRB2"/>
    <mergeCell ref="SRC2:SRI2"/>
    <mergeCell ref="SRJ2:SRP2"/>
    <mergeCell ref="SRQ2:SRW2"/>
    <mergeCell ref="SRX2:SSD2"/>
    <mergeCell ref="SSE2:SSK2"/>
    <mergeCell ref="SYX2:SZD2"/>
    <mergeCell ref="SZE2:SZK2"/>
    <mergeCell ref="SZL2:SZR2"/>
    <mergeCell ref="SZS2:SZY2"/>
    <mergeCell ref="SZZ2:TAF2"/>
    <mergeCell ref="TAG2:TAM2"/>
    <mergeCell ref="SXH2:SXN2"/>
    <mergeCell ref="SXO2:SXU2"/>
    <mergeCell ref="SXV2:SYB2"/>
    <mergeCell ref="SYC2:SYI2"/>
    <mergeCell ref="SYJ2:SYP2"/>
    <mergeCell ref="SYQ2:SYW2"/>
    <mergeCell ref="SVR2:SVX2"/>
    <mergeCell ref="SVY2:SWE2"/>
    <mergeCell ref="SWF2:SWL2"/>
    <mergeCell ref="SWM2:SWS2"/>
    <mergeCell ref="SWT2:SWZ2"/>
    <mergeCell ref="SXA2:SXG2"/>
    <mergeCell ref="TDT2:TDZ2"/>
    <mergeCell ref="TEA2:TEG2"/>
    <mergeCell ref="TEH2:TEN2"/>
    <mergeCell ref="TEO2:TEU2"/>
    <mergeCell ref="TEV2:TFB2"/>
    <mergeCell ref="TFC2:TFI2"/>
    <mergeCell ref="TCD2:TCJ2"/>
    <mergeCell ref="TCK2:TCQ2"/>
    <mergeCell ref="TCR2:TCX2"/>
    <mergeCell ref="TCY2:TDE2"/>
    <mergeCell ref="TDF2:TDL2"/>
    <mergeCell ref="TDM2:TDS2"/>
    <mergeCell ref="TAN2:TAT2"/>
    <mergeCell ref="TAU2:TBA2"/>
    <mergeCell ref="TBB2:TBH2"/>
    <mergeCell ref="TBI2:TBO2"/>
    <mergeCell ref="TBP2:TBV2"/>
    <mergeCell ref="TBW2:TCC2"/>
    <mergeCell ref="TIP2:TIV2"/>
    <mergeCell ref="TIW2:TJC2"/>
    <mergeCell ref="TJD2:TJJ2"/>
    <mergeCell ref="TJK2:TJQ2"/>
    <mergeCell ref="TJR2:TJX2"/>
    <mergeCell ref="TJY2:TKE2"/>
    <mergeCell ref="TGZ2:THF2"/>
    <mergeCell ref="THG2:THM2"/>
    <mergeCell ref="THN2:THT2"/>
    <mergeCell ref="THU2:TIA2"/>
    <mergeCell ref="TIB2:TIH2"/>
    <mergeCell ref="TII2:TIO2"/>
    <mergeCell ref="TFJ2:TFP2"/>
    <mergeCell ref="TFQ2:TFW2"/>
    <mergeCell ref="TFX2:TGD2"/>
    <mergeCell ref="TGE2:TGK2"/>
    <mergeCell ref="TGL2:TGR2"/>
    <mergeCell ref="TGS2:TGY2"/>
    <mergeCell ref="TNL2:TNR2"/>
    <mergeCell ref="TNS2:TNY2"/>
    <mergeCell ref="TNZ2:TOF2"/>
    <mergeCell ref="TOG2:TOM2"/>
    <mergeCell ref="TON2:TOT2"/>
    <mergeCell ref="TOU2:TPA2"/>
    <mergeCell ref="TLV2:TMB2"/>
    <mergeCell ref="TMC2:TMI2"/>
    <mergeCell ref="TMJ2:TMP2"/>
    <mergeCell ref="TMQ2:TMW2"/>
    <mergeCell ref="TMX2:TND2"/>
    <mergeCell ref="TNE2:TNK2"/>
    <mergeCell ref="TKF2:TKL2"/>
    <mergeCell ref="TKM2:TKS2"/>
    <mergeCell ref="TKT2:TKZ2"/>
    <mergeCell ref="TLA2:TLG2"/>
    <mergeCell ref="TLH2:TLN2"/>
    <mergeCell ref="TLO2:TLU2"/>
    <mergeCell ref="TSH2:TSN2"/>
    <mergeCell ref="TSO2:TSU2"/>
    <mergeCell ref="TSV2:TTB2"/>
    <mergeCell ref="TTC2:TTI2"/>
    <mergeCell ref="TTJ2:TTP2"/>
    <mergeCell ref="TTQ2:TTW2"/>
    <mergeCell ref="TQR2:TQX2"/>
    <mergeCell ref="TQY2:TRE2"/>
    <mergeCell ref="TRF2:TRL2"/>
    <mergeCell ref="TRM2:TRS2"/>
    <mergeCell ref="TRT2:TRZ2"/>
    <mergeCell ref="TSA2:TSG2"/>
    <mergeCell ref="TPB2:TPH2"/>
    <mergeCell ref="TPI2:TPO2"/>
    <mergeCell ref="TPP2:TPV2"/>
    <mergeCell ref="TPW2:TQC2"/>
    <mergeCell ref="TQD2:TQJ2"/>
    <mergeCell ref="TQK2:TQQ2"/>
    <mergeCell ref="TXD2:TXJ2"/>
    <mergeCell ref="TXK2:TXQ2"/>
    <mergeCell ref="TXR2:TXX2"/>
    <mergeCell ref="TXY2:TYE2"/>
    <mergeCell ref="TYF2:TYL2"/>
    <mergeCell ref="TYM2:TYS2"/>
    <mergeCell ref="TVN2:TVT2"/>
    <mergeCell ref="TVU2:TWA2"/>
    <mergeCell ref="TWB2:TWH2"/>
    <mergeCell ref="TWI2:TWO2"/>
    <mergeCell ref="TWP2:TWV2"/>
    <mergeCell ref="TWW2:TXC2"/>
    <mergeCell ref="TTX2:TUD2"/>
    <mergeCell ref="TUE2:TUK2"/>
    <mergeCell ref="TUL2:TUR2"/>
    <mergeCell ref="TUS2:TUY2"/>
    <mergeCell ref="TUZ2:TVF2"/>
    <mergeCell ref="TVG2:TVM2"/>
    <mergeCell ref="UBZ2:UCF2"/>
    <mergeCell ref="UCG2:UCM2"/>
    <mergeCell ref="UCN2:UCT2"/>
    <mergeCell ref="UCU2:UDA2"/>
    <mergeCell ref="UDB2:UDH2"/>
    <mergeCell ref="UDI2:UDO2"/>
    <mergeCell ref="UAJ2:UAP2"/>
    <mergeCell ref="UAQ2:UAW2"/>
    <mergeCell ref="UAX2:UBD2"/>
    <mergeCell ref="UBE2:UBK2"/>
    <mergeCell ref="UBL2:UBR2"/>
    <mergeCell ref="UBS2:UBY2"/>
    <mergeCell ref="TYT2:TYZ2"/>
    <mergeCell ref="TZA2:TZG2"/>
    <mergeCell ref="TZH2:TZN2"/>
    <mergeCell ref="TZO2:TZU2"/>
    <mergeCell ref="TZV2:UAB2"/>
    <mergeCell ref="UAC2:UAI2"/>
    <mergeCell ref="UGV2:UHB2"/>
    <mergeCell ref="UHC2:UHI2"/>
    <mergeCell ref="UHJ2:UHP2"/>
    <mergeCell ref="UHQ2:UHW2"/>
    <mergeCell ref="UHX2:UID2"/>
    <mergeCell ref="UIE2:UIK2"/>
    <mergeCell ref="UFF2:UFL2"/>
    <mergeCell ref="UFM2:UFS2"/>
    <mergeCell ref="UFT2:UFZ2"/>
    <mergeCell ref="UGA2:UGG2"/>
    <mergeCell ref="UGH2:UGN2"/>
    <mergeCell ref="UGO2:UGU2"/>
    <mergeCell ref="UDP2:UDV2"/>
    <mergeCell ref="UDW2:UEC2"/>
    <mergeCell ref="UED2:UEJ2"/>
    <mergeCell ref="UEK2:UEQ2"/>
    <mergeCell ref="UER2:UEX2"/>
    <mergeCell ref="UEY2:UFE2"/>
    <mergeCell ref="ULR2:ULX2"/>
    <mergeCell ref="ULY2:UME2"/>
    <mergeCell ref="UMF2:UML2"/>
    <mergeCell ref="UMM2:UMS2"/>
    <mergeCell ref="UMT2:UMZ2"/>
    <mergeCell ref="UNA2:UNG2"/>
    <mergeCell ref="UKB2:UKH2"/>
    <mergeCell ref="UKI2:UKO2"/>
    <mergeCell ref="UKP2:UKV2"/>
    <mergeCell ref="UKW2:ULC2"/>
    <mergeCell ref="ULD2:ULJ2"/>
    <mergeCell ref="ULK2:ULQ2"/>
    <mergeCell ref="UIL2:UIR2"/>
    <mergeCell ref="UIS2:UIY2"/>
    <mergeCell ref="UIZ2:UJF2"/>
    <mergeCell ref="UJG2:UJM2"/>
    <mergeCell ref="UJN2:UJT2"/>
    <mergeCell ref="UJU2:UKA2"/>
    <mergeCell ref="UQN2:UQT2"/>
    <mergeCell ref="UQU2:URA2"/>
    <mergeCell ref="URB2:URH2"/>
    <mergeCell ref="URI2:URO2"/>
    <mergeCell ref="URP2:URV2"/>
    <mergeCell ref="URW2:USC2"/>
    <mergeCell ref="UOX2:UPD2"/>
    <mergeCell ref="UPE2:UPK2"/>
    <mergeCell ref="UPL2:UPR2"/>
    <mergeCell ref="UPS2:UPY2"/>
    <mergeCell ref="UPZ2:UQF2"/>
    <mergeCell ref="UQG2:UQM2"/>
    <mergeCell ref="UNH2:UNN2"/>
    <mergeCell ref="UNO2:UNU2"/>
    <mergeCell ref="UNV2:UOB2"/>
    <mergeCell ref="UOC2:UOI2"/>
    <mergeCell ref="UOJ2:UOP2"/>
    <mergeCell ref="UOQ2:UOW2"/>
    <mergeCell ref="UVJ2:UVP2"/>
    <mergeCell ref="UVQ2:UVW2"/>
    <mergeCell ref="UVX2:UWD2"/>
    <mergeCell ref="UWE2:UWK2"/>
    <mergeCell ref="UWL2:UWR2"/>
    <mergeCell ref="UWS2:UWY2"/>
    <mergeCell ref="UTT2:UTZ2"/>
    <mergeCell ref="UUA2:UUG2"/>
    <mergeCell ref="UUH2:UUN2"/>
    <mergeCell ref="UUO2:UUU2"/>
    <mergeCell ref="UUV2:UVB2"/>
    <mergeCell ref="UVC2:UVI2"/>
    <mergeCell ref="USD2:USJ2"/>
    <mergeCell ref="USK2:USQ2"/>
    <mergeCell ref="USR2:USX2"/>
    <mergeCell ref="USY2:UTE2"/>
    <mergeCell ref="UTF2:UTL2"/>
    <mergeCell ref="UTM2:UTS2"/>
    <mergeCell ref="VAF2:VAL2"/>
    <mergeCell ref="VAM2:VAS2"/>
    <mergeCell ref="VAT2:VAZ2"/>
    <mergeCell ref="VBA2:VBG2"/>
    <mergeCell ref="VBH2:VBN2"/>
    <mergeCell ref="VBO2:VBU2"/>
    <mergeCell ref="UYP2:UYV2"/>
    <mergeCell ref="UYW2:UZC2"/>
    <mergeCell ref="UZD2:UZJ2"/>
    <mergeCell ref="UZK2:UZQ2"/>
    <mergeCell ref="UZR2:UZX2"/>
    <mergeCell ref="UZY2:VAE2"/>
    <mergeCell ref="UWZ2:UXF2"/>
    <mergeCell ref="UXG2:UXM2"/>
    <mergeCell ref="UXN2:UXT2"/>
    <mergeCell ref="UXU2:UYA2"/>
    <mergeCell ref="UYB2:UYH2"/>
    <mergeCell ref="UYI2:UYO2"/>
    <mergeCell ref="VFB2:VFH2"/>
    <mergeCell ref="VFI2:VFO2"/>
    <mergeCell ref="VFP2:VFV2"/>
    <mergeCell ref="VFW2:VGC2"/>
    <mergeCell ref="VGD2:VGJ2"/>
    <mergeCell ref="VGK2:VGQ2"/>
    <mergeCell ref="VDL2:VDR2"/>
    <mergeCell ref="VDS2:VDY2"/>
    <mergeCell ref="VDZ2:VEF2"/>
    <mergeCell ref="VEG2:VEM2"/>
    <mergeCell ref="VEN2:VET2"/>
    <mergeCell ref="VEU2:VFA2"/>
    <mergeCell ref="VBV2:VCB2"/>
    <mergeCell ref="VCC2:VCI2"/>
    <mergeCell ref="VCJ2:VCP2"/>
    <mergeCell ref="VCQ2:VCW2"/>
    <mergeCell ref="VCX2:VDD2"/>
    <mergeCell ref="VDE2:VDK2"/>
    <mergeCell ref="VJX2:VKD2"/>
    <mergeCell ref="VKE2:VKK2"/>
    <mergeCell ref="VKL2:VKR2"/>
    <mergeCell ref="VKS2:VKY2"/>
    <mergeCell ref="VKZ2:VLF2"/>
    <mergeCell ref="VLG2:VLM2"/>
    <mergeCell ref="VIH2:VIN2"/>
    <mergeCell ref="VIO2:VIU2"/>
    <mergeCell ref="VIV2:VJB2"/>
    <mergeCell ref="VJC2:VJI2"/>
    <mergeCell ref="VJJ2:VJP2"/>
    <mergeCell ref="VJQ2:VJW2"/>
    <mergeCell ref="VGR2:VGX2"/>
    <mergeCell ref="VGY2:VHE2"/>
    <mergeCell ref="VHF2:VHL2"/>
    <mergeCell ref="VHM2:VHS2"/>
    <mergeCell ref="VHT2:VHZ2"/>
    <mergeCell ref="VIA2:VIG2"/>
    <mergeCell ref="VOT2:VOZ2"/>
    <mergeCell ref="VPA2:VPG2"/>
    <mergeCell ref="VPH2:VPN2"/>
    <mergeCell ref="VPO2:VPU2"/>
    <mergeCell ref="VPV2:VQB2"/>
    <mergeCell ref="VQC2:VQI2"/>
    <mergeCell ref="VND2:VNJ2"/>
    <mergeCell ref="VNK2:VNQ2"/>
    <mergeCell ref="VNR2:VNX2"/>
    <mergeCell ref="VNY2:VOE2"/>
    <mergeCell ref="VOF2:VOL2"/>
    <mergeCell ref="VOM2:VOS2"/>
    <mergeCell ref="VLN2:VLT2"/>
    <mergeCell ref="VLU2:VMA2"/>
    <mergeCell ref="VMB2:VMH2"/>
    <mergeCell ref="VMI2:VMO2"/>
    <mergeCell ref="VMP2:VMV2"/>
    <mergeCell ref="VMW2:VNC2"/>
    <mergeCell ref="VTP2:VTV2"/>
    <mergeCell ref="VTW2:VUC2"/>
    <mergeCell ref="VUD2:VUJ2"/>
    <mergeCell ref="VUK2:VUQ2"/>
    <mergeCell ref="VUR2:VUX2"/>
    <mergeCell ref="VUY2:VVE2"/>
    <mergeCell ref="VRZ2:VSF2"/>
    <mergeCell ref="VSG2:VSM2"/>
    <mergeCell ref="VSN2:VST2"/>
    <mergeCell ref="VSU2:VTA2"/>
    <mergeCell ref="VTB2:VTH2"/>
    <mergeCell ref="VTI2:VTO2"/>
    <mergeCell ref="VQJ2:VQP2"/>
    <mergeCell ref="VQQ2:VQW2"/>
    <mergeCell ref="VQX2:VRD2"/>
    <mergeCell ref="VRE2:VRK2"/>
    <mergeCell ref="VRL2:VRR2"/>
    <mergeCell ref="VRS2:VRY2"/>
    <mergeCell ref="VYL2:VYR2"/>
    <mergeCell ref="VYS2:VYY2"/>
    <mergeCell ref="VYZ2:VZF2"/>
    <mergeCell ref="VZG2:VZM2"/>
    <mergeCell ref="VZN2:VZT2"/>
    <mergeCell ref="VZU2:WAA2"/>
    <mergeCell ref="VWV2:VXB2"/>
    <mergeCell ref="VXC2:VXI2"/>
    <mergeCell ref="VXJ2:VXP2"/>
    <mergeCell ref="VXQ2:VXW2"/>
    <mergeCell ref="VXX2:VYD2"/>
    <mergeCell ref="VYE2:VYK2"/>
    <mergeCell ref="VVF2:VVL2"/>
    <mergeCell ref="VVM2:VVS2"/>
    <mergeCell ref="VVT2:VVZ2"/>
    <mergeCell ref="VWA2:VWG2"/>
    <mergeCell ref="VWH2:VWN2"/>
    <mergeCell ref="VWO2:VWU2"/>
    <mergeCell ref="WDH2:WDN2"/>
    <mergeCell ref="WDO2:WDU2"/>
    <mergeCell ref="WDV2:WEB2"/>
    <mergeCell ref="WEC2:WEI2"/>
    <mergeCell ref="WEJ2:WEP2"/>
    <mergeCell ref="WEQ2:WEW2"/>
    <mergeCell ref="WBR2:WBX2"/>
    <mergeCell ref="WBY2:WCE2"/>
    <mergeCell ref="WCF2:WCL2"/>
    <mergeCell ref="WCM2:WCS2"/>
    <mergeCell ref="WCT2:WCZ2"/>
    <mergeCell ref="WDA2:WDG2"/>
    <mergeCell ref="WAB2:WAH2"/>
    <mergeCell ref="WAI2:WAO2"/>
    <mergeCell ref="WAP2:WAV2"/>
    <mergeCell ref="WAW2:WBC2"/>
    <mergeCell ref="WBD2:WBJ2"/>
    <mergeCell ref="WBK2:WBQ2"/>
    <mergeCell ref="WID2:WIJ2"/>
    <mergeCell ref="WIK2:WIQ2"/>
    <mergeCell ref="WIR2:WIX2"/>
    <mergeCell ref="WIY2:WJE2"/>
    <mergeCell ref="WJF2:WJL2"/>
    <mergeCell ref="WJM2:WJS2"/>
    <mergeCell ref="WGN2:WGT2"/>
    <mergeCell ref="WGU2:WHA2"/>
    <mergeCell ref="WHB2:WHH2"/>
    <mergeCell ref="WHI2:WHO2"/>
    <mergeCell ref="WHP2:WHV2"/>
    <mergeCell ref="WHW2:WIC2"/>
    <mergeCell ref="WEX2:WFD2"/>
    <mergeCell ref="WFE2:WFK2"/>
    <mergeCell ref="WFL2:WFR2"/>
    <mergeCell ref="WFS2:WFY2"/>
    <mergeCell ref="WFZ2:WGF2"/>
    <mergeCell ref="WGG2:WGM2"/>
    <mergeCell ref="WMZ2:WNF2"/>
    <mergeCell ref="WNG2:WNM2"/>
    <mergeCell ref="WNN2:WNT2"/>
    <mergeCell ref="WNU2:WOA2"/>
    <mergeCell ref="WOB2:WOH2"/>
    <mergeCell ref="WOI2:WOO2"/>
    <mergeCell ref="WLJ2:WLP2"/>
    <mergeCell ref="WLQ2:WLW2"/>
    <mergeCell ref="WLX2:WMD2"/>
    <mergeCell ref="WME2:WMK2"/>
    <mergeCell ref="WML2:WMR2"/>
    <mergeCell ref="WMS2:WMY2"/>
    <mergeCell ref="WJT2:WJZ2"/>
    <mergeCell ref="WKA2:WKG2"/>
    <mergeCell ref="WKH2:WKN2"/>
    <mergeCell ref="WKO2:WKU2"/>
    <mergeCell ref="WKV2:WLB2"/>
    <mergeCell ref="WLC2:WLI2"/>
    <mergeCell ref="WRV2:WSB2"/>
    <mergeCell ref="WSC2:WSI2"/>
    <mergeCell ref="WSJ2:WSP2"/>
    <mergeCell ref="WSQ2:WSW2"/>
    <mergeCell ref="WSX2:WTD2"/>
    <mergeCell ref="WTE2:WTK2"/>
    <mergeCell ref="WQF2:WQL2"/>
    <mergeCell ref="WQM2:WQS2"/>
    <mergeCell ref="WQT2:WQZ2"/>
    <mergeCell ref="WRA2:WRG2"/>
    <mergeCell ref="WRH2:WRN2"/>
    <mergeCell ref="WRO2:WRU2"/>
    <mergeCell ref="WOP2:WOV2"/>
    <mergeCell ref="WOW2:WPC2"/>
    <mergeCell ref="WPD2:WPJ2"/>
    <mergeCell ref="WPK2:WPQ2"/>
    <mergeCell ref="WPR2:WPX2"/>
    <mergeCell ref="WPY2:WQE2"/>
    <mergeCell ref="WZQ2:WZW2"/>
    <mergeCell ref="WWR2:WWX2"/>
    <mergeCell ref="WWY2:WXE2"/>
    <mergeCell ref="WXF2:WXL2"/>
    <mergeCell ref="WXM2:WXS2"/>
    <mergeCell ref="WXT2:WXZ2"/>
    <mergeCell ref="WYA2:WYG2"/>
    <mergeCell ref="WVB2:WVH2"/>
    <mergeCell ref="WVI2:WVO2"/>
    <mergeCell ref="WVP2:WVV2"/>
    <mergeCell ref="WVW2:WWC2"/>
    <mergeCell ref="WWD2:WWJ2"/>
    <mergeCell ref="WWK2:WWQ2"/>
    <mergeCell ref="WTL2:WTR2"/>
    <mergeCell ref="WTS2:WTY2"/>
    <mergeCell ref="WTZ2:WUF2"/>
    <mergeCell ref="WUG2:WUM2"/>
    <mergeCell ref="WUN2:WUT2"/>
    <mergeCell ref="WUU2:WVA2"/>
    <mergeCell ref="XET2:XEZ2"/>
    <mergeCell ref="XFA2:XFD2"/>
    <mergeCell ref="H3:N3"/>
    <mergeCell ref="O3:U3"/>
    <mergeCell ref="V3:AB3"/>
    <mergeCell ref="AC3:AI3"/>
    <mergeCell ref="AJ3:AP3"/>
    <mergeCell ref="AQ3:AW3"/>
    <mergeCell ref="AX3:BD3"/>
    <mergeCell ref="XDD2:XDJ2"/>
    <mergeCell ref="XDK2:XDQ2"/>
    <mergeCell ref="XDR2:XDX2"/>
    <mergeCell ref="XDY2:XEE2"/>
    <mergeCell ref="XEF2:XEL2"/>
    <mergeCell ref="XEM2:XES2"/>
    <mergeCell ref="XBN2:XBT2"/>
    <mergeCell ref="XBU2:XCA2"/>
    <mergeCell ref="XCB2:XCH2"/>
    <mergeCell ref="XCI2:XCO2"/>
    <mergeCell ref="XCP2:XCV2"/>
    <mergeCell ref="XCW2:XDC2"/>
    <mergeCell ref="WZX2:XAD2"/>
    <mergeCell ref="XAE2:XAK2"/>
    <mergeCell ref="XAL2:XAR2"/>
    <mergeCell ref="XAS2:XAY2"/>
    <mergeCell ref="XAZ2:XBF2"/>
    <mergeCell ref="XBG2:XBM2"/>
    <mergeCell ref="WYH2:WYN2"/>
    <mergeCell ref="WYO2:WYU2"/>
    <mergeCell ref="WYV2:WZB2"/>
    <mergeCell ref="WZC2:WZI2"/>
    <mergeCell ref="WZJ2:WZP2"/>
    <mergeCell ref="EK3:EQ3"/>
    <mergeCell ref="ER3:EX3"/>
    <mergeCell ref="EY3:FE3"/>
    <mergeCell ref="FF3:FL3"/>
    <mergeCell ref="FM3:FS3"/>
    <mergeCell ref="FT3:FZ3"/>
    <mergeCell ref="CU3:DA3"/>
    <mergeCell ref="DB3:DH3"/>
    <mergeCell ref="DI3:DO3"/>
    <mergeCell ref="DP3:DV3"/>
    <mergeCell ref="DW3:EC3"/>
    <mergeCell ref="ED3:EJ3"/>
    <mergeCell ref="BE3:BK3"/>
    <mergeCell ref="BL3:BR3"/>
    <mergeCell ref="BS3:BY3"/>
    <mergeCell ref="BZ3:CF3"/>
    <mergeCell ref="CG3:CM3"/>
    <mergeCell ref="CN3:CT3"/>
    <mergeCell ref="JG3:JM3"/>
    <mergeCell ref="JN3:JT3"/>
    <mergeCell ref="JU3:KA3"/>
    <mergeCell ref="KB3:KH3"/>
    <mergeCell ref="KI3:KO3"/>
    <mergeCell ref="KP3:KV3"/>
    <mergeCell ref="HQ3:HW3"/>
    <mergeCell ref="HX3:ID3"/>
    <mergeCell ref="IE3:IK3"/>
    <mergeCell ref="IL3:IR3"/>
    <mergeCell ref="IS3:IY3"/>
    <mergeCell ref="IZ3:JF3"/>
    <mergeCell ref="GA3:GG3"/>
    <mergeCell ref="GH3:GN3"/>
    <mergeCell ref="GO3:GU3"/>
    <mergeCell ref="GV3:HB3"/>
    <mergeCell ref="HC3:HI3"/>
    <mergeCell ref="HJ3:HP3"/>
    <mergeCell ref="OC3:OI3"/>
    <mergeCell ref="OJ3:OP3"/>
    <mergeCell ref="OQ3:OW3"/>
    <mergeCell ref="OX3:PD3"/>
    <mergeCell ref="PE3:PK3"/>
    <mergeCell ref="PL3:PR3"/>
    <mergeCell ref="MM3:MS3"/>
    <mergeCell ref="MT3:MZ3"/>
    <mergeCell ref="NA3:NG3"/>
    <mergeCell ref="NH3:NN3"/>
    <mergeCell ref="NO3:NU3"/>
    <mergeCell ref="NV3:OB3"/>
    <mergeCell ref="KW3:LC3"/>
    <mergeCell ref="LD3:LJ3"/>
    <mergeCell ref="LK3:LQ3"/>
    <mergeCell ref="LR3:LX3"/>
    <mergeCell ref="LY3:ME3"/>
    <mergeCell ref="MF3:ML3"/>
    <mergeCell ref="SY3:TE3"/>
    <mergeCell ref="TF3:TL3"/>
    <mergeCell ref="TM3:TS3"/>
    <mergeCell ref="TT3:TZ3"/>
    <mergeCell ref="UA3:UG3"/>
    <mergeCell ref="UH3:UN3"/>
    <mergeCell ref="RI3:RO3"/>
    <mergeCell ref="RP3:RV3"/>
    <mergeCell ref="RW3:SC3"/>
    <mergeCell ref="SD3:SJ3"/>
    <mergeCell ref="SK3:SQ3"/>
    <mergeCell ref="SR3:SX3"/>
    <mergeCell ref="PS3:PY3"/>
    <mergeCell ref="PZ3:QF3"/>
    <mergeCell ref="QG3:QM3"/>
    <mergeCell ref="QN3:QT3"/>
    <mergeCell ref="QU3:RA3"/>
    <mergeCell ref="RB3:RH3"/>
    <mergeCell ref="XU3:YA3"/>
    <mergeCell ref="YB3:YH3"/>
    <mergeCell ref="YI3:YO3"/>
    <mergeCell ref="YP3:YV3"/>
    <mergeCell ref="YW3:ZC3"/>
    <mergeCell ref="ZD3:ZJ3"/>
    <mergeCell ref="WE3:WK3"/>
    <mergeCell ref="WL3:WR3"/>
    <mergeCell ref="WS3:WY3"/>
    <mergeCell ref="WZ3:XF3"/>
    <mergeCell ref="XG3:XM3"/>
    <mergeCell ref="XN3:XT3"/>
    <mergeCell ref="UO3:UU3"/>
    <mergeCell ref="UV3:VB3"/>
    <mergeCell ref="VC3:VI3"/>
    <mergeCell ref="VJ3:VP3"/>
    <mergeCell ref="VQ3:VW3"/>
    <mergeCell ref="VX3:WD3"/>
    <mergeCell ref="ACQ3:ACW3"/>
    <mergeCell ref="ACX3:ADD3"/>
    <mergeCell ref="ADE3:ADK3"/>
    <mergeCell ref="ADL3:ADR3"/>
    <mergeCell ref="ADS3:ADY3"/>
    <mergeCell ref="ADZ3:AEF3"/>
    <mergeCell ref="ABA3:ABG3"/>
    <mergeCell ref="ABH3:ABN3"/>
    <mergeCell ref="ABO3:ABU3"/>
    <mergeCell ref="ABV3:ACB3"/>
    <mergeCell ref="ACC3:ACI3"/>
    <mergeCell ref="ACJ3:ACP3"/>
    <mergeCell ref="ZK3:ZQ3"/>
    <mergeCell ref="ZR3:ZX3"/>
    <mergeCell ref="ZY3:AAE3"/>
    <mergeCell ref="AAF3:AAL3"/>
    <mergeCell ref="AAM3:AAS3"/>
    <mergeCell ref="AAT3:AAZ3"/>
    <mergeCell ref="AHM3:AHS3"/>
    <mergeCell ref="AHT3:AHZ3"/>
    <mergeCell ref="AIA3:AIG3"/>
    <mergeCell ref="AIH3:AIN3"/>
    <mergeCell ref="AIO3:AIU3"/>
    <mergeCell ref="AIV3:AJB3"/>
    <mergeCell ref="AFW3:AGC3"/>
    <mergeCell ref="AGD3:AGJ3"/>
    <mergeCell ref="AGK3:AGQ3"/>
    <mergeCell ref="AGR3:AGX3"/>
    <mergeCell ref="AGY3:AHE3"/>
    <mergeCell ref="AHF3:AHL3"/>
    <mergeCell ref="AEG3:AEM3"/>
    <mergeCell ref="AEN3:AET3"/>
    <mergeCell ref="AEU3:AFA3"/>
    <mergeCell ref="AFB3:AFH3"/>
    <mergeCell ref="AFI3:AFO3"/>
    <mergeCell ref="AFP3:AFV3"/>
    <mergeCell ref="AMI3:AMO3"/>
    <mergeCell ref="AMP3:AMV3"/>
    <mergeCell ref="AMW3:ANC3"/>
    <mergeCell ref="AND3:ANJ3"/>
    <mergeCell ref="ANK3:ANQ3"/>
    <mergeCell ref="ANR3:ANX3"/>
    <mergeCell ref="AKS3:AKY3"/>
    <mergeCell ref="AKZ3:ALF3"/>
    <mergeCell ref="ALG3:ALM3"/>
    <mergeCell ref="ALN3:ALT3"/>
    <mergeCell ref="ALU3:AMA3"/>
    <mergeCell ref="AMB3:AMH3"/>
    <mergeCell ref="AJC3:AJI3"/>
    <mergeCell ref="AJJ3:AJP3"/>
    <mergeCell ref="AJQ3:AJW3"/>
    <mergeCell ref="AJX3:AKD3"/>
    <mergeCell ref="AKE3:AKK3"/>
    <mergeCell ref="AKL3:AKR3"/>
    <mergeCell ref="ARE3:ARK3"/>
    <mergeCell ref="ARL3:ARR3"/>
    <mergeCell ref="ARS3:ARY3"/>
    <mergeCell ref="ARZ3:ASF3"/>
    <mergeCell ref="ASG3:ASM3"/>
    <mergeCell ref="ASN3:AST3"/>
    <mergeCell ref="APO3:APU3"/>
    <mergeCell ref="APV3:AQB3"/>
    <mergeCell ref="AQC3:AQI3"/>
    <mergeCell ref="AQJ3:AQP3"/>
    <mergeCell ref="AQQ3:AQW3"/>
    <mergeCell ref="AQX3:ARD3"/>
    <mergeCell ref="ANY3:AOE3"/>
    <mergeCell ref="AOF3:AOL3"/>
    <mergeCell ref="AOM3:AOS3"/>
    <mergeCell ref="AOT3:AOZ3"/>
    <mergeCell ref="APA3:APG3"/>
    <mergeCell ref="APH3:APN3"/>
    <mergeCell ref="AWA3:AWG3"/>
    <mergeCell ref="AWH3:AWN3"/>
    <mergeCell ref="AWO3:AWU3"/>
    <mergeCell ref="AWV3:AXB3"/>
    <mergeCell ref="AXC3:AXI3"/>
    <mergeCell ref="AXJ3:AXP3"/>
    <mergeCell ref="AUK3:AUQ3"/>
    <mergeCell ref="AUR3:AUX3"/>
    <mergeCell ref="AUY3:AVE3"/>
    <mergeCell ref="AVF3:AVL3"/>
    <mergeCell ref="AVM3:AVS3"/>
    <mergeCell ref="AVT3:AVZ3"/>
    <mergeCell ref="ASU3:ATA3"/>
    <mergeCell ref="ATB3:ATH3"/>
    <mergeCell ref="ATI3:ATO3"/>
    <mergeCell ref="ATP3:ATV3"/>
    <mergeCell ref="ATW3:AUC3"/>
    <mergeCell ref="AUD3:AUJ3"/>
    <mergeCell ref="BAW3:BBC3"/>
    <mergeCell ref="BBD3:BBJ3"/>
    <mergeCell ref="BBK3:BBQ3"/>
    <mergeCell ref="BBR3:BBX3"/>
    <mergeCell ref="BBY3:BCE3"/>
    <mergeCell ref="BCF3:BCL3"/>
    <mergeCell ref="AZG3:AZM3"/>
    <mergeCell ref="AZN3:AZT3"/>
    <mergeCell ref="AZU3:BAA3"/>
    <mergeCell ref="BAB3:BAH3"/>
    <mergeCell ref="BAI3:BAO3"/>
    <mergeCell ref="BAP3:BAV3"/>
    <mergeCell ref="AXQ3:AXW3"/>
    <mergeCell ref="AXX3:AYD3"/>
    <mergeCell ref="AYE3:AYK3"/>
    <mergeCell ref="AYL3:AYR3"/>
    <mergeCell ref="AYS3:AYY3"/>
    <mergeCell ref="AYZ3:AZF3"/>
    <mergeCell ref="BFS3:BFY3"/>
    <mergeCell ref="BFZ3:BGF3"/>
    <mergeCell ref="BGG3:BGM3"/>
    <mergeCell ref="BGN3:BGT3"/>
    <mergeCell ref="BGU3:BHA3"/>
    <mergeCell ref="BHB3:BHH3"/>
    <mergeCell ref="BEC3:BEI3"/>
    <mergeCell ref="BEJ3:BEP3"/>
    <mergeCell ref="BEQ3:BEW3"/>
    <mergeCell ref="BEX3:BFD3"/>
    <mergeCell ref="BFE3:BFK3"/>
    <mergeCell ref="BFL3:BFR3"/>
    <mergeCell ref="BCM3:BCS3"/>
    <mergeCell ref="BCT3:BCZ3"/>
    <mergeCell ref="BDA3:BDG3"/>
    <mergeCell ref="BDH3:BDN3"/>
    <mergeCell ref="BDO3:BDU3"/>
    <mergeCell ref="BDV3:BEB3"/>
    <mergeCell ref="BKO3:BKU3"/>
    <mergeCell ref="BKV3:BLB3"/>
    <mergeCell ref="BLC3:BLI3"/>
    <mergeCell ref="BLJ3:BLP3"/>
    <mergeCell ref="BLQ3:BLW3"/>
    <mergeCell ref="BLX3:BMD3"/>
    <mergeCell ref="BIY3:BJE3"/>
    <mergeCell ref="BJF3:BJL3"/>
    <mergeCell ref="BJM3:BJS3"/>
    <mergeCell ref="BJT3:BJZ3"/>
    <mergeCell ref="BKA3:BKG3"/>
    <mergeCell ref="BKH3:BKN3"/>
    <mergeCell ref="BHI3:BHO3"/>
    <mergeCell ref="BHP3:BHV3"/>
    <mergeCell ref="BHW3:BIC3"/>
    <mergeCell ref="BID3:BIJ3"/>
    <mergeCell ref="BIK3:BIQ3"/>
    <mergeCell ref="BIR3:BIX3"/>
    <mergeCell ref="BPK3:BPQ3"/>
    <mergeCell ref="BPR3:BPX3"/>
    <mergeCell ref="BPY3:BQE3"/>
    <mergeCell ref="BQF3:BQL3"/>
    <mergeCell ref="BQM3:BQS3"/>
    <mergeCell ref="BQT3:BQZ3"/>
    <mergeCell ref="BNU3:BOA3"/>
    <mergeCell ref="BOB3:BOH3"/>
    <mergeCell ref="BOI3:BOO3"/>
    <mergeCell ref="BOP3:BOV3"/>
    <mergeCell ref="BOW3:BPC3"/>
    <mergeCell ref="BPD3:BPJ3"/>
    <mergeCell ref="BME3:BMK3"/>
    <mergeCell ref="BML3:BMR3"/>
    <mergeCell ref="BMS3:BMY3"/>
    <mergeCell ref="BMZ3:BNF3"/>
    <mergeCell ref="BNG3:BNM3"/>
    <mergeCell ref="BNN3:BNT3"/>
    <mergeCell ref="BUG3:BUM3"/>
    <mergeCell ref="BUN3:BUT3"/>
    <mergeCell ref="BUU3:BVA3"/>
    <mergeCell ref="BVB3:BVH3"/>
    <mergeCell ref="BVI3:BVO3"/>
    <mergeCell ref="BVP3:BVV3"/>
    <mergeCell ref="BSQ3:BSW3"/>
    <mergeCell ref="BSX3:BTD3"/>
    <mergeCell ref="BTE3:BTK3"/>
    <mergeCell ref="BTL3:BTR3"/>
    <mergeCell ref="BTS3:BTY3"/>
    <mergeCell ref="BTZ3:BUF3"/>
    <mergeCell ref="BRA3:BRG3"/>
    <mergeCell ref="BRH3:BRN3"/>
    <mergeCell ref="BRO3:BRU3"/>
    <mergeCell ref="BRV3:BSB3"/>
    <mergeCell ref="BSC3:BSI3"/>
    <mergeCell ref="BSJ3:BSP3"/>
    <mergeCell ref="BZC3:BZI3"/>
    <mergeCell ref="BZJ3:BZP3"/>
    <mergeCell ref="BZQ3:BZW3"/>
    <mergeCell ref="BZX3:CAD3"/>
    <mergeCell ref="CAE3:CAK3"/>
    <mergeCell ref="CAL3:CAR3"/>
    <mergeCell ref="BXM3:BXS3"/>
    <mergeCell ref="BXT3:BXZ3"/>
    <mergeCell ref="BYA3:BYG3"/>
    <mergeCell ref="BYH3:BYN3"/>
    <mergeCell ref="BYO3:BYU3"/>
    <mergeCell ref="BYV3:BZB3"/>
    <mergeCell ref="BVW3:BWC3"/>
    <mergeCell ref="BWD3:BWJ3"/>
    <mergeCell ref="BWK3:BWQ3"/>
    <mergeCell ref="BWR3:BWX3"/>
    <mergeCell ref="BWY3:BXE3"/>
    <mergeCell ref="BXF3:BXL3"/>
    <mergeCell ref="CDY3:CEE3"/>
    <mergeCell ref="CEF3:CEL3"/>
    <mergeCell ref="CEM3:CES3"/>
    <mergeCell ref="CET3:CEZ3"/>
    <mergeCell ref="CFA3:CFG3"/>
    <mergeCell ref="CFH3:CFN3"/>
    <mergeCell ref="CCI3:CCO3"/>
    <mergeCell ref="CCP3:CCV3"/>
    <mergeCell ref="CCW3:CDC3"/>
    <mergeCell ref="CDD3:CDJ3"/>
    <mergeCell ref="CDK3:CDQ3"/>
    <mergeCell ref="CDR3:CDX3"/>
    <mergeCell ref="CAS3:CAY3"/>
    <mergeCell ref="CAZ3:CBF3"/>
    <mergeCell ref="CBG3:CBM3"/>
    <mergeCell ref="CBN3:CBT3"/>
    <mergeCell ref="CBU3:CCA3"/>
    <mergeCell ref="CCB3:CCH3"/>
    <mergeCell ref="CIU3:CJA3"/>
    <mergeCell ref="CJB3:CJH3"/>
    <mergeCell ref="CJI3:CJO3"/>
    <mergeCell ref="CJP3:CJV3"/>
    <mergeCell ref="CJW3:CKC3"/>
    <mergeCell ref="CKD3:CKJ3"/>
    <mergeCell ref="CHE3:CHK3"/>
    <mergeCell ref="CHL3:CHR3"/>
    <mergeCell ref="CHS3:CHY3"/>
    <mergeCell ref="CHZ3:CIF3"/>
    <mergeCell ref="CIG3:CIM3"/>
    <mergeCell ref="CIN3:CIT3"/>
    <mergeCell ref="CFO3:CFU3"/>
    <mergeCell ref="CFV3:CGB3"/>
    <mergeCell ref="CGC3:CGI3"/>
    <mergeCell ref="CGJ3:CGP3"/>
    <mergeCell ref="CGQ3:CGW3"/>
    <mergeCell ref="CGX3:CHD3"/>
    <mergeCell ref="CNQ3:CNW3"/>
    <mergeCell ref="CNX3:COD3"/>
    <mergeCell ref="COE3:COK3"/>
    <mergeCell ref="COL3:COR3"/>
    <mergeCell ref="COS3:COY3"/>
    <mergeCell ref="COZ3:CPF3"/>
    <mergeCell ref="CMA3:CMG3"/>
    <mergeCell ref="CMH3:CMN3"/>
    <mergeCell ref="CMO3:CMU3"/>
    <mergeCell ref="CMV3:CNB3"/>
    <mergeCell ref="CNC3:CNI3"/>
    <mergeCell ref="CNJ3:CNP3"/>
    <mergeCell ref="CKK3:CKQ3"/>
    <mergeCell ref="CKR3:CKX3"/>
    <mergeCell ref="CKY3:CLE3"/>
    <mergeCell ref="CLF3:CLL3"/>
    <mergeCell ref="CLM3:CLS3"/>
    <mergeCell ref="CLT3:CLZ3"/>
    <mergeCell ref="CSM3:CSS3"/>
    <mergeCell ref="CST3:CSZ3"/>
    <mergeCell ref="CTA3:CTG3"/>
    <mergeCell ref="CTH3:CTN3"/>
    <mergeCell ref="CTO3:CTU3"/>
    <mergeCell ref="CTV3:CUB3"/>
    <mergeCell ref="CQW3:CRC3"/>
    <mergeCell ref="CRD3:CRJ3"/>
    <mergeCell ref="CRK3:CRQ3"/>
    <mergeCell ref="CRR3:CRX3"/>
    <mergeCell ref="CRY3:CSE3"/>
    <mergeCell ref="CSF3:CSL3"/>
    <mergeCell ref="CPG3:CPM3"/>
    <mergeCell ref="CPN3:CPT3"/>
    <mergeCell ref="CPU3:CQA3"/>
    <mergeCell ref="CQB3:CQH3"/>
    <mergeCell ref="CQI3:CQO3"/>
    <mergeCell ref="CQP3:CQV3"/>
    <mergeCell ref="CXI3:CXO3"/>
    <mergeCell ref="CXP3:CXV3"/>
    <mergeCell ref="CXW3:CYC3"/>
    <mergeCell ref="CYD3:CYJ3"/>
    <mergeCell ref="CYK3:CYQ3"/>
    <mergeCell ref="CYR3:CYX3"/>
    <mergeCell ref="CVS3:CVY3"/>
    <mergeCell ref="CVZ3:CWF3"/>
    <mergeCell ref="CWG3:CWM3"/>
    <mergeCell ref="CWN3:CWT3"/>
    <mergeCell ref="CWU3:CXA3"/>
    <mergeCell ref="CXB3:CXH3"/>
    <mergeCell ref="CUC3:CUI3"/>
    <mergeCell ref="CUJ3:CUP3"/>
    <mergeCell ref="CUQ3:CUW3"/>
    <mergeCell ref="CUX3:CVD3"/>
    <mergeCell ref="CVE3:CVK3"/>
    <mergeCell ref="CVL3:CVR3"/>
    <mergeCell ref="DCE3:DCK3"/>
    <mergeCell ref="DCL3:DCR3"/>
    <mergeCell ref="DCS3:DCY3"/>
    <mergeCell ref="DCZ3:DDF3"/>
    <mergeCell ref="DDG3:DDM3"/>
    <mergeCell ref="DDN3:DDT3"/>
    <mergeCell ref="DAO3:DAU3"/>
    <mergeCell ref="DAV3:DBB3"/>
    <mergeCell ref="DBC3:DBI3"/>
    <mergeCell ref="DBJ3:DBP3"/>
    <mergeCell ref="DBQ3:DBW3"/>
    <mergeCell ref="DBX3:DCD3"/>
    <mergeCell ref="CYY3:CZE3"/>
    <mergeCell ref="CZF3:CZL3"/>
    <mergeCell ref="CZM3:CZS3"/>
    <mergeCell ref="CZT3:CZZ3"/>
    <mergeCell ref="DAA3:DAG3"/>
    <mergeCell ref="DAH3:DAN3"/>
    <mergeCell ref="DHA3:DHG3"/>
    <mergeCell ref="DHH3:DHN3"/>
    <mergeCell ref="DHO3:DHU3"/>
    <mergeCell ref="DHV3:DIB3"/>
    <mergeCell ref="DIC3:DII3"/>
    <mergeCell ref="DIJ3:DIP3"/>
    <mergeCell ref="DFK3:DFQ3"/>
    <mergeCell ref="DFR3:DFX3"/>
    <mergeCell ref="DFY3:DGE3"/>
    <mergeCell ref="DGF3:DGL3"/>
    <mergeCell ref="DGM3:DGS3"/>
    <mergeCell ref="DGT3:DGZ3"/>
    <mergeCell ref="DDU3:DEA3"/>
    <mergeCell ref="DEB3:DEH3"/>
    <mergeCell ref="DEI3:DEO3"/>
    <mergeCell ref="DEP3:DEV3"/>
    <mergeCell ref="DEW3:DFC3"/>
    <mergeCell ref="DFD3:DFJ3"/>
    <mergeCell ref="DLW3:DMC3"/>
    <mergeCell ref="DMD3:DMJ3"/>
    <mergeCell ref="DMK3:DMQ3"/>
    <mergeCell ref="DMR3:DMX3"/>
    <mergeCell ref="DMY3:DNE3"/>
    <mergeCell ref="DNF3:DNL3"/>
    <mergeCell ref="DKG3:DKM3"/>
    <mergeCell ref="DKN3:DKT3"/>
    <mergeCell ref="DKU3:DLA3"/>
    <mergeCell ref="DLB3:DLH3"/>
    <mergeCell ref="DLI3:DLO3"/>
    <mergeCell ref="DLP3:DLV3"/>
    <mergeCell ref="DIQ3:DIW3"/>
    <mergeCell ref="DIX3:DJD3"/>
    <mergeCell ref="DJE3:DJK3"/>
    <mergeCell ref="DJL3:DJR3"/>
    <mergeCell ref="DJS3:DJY3"/>
    <mergeCell ref="DJZ3:DKF3"/>
    <mergeCell ref="DQS3:DQY3"/>
    <mergeCell ref="DQZ3:DRF3"/>
    <mergeCell ref="DRG3:DRM3"/>
    <mergeCell ref="DRN3:DRT3"/>
    <mergeCell ref="DRU3:DSA3"/>
    <mergeCell ref="DSB3:DSH3"/>
    <mergeCell ref="DPC3:DPI3"/>
    <mergeCell ref="DPJ3:DPP3"/>
    <mergeCell ref="DPQ3:DPW3"/>
    <mergeCell ref="DPX3:DQD3"/>
    <mergeCell ref="DQE3:DQK3"/>
    <mergeCell ref="DQL3:DQR3"/>
    <mergeCell ref="DNM3:DNS3"/>
    <mergeCell ref="DNT3:DNZ3"/>
    <mergeCell ref="DOA3:DOG3"/>
    <mergeCell ref="DOH3:DON3"/>
    <mergeCell ref="DOO3:DOU3"/>
    <mergeCell ref="DOV3:DPB3"/>
    <mergeCell ref="DVO3:DVU3"/>
    <mergeCell ref="DVV3:DWB3"/>
    <mergeCell ref="DWC3:DWI3"/>
    <mergeCell ref="DWJ3:DWP3"/>
    <mergeCell ref="DWQ3:DWW3"/>
    <mergeCell ref="DWX3:DXD3"/>
    <mergeCell ref="DTY3:DUE3"/>
    <mergeCell ref="DUF3:DUL3"/>
    <mergeCell ref="DUM3:DUS3"/>
    <mergeCell ref="DUT3:DUZ3"/>
    <mergeCell ref="DVA3:DVG3"/>
    <mergeCell ref="DVH3:DVN3"/>
    <mergeCell ref="DSI3:DSO3"/>
    <mergeCell ref="DSP3:DSV3"/>
    <mergeCell ref="DSW3:DTC3"/>
    <mergeCell ref="DTD3:DTJ3"/>
    <mergeCell ref="DTK3:DTQ3"/>
    <mergeCell ref="DTR3:DTX3"/>
    <mergeCell ref="EAK3:EAQ3"/>
    <mergeCell ref="EAR3:EAX3"/>
    <mergeCell ref="EAY3:EBE3"/>
    <mergeCell ref="EBF3:EBL3"/>
    <mergeCell ref="EBM3:EBS3"/>
    <mergeCell ref="EBT3:EBZ3"/>
    <mergeCell ref="DYU3:DZA3"/>
    <mergeCell ref="DZB3:DZH3"/>
    <mergeCell ref="DZI3:DZO3"/>
    <mergeCell ref="DZP3:DZV3"/>
    <mergeCell ref="DZW3:EAC3"/>
    <mergeCell ref="EAD3:EAJ3"/>
    <mergeCell ref="DXE3:DXK3"/>
    <mergeCell ref="DXL3:DXR3"/>
    <mergeCell ref="DXS3:DXY3"/>
    <mergeCell ref="DXZ3:DYF3"/>
    <mergeCell ref="DYG3:DYM3"/>
    <mergeCell ref="DYN3:DYT3"/>
    <mergeCell ref="EFG3:EFM3"/>
    <mergeCell ref="EFN3:EFT3"/>
    <mergeCell ref="EFU3:EGA3"/>
    <mergeCell ref="EGB3:EGH3"/>
    <mergeCell ref="EGI3:EGO3"/>
    <mergeCell ref="EGP3:EGV3"/>
    <mergeCell ref="EDQ3:EDW3"/>
    <mergeCell ref="EDX3:EED3"/>
    <mergeCell ref="EEE3:EEK3"/>
    <mergeCell ref="EEL3:EER3"/>
    <mergeCell ref="EES3:EEY3"/>
    <mergeCell ref="EEZ3:EFF3"/>
    <mergeCell ref="ECA3:ECG3"/>
    <mergeCell ref="ECH3:ECN3"/>
    <mergeCell ref="ECO3:ECU3"/>
    <mergeCell ref="ECV3:EDB3"/>
    <mergeCell ref="EDC3:EDI3"/>
    <mergeCell ref="EDJ3:EDP3"/>
    <mergeCell ref="EKC3:EKI3"/>
    <mergeCell ref="EKJ3:EKP3"/>
    <mergeCell ref="EKQ3:EKW3"/>
    <mergeCell ref="EKX3:ELD3"/>
    <mergeCell ref="ELE3:ELK3"/>
    <mergeCell ref="ELL3:ELR3"/>
    <mergeCell ref="EIM3:EIS3"/>
    <mergeCell ref="EIT3:EIZ3"/>
    <mergeCell ref="EJA3:EJG3"/>
    <mergeCell ref="EJH3:EJN3"/>
    <mergeCell ref="EJO3:EJU3"/>
    <mergeCell ref="EJV3:EKB3"/>
    <mergeCell ref="EGW3:EHC3"/>
    <mergeCell ref="EHD3:EHJ3"/>
    <mergeCell ref="EHK3:EHQ3"/>
    <mergeCell ref="EHR3:EHX3"/>
    <mergeCell ref="EHY3:EIE3"/>
    <mergeCell ref="EIF3:EIL3"/>
    <mergeCell ref="EOY3:EPE3"/>
    <mergeCell ref="EPF3:EPL3"/>
    <mergeCell ref="EPM3:EPS3"/>
    <mergeCell ref="EPT3:EPZ3"/>
    <mergeCell ref="EQA3:EQG3"/>
    <mergeCell ref="EQH3:EQN3"/>
    <mergeCell ref="ENI3:ENO3"/>
    <mergeCell ref="ENP3:ENV3"/>
    <mergeCell ref="ENW3:EOC3"/>
    <mergeCell ref="EOD3:EOJ3"/>
    <mergeCell ref="EOK3:EOQ3"/>
    <mergeCell ref="EOR3:EOX3"/>
    <mergeCell ref="ELS3:ELY3"/>
    <mergeCell ref="ELZ3:EMF3"/>
    <mergeCell ref="EMG3:EMM3"/>
    <mergeCell ref="EMN3:EMT3"/>
    <mergeCell ref="EMU3:ENA3"/>
    <mergeCell ref="ENB3:ENH3"/>
    <mergeCell ref="ETU3:EUA3"/>
    <mergeCell ref="EUB3:EUH3"/>
    <mergeCell ref="EUI3:EUO3"/>
    <mergeCell ref="EUP3:EUV3"/>
    <mergeCell ref="EUW3:EVC3"/>
    <mergeCell ref="EVD3:EVJ3"/>
    <mergeCell ref="ESE3:ESK3"/>
    <mergeCell ref="ESL3:ESR3"/>
    <mergeCell ref="ESS3:ESY3"/>
    <mergeCell ref="ESZ3:ETF3"/>
    <mergeCell ref="ETG3:ETM3"/>
    <mergeCell ref="ETN3:ETT3"/>
    <mergeCell ref="EQO3:EQU3"/>
    <mergeCell ref="EQV3:ERB3"/>
    <mergeCell ref="ERC3:ERI3"/>
    <mergeCell ref="ERJ3:ERP3"/>
    <mergeCell ref="ERQ3:ERW3"/>
    <mergeCell ref="ERX3:ESD3"/>
    <mergeCell ref="EYQ3:EYW3"/>
    <mergeCell ref="EYX3:EZD3"/>
    <mergeCell ref="EZE3:EZK3"/>
    <mergeCell ref="EZL3:EZR3"/>
    <mergeCell ref="EZS3:EZY3"/>
    <mergeCell ref="EZZ3:FAF3"/>
    <mergeCell ref="EXA3:EXG3"/>
    <mergeCell ref="EXH3:EXN3"/>
    <mergeCell ref="EXO3:EXU3"/>
    <mergeCell ref="EXV3:EYB3"/>
    <mergeCell ref="EYC3:EYI3"/>
    <mergeCell ref="EYJ3:EYP3"/>
    <mergeCell ref="EVK3:EVQ3"/>
    <mergeCell ref="EVR3:EVX3"/>
    <mergeCell ref="EVY3:EWE3"/>
    <mergeCell ref="EWF3:EWL3"/>
    <mergeCell ref="EWM3:EWS3"/>
    <mergeCell ref="EWT3:EWZ3"/>
    <mergeCell ref="FDM3:FDS3"/>
    <mergeCell ref="FDT3:FDZ3"/>
    <mergeCell ref="FEA3:FEG3"/>
    <mergeCell ref="FEH3:FEN3"/>
    <mergeCell ref="FEO3:FEU3"/>
    <mergeCell ref="FEV3:FFB3"/>
    <mergeCell ref="FBW3:FCC3"/>
    <mergeCell ref="FCD3:FCJ3"/>
    <mergeCell ref="FCK3:FCQ3"/>
    <mergeCell ref="FCR3:FCX3"/>
    <mergeCell ref="FCY3:FDE3"/>
    <mergeCell ref="FDF3:FDL3"/>
    <mergeCell ref="FAG3:FAM3"/>
    <mergeCell ref="FAN3:FAT3"/>
    <mergeCell ref="FAU3:FBA3"/>
    <mergeCell ref="FBB3:FBH3"/>
    <mergeCell ref="FBI3:FBO3"/>
    <mergeCell ref="FBP3:FBV3"/>
    <mergeCell ref="FII3:FIO3"/>
    <mergeCell ref="FIP3:FIV3"/>
    <mergeCell ref="FIW3:FJC3"/>
    <mergeCell ref="FJD3:FJJ3"/>
    <mergeCell ref="FJK3:FJQ3"/>
    <mergeCell ref="FJR3:FJX3"/>
    <mergeCell ref="FGS3:FGY3"/>
    <mergeCell ref="FGZ3:FHF3"/>
    <mergeCell ref="FHG3:FHM3"/>
    <mergeCell ref="FHN3:FHT3"/>
    <mergeCell ref="FHU3:FIA3"/>
    <mergeCell ref="FIB3:FIH3"/>
    <mergeCell ref="FFC3:FFI3"/>
    <mergeCell ref="FFJ3:FFP3"/>
    <mergeCell ref="FFQ3:FFW3"/>
    <mergeCell ref="FFX3:FGD3"/>
    <mergeCell ref="FGE3:FGK3"/>
    <mergeCell ref="FGL3:FGR3"/>
    <mergeCell ref="FNE3:FNK3"/>
    <mergeCell ref="FNL3:FNR3"/>
    <mergeCell ref="FNS3:FNY3"/>
    <mergeCell ref="FNZ3:FOF3"/>
    <mergeCell ref="FOG3:FOM3"/>
    <mergeCell ref="FON3:FOT3"/>
    <mergeCell ref="FLO3:FLU3"/>
    <mergeCell ref="FLV3:FMB3"/>
    <mergeCell ref="FMC3:FMI3"/>
    <mergeCell ref="FMJ3:FMP3"/>
    <mergeCell ref="FMQ3:FMW3"/>
    <mergeCell ref="FMX3:FND3"/>
    <mergeCell ref="FJY3:FKE3"/>
    <mergeCell ref="FKF3:FKL3"/>
    <mergeCell ref="FKM3:FKS3"/>
    <mergeCell ref="FKT3:FKZ3"/>
    <mergeCell ref="FLA3:FLG3"/>
    <mergeCell ref="FLH3:FLN3"/>
    <mergeCell ref="FSA3:FSG3"/>
    <mergeCell ref="FSH3:FSN3"/>
    <mergeCell ref="FSO3:FSU3"/>
    <mergeCell ref="FSV3:FTB3"/>
    <mergeCell ref="FTC3:FTI3"/>
    <mergeCell ref="FTJ3:FTP3"/>
    <mergeCell ref="FQK3:FQQ3"/>
    <mergeCell ref="FQR3:FQX3"/>
    <mergeCell ref="FQY3:FRE3"/>
    <mergeCell ref="FRF3:FRL3"/>
    <mergeCell ref="FRM3:FRS3"/>
    <mergeCell ref="FRT3:FRZ3"/>
    <mergeCell ref="FOU3:FPA3"/>
    <mergeCell ref="FPB3:FPH3"/>
    <mergeCell ref="FPI3:FPO3"/>
    <mergeCell ref="FPP3:FPV3"/>
    <mergeCell ref="FPW3:FQC3"/>
    <mergeCell ref="FQD3:FQJ3"/>
    <mergeCell ref="FWW3:FXC3"/>
    <mergeCell ref="FXD3:FXJ3"/>
    <mergeCell ref="FXK3:FXQ3"/>
    <mergeCell ref="FXR3:FXX3"/>
    <mergeCell ref="FXY3:FYE3"/>
    <mergeCell ref="FYF3:FYL3"/>
    <mergeCell ref="FVG3:FVM3"/>
    <mergeCell ref="FVN3:FVT3"/>
    <mergeCell ref="FVU3:FWA3"/>
    <mergeCell ref="FWB3:FWH3"/>
    <mergeCell ref="FWI3:FWO3"/>
    <mergeCell ref="FWP3:FWV3"/>
    <mergeCell ref="FTQ3:FTW3"/>
    <mergeCell ref="FTX3:FUD3"/>
    <mergeCell ref="FUE3:FUK3"/>
    <mergeCell ref="FUL3:FUR3"/>
    <mergeCell ref="FUS3:FUY3"/>
    <mergeCell ref="FUZ3:FVF3"/>
    <mergeCell ref="GBS3:GBY3"/>
    <mergeCell ref="GBZ3:GCF3"/>
    <mergeCell ref="GCG3:GCM3"/>
    <mergeCell ref="GCN3:GCT3"/>
    <mergeCell ref="GCU3:GDA3"/>
    <mergeCell ref="GDB3:GDH3"/>
    <mergeCell ref="GAC3:GAI3"/>
    <mergeCell ref="GAJ3:GAP3"/>
    <mergeCell ref="GAQ3:GAW3"/>
    <mergeCell ref="GAX3:GBD3"/>
    <mergeCell ref="GBE3:GBK3"/>
    <mergeCell ref="GBL3:GBR3"/>
    <mergeCell ref="FYM3:FYS3"/>
    <mergeCell ref="FYT3:FYZ3"/>
    <mergeCell ref="FZA3:FZG3"/>
    <mergeCell ref="FZH3:FZN3"/>
    <mergeCell ref="FZO3:FZU3"/>
    <mergeCell ref="FZV3:GAB3"/>
    <mergeCell ref="GGO3:GGU3"/>
    <mergeCell ref="GGV3:GHB3"/>
    <mergeCell ref="GHC3:GHI3"/>
    <mergeCell ref="GHJ3:GHP3"/>
    <mergeCell ref="GHQ3:GHW3"/>
    <mergeCell ref="GHX3:GID3"/>
    <mergeCell ref="GEY3:GFE3"/>
    <mergeCell ref="GFF3:GFL3"/>
    <mergeCell ref="GFM3:GFS3"/>
    <mergeCell ref="GFT3:GFZ3"/>
    <mergeCell ref="GGA3:GGG3"/>
    <mergeCell ref="GGH3:GGN3"/>
    <mergeCell ref="GDI3:GDO3"/>
    <mergeCell ref="GDP3:GDV3"/>
    <mergeCell ref="GDW3:GEC3"/>
    <mergeCell ref="GED3:GEJ3"/>
    <mergeCell ref="GEK3:GEQ3"/>
    <mergeCell ref="GER3:GEX3"/>
    <mergeCell ref="GLK3:GLQ3"/>
    <mergeCell ref="GLR3:GLX3"/>
    <mergeCell ref="GLY3:GME3"/>
    <mergeCell ref="GMF3:GML3"/>
    <mergeCell ref="GMM3:GMS3"/>
    <mergeCell ref="GMT3:GMZ3"/>
    <mergeCell ref="GJU3:GKA3"/>
    <mergeCell ref="GKB3:GKH3"/>
    <mergeCell ref="GKI3:GKO3"/>
    <mergeCell ref="GKP3:GKV3"/>
    <mergeCell ref="GKW3:GLC3"/>
    <mergeCell ref="GLD3:GLJ3"/>
    <mergeCell ref="GIE3:GIK3"/>
    <mergeCell ref="GIL3:GIR3"/>
    <mergeCell ref="GIS3:GIY3"/>
    <mergeCell ref="GIZ3:GJF3"/>
    <mergeCell ref="GJG3:GJM3"/>
    <mergeCell ref="GJN3:GJT3"/>
    <mergeCell ref="GQG3:GQM3"/>
    <mergeCell ref="GQN3:GQT3"/>
    <mergeCell ref="GQU3:GRA3"/>
    <mergeCell ref="GRB3:GRH3"/>
    <mergeCell ref="GRI3:GRO3"/>
    <mergeCell ref="GRP3:GRV3"/>
    <mergeCell ref="GOQ3:GOW3"/>
    <mergeCell ref="GOX3:GPD3"/>
    <mergeCell ref="GPE3:GPK3"/>
    <mergeCell ref="GPL3:GPR3"/>
    <mergeCell ref="GPS3:GPY3"/>
    <mergeCell ref="GPZ3:GQF3"/>
    <mergeCell ref="GNA3:GNG3"/>
    <mergeCell ref="GNH3:GNN3"/>
    <mergeCell ref="GNO3:GNU3"/>
    <mergeCell ref="GNV3:GOB3"/>
    <mergeCell ref="GOC3:GOI3"/>
    <mergeCell ref="GOJ3:GOP3"/>
    <mergeCell ref="GVC3:GVI3"/>
    <mergeCell ref="GVJ3:GVP3"/>
    <mergeCell ref="GVQ3:GVW3"/>
    <mergeCell ref="GVX3:GWD3"/>
    <mergeCell ref="GWE3:GWK3"/>
    <mergeCell ref="GWL3:GWR3"/>
    <mergeCell ref="GTM3:GTS3"/>
    <mergeCell ref="GTT3:GTZ3"/>
    <mergeCell ref="GUA3:GUG3"/>
    <mergeCell ref="GUH3:GUN3"/>
    <mergeCell ref="GUO3:GUU3"/>
    <mergeCell ref="GUV3:GVB3"/>
    <mergeCell ref="GRW3:GSC3"/>
    <mergeCell ref="GSD3:GSJ3"/>
    <mergeCell ref="GSK3:GSQ3"/>
    <mergeCell ref="GSR3:GSX3"/>
    <mergeCell ref="GSY3:GTE3"/>
    <mergeCell ref="GTF3:GTL3"/>
    <mergeCell ref="GZY3:HAE3"/>
    <mergeCell ref="HAF3:HAL3"/>
    <mergeCell ref="HAM3:HAS3"/>
    <mergeCell ref="HAT3:HAZ3"/>
    <mergeCell ref="HBA3:HBG3"/>
    <mergeCell ref="HBH3:HBN3"/>
    <mergeCell ref="GYI3:GYO3"/>
    <mergeCell ref="GYP3:GYV3"/>
    <mergeCell ref="GYW3:GZC3"/>
    <mergeCell ref="GZD3:GZJ3"/>
    <mergeCell ref="GZK3:GZQ3"/>
    <mergeCell ref="GZR3:GZX3"/>
    <mergeCell ref="GWS3:GWY3"/>
    <mergeCell ref="GWZ3:GXF3"/>
    <mergeCell ref="GXG3:GXM3"/>
    <mergeCell ref="GXN3:GXT3"/>
    <mergeCell ref="GXU3:GYA3"/>
    <mergeCell ref="GYB3:GYH3"/>
    <mergeCell ref="HEU3:HFA3"/>
    <mergeCell ref="HFB3:HFH3"/>
    <mergeCell ref="HFI3:HFO3"/>
    <mergeCell ref="HFP3:HFV3"/>
    <mergeCell ref="HFW3:HGC3"/>
    <mergeCell ref="HGD3:HGJ3"/>
    <mergeCell ref="HDE3:HDK3"/>
    <mergeCell ref="HDL3:HDR3"/>
    <mergeCell ref="HDS3:HDY3"/>
    <mergeCell ref="HDZ3:HEF3"/>
    <mergeCell ref="HEG3:HEM3"/>
    <mergeCell ref="HEN3:HET3"/>
    <mergeCell ref="HBO3:HBU3"/>
    <mergeCell ref="HBV3:HCB3"/>
    <mergeCell ref="HCC3:HCI3"/>
    <mergeCell ref="HCJ3:HCP3"/>
    <mergeCell ref="HCQ3:HCW3"/>
    <mergeCell ref="HCX3:HDD3"/>
    <mergeCell ref="HJQ3:HJW3"/>
    <mergeCell ref="HJX3:HKD3"/>
    <mergeCell ref="HKE3:HKK3"/>
    <mergeCell ref="HKL3:HKR3"/>
    <mergeCell ref="HKS3:HKY3"/>
    <mergeCell ref="HKZ3:HLF3"/>
    <mergeCell ref="HIA3:HIG3"/>
    <mergeCell ref="HIH3:HIN3"/>
    <mergeCell ref="HIO3:HIU3"/>
    <mergeCell ref="HIV3:HJB3"/>
    <mergeCell ref="HJC3:HJI3"/>
    <mergeCell ref="HJJ3:HJP3"/>
    <mergeCell ref="HGK3:HGQ3"/>
    <mergeCell ref="HGR3:HGX3"/>
    <mergeCell ref="HGY3:HHE3"/>
    <mergeCell ref="HHF3:HHL3"/>
    <mergeCell ref="HHM3:HHS3"/>
    <mergeCell ref="HHT3:HHZ3"/>
    <mergeCell ref="HOM3:HOS3"/>
    <mergeCell ref="HOT3:HOZ3"/>
    <mergeCell ref="HPA3:HPG3"/>
    <mergeCell ref="HPH3:HPN3"/>
    <mergeCell ref="HPO3:HPU3"/>
    <mergeCell ref="HPV3:HQB3"/>
    <mergeCell ref="HMW3:HNC3"/>
    <mergeCell ref="HND3:HNJ3"/>
    <mergeCell ref="HNK3:HNQ3"/>
    <mergeCell ref="HNR3:HNX3"/>
    <mergeCell ref="HNY3:HOE3"/>
    <mergeCell ref="HOF3:HOL3"/>
    <mergeCell ref="HLG3:HLM3"/>
    <mergeCell ref="HLN3:HLT3"/>
    <mergeCell ref="HLU3:HMA3"/>
    <mergeCell ref="HMB3:HMH3"/>
    <mergeCell ref="HMI3:HMO3"/>
    <mergeCell ref="HMP3:HMV3"/>
    <mergeCell ref="HTI3:HTO3"/>
    <mergeCell ref="HTP3:HTV3"/>
    <mergeCell ref="HTW3:HUC3"/>
    <mergeCell ref="HUD3:HUJ3"/>
    <mergeCell ref="HUK3:HUQ3"/>
    <mergeCell ref="HUR3:HUX3"/>
    <mergeCell ref="HRS3:HRY3"/>
    <mergeCell ref="HRZ3:HSF3"/>
    <mergeCell ref="HSG3:HSM3"/>
    <mergeCell ref="HSN3:HST3"/>
    <mergeCell ref="HSU3:HTA3"/>
    <mergeCell ref="HTB3:HTH3"/>
    <mergeCell ref="HQC3:HQI3"/>
    <mergeCell ref="HQJ3:HQP3"/>
    <mergeCell ref="HQQ3:HQW3"/>
    <mergeCell ref="HQX3:HRD3"/>
    <mergeCell ref="HRE3:HRK3"/>
    <mergeCell ref="HRL3:HRR3"/>
    <mergeCell ref="HYE3:HYK3"/>
    <mergeCell ref="HYL3:HYR3"/>
    <mergeCell ref="HYS3:HYY3"/>
    <mergeCell ref="HYZ3:HZF3"/>
    <mergeCell ref="HZG3:HZM3"/>
    <mergeCell ref="HZN3:HZT3"/>
    <mergeCell ref="HWO3:HWU3"/>
    <mergeCell ref="HWV3:HXB3"/>
    <mergeCell ref="HXC3:HXI3"/>
    <mergeCell ref="HXJ3:HXP3"/>
    <mergeCell ref="HXQ3:HXW3"/>
    <mergeCell ref="HXX3:HYD3"/>
    <mergeCell ref="HUY3:HVE3"/>
    <mergeCell ref="HVF3:HVL3"/>
    <mergeCell ref="HVM3:HVS3"/>
    <mergeCell ref="HVT3:HVZ3"/>
    <mergeCell ref="HWA3:HWG3"/>
    <mergeCell ref="HWH3:HWN3"/>
    <mergeCell ref="IDA3:IDG3"/>
    <mergeCell ref="IDH3:IDN3"/>
    <mergeCell ref="IDO3:IDU3"/>
    <mergeCell ref="IDV3:IEB3"/>
    <mergeCell ref="IEC3:IEI3"/>
    <mergeCell ref="IEJ3:IEP3"/>
    <mergeCell ref="IBK3:IBQ3"/>
    <mergeCell ref="IBR3:IBX3"/>
    <mergeCell ref="IBY3:ICE3"/>
    <mergeCell ref="ICF3:ICL3"/>
    <mergeCell ref="ICM3:ICS3"/>
    <mergeCell ref="ICT3:ICZ3"/>
    <mergeCell ref="HZU3:IAA3"/>
    <mergeCell ref="IAB3:IAH3"/>
    <mergeCell ref="IAI3:IAO3"/>
    <mergeCell ref="IAP3:IAV3"/>
    <mergeCell ref="IAW3:IBC3"/>
    <mergeCell ref="IBD3:IBJ3"/>
    <mergeCell ref="IHW3:IIC3"/>
    <mergeCell ref="IID3:IIJ3"/>
    <mergeCell ref="IIK3:IIQ3"/>
    <mergeCell ref="IIR3:IIX3"/>
    <mergeCell ref="IIY3:IJE3"/>
    <mergeCell ref="IJF3:IJL3"/>
    <mergeCell ref="IGG3:IGM3"/>
    <mergeCell ref="IGN3:IGT3"/>
    <mergeCell ref="IGU3:IHA3"/>
    <mergeCell ref="IHB3:IHH3"/>
    <mergeCell ref="IHI3:IHO3"/>
    <mergeCell ref="IHP3:IHV3"/>
    <mergeCell ref="IEQ3:IEW3"/>
    <mergeCell ref="IEX3:IFD3"/>
    <mergeCell ref="IFE3:IFK3"/>
    <mergeCell ref="IFL3:IFR3"/>
    <mergeCell ref="IFS3:IFY3"/>
    <mergeCell ref="IFZ3:IGF3"/>
    <mergeCell ref="IMS3:IMY3"/>
    <mergeCell ref="IMZ3:INF3"/>
    <mergeCell ref="ING3:INM3"/>
    <mergeCell ref="INN3:INT3"/>
    <mergeCell ref="INU3:IOA3"/>
    <mergeCell ref="IOB3:IOH3"/>
    <mergeCell ref="ILC3:ILI3"/>
    <mergeCell ref="ILJ3:ILP3"/>
    <mergeCell ref="ILQ3:ILW3"/>
    <mergeCell ref="ILX3:IMD3"/>
    <mergeCell ref="IME3:IMK3"/>
    <mergeCell ref="IML3:IMR3"/>
    <mergeCell ref="IJM3:IJS3"/>
    <mergeCell ref="IJT3:IJZ3"/>
    <mergeCell ref="IKA3:IKG3"/>
    <mergeCell ref="IKH3:IKN3"/>
    <mergeCell ref="IKO3:IKU3"/>
    <mergeCell ref="IKV3:ILB3"/>
    <mergeCell ref="IRO3:IRU3"/>
    <mergeCell ref="IRV3:ISB3"/>
    <mergeCell ref="ISC3:ISI3"/>
    <mergeCell ref="ISJ3:ISP3"/>
    <mergeCell ref="ISQ3:ISW3"/>
    <mergeCell ref="ISX3:ITD3"/>
    <mergeCell ref="IPY3:IQE3"/>
    <mergeCell ref="IQF3:IQL3"/>
    <mergeCell ref="IQM3:IQS3"/>
    <mergeCell ref="IQT3:IQZ3"/>
    <mergeCell ref="IRA3:IRG3"/>
    <mergeCell ref="IRH3:IRN3"/>
    <mergeCell ref="IOI3:IOO3"/>
    <mergeCell ref="IOP3:IOV3"/>
    <mergeCell ref="IOW3:IPC3"/>
    <mergeCell ref="IPD3:IPJ3"/>
    <mergeCell ref="IPK3:IPQ3"/>
    <mergeCell ref="IPR3:IPX3"/>
    <mergeCell ref="IWK3:IWQ3"/>
    <mergeCell ref="IWR3:IWX3"/>
    <mergeCell ref="IWY3:IXE3"/>
    <mergeCell ref="IXF3:IXL3"/>
    <mergeCell ref="IXM3:IXS3"/>
    <mergeCell ref="IXT3:IXZ3"/>
    <mergeCell ref="IUU3:IVA3"/>
    <mergeCell ref="IVB3:IVH3"/>
    <mergeCell ref="IVI3:IVO3"/>
    <mergeCell ref="IVP3:IVV3"/>
    <mergeCell ref="IVW3:IWC3"/>
    <mergeCell ref="IWD3:IWJ3"/>
    <mergeCell ref="ITE3:ITK3"/>
    <mergeCell ref="ITL3:ITR3"/>
    <mergeCell ref="ITS3:ITY3"/>
    <mergeCell ref="ITZ3:IUF3"/>
    <mergeCell ref="IUG3:IUM3"/>
    <mergeCell ref="IUN3:IUT3"/>
    <mergeCell ref="JBG3:JBM3"/>
    <mergeCell ref="JBN3:JBT3"/>
    <mergeCell ref="JBU3:JCA3"/>
    <mergeCell ref="JCB3:JCH3"/>
    <mergeCell ref="JCI3:JCO3"/>
    <mergeCell ref="JCP3:JCV3"/>
    <mergeCell ref="IZQ3:IZW3"/>
    <mergeCell ref="IZX3:JAD3"/>
    <mergeCell ref="JAE3:JAK3"/>
    <mergeCell ref="JAL3:JAR3"/>
    <mergeCell ref="JAS3:JAY3"/>
    <mergeCell ref="JAZ3:JBF3"/>
    <mergeCell ref="IYA3:IYG3"/>
    <mergeCell ref="IYH3:IYN3"/>
    <mergeCell ref="IYO3:IYU3"/>
    <mergeCell ref="IYV3:IZB3"/>
    <mergeCell ref="IZC3:IZI3"/>
    <mergeCell ref="IZJ3:IZP3"/>
    <mergeCell ref="JGC3:JGI3"/>
    <mergeCell ref="JGJ3:JGP3"/>
    <mergeCell ref="JGQ3:JGW3"/>
    <mergeCell ref="JGX3:JHD3"/>
    <mergeCell ref="JHE3:JHK3"/>
    <mergeCell ref="JHL3:JHR3"/>
    <mergeCell ref="JEM3:JES3"/>
    <mergeCell ref="JET3:JEZ3"/>
    <mergeCell ref="JFA3:JFG3"/>
    <mergeCell ref="JFH3:JFN3"/>
    <mergeCell ref="JFO3:JFU3"/>
    <mergeCell ref="JFV3:JGB3"/>
    <mergeCell ref="JCW3:JDC3"/>
    <mergeCell ref="JDD3:JDJ3"/>
    <mergeCell ref="JDK3:JDQ3"/>
    <mergeCell ref="JDR3:JDX3"/>
    <mergeCell ref="JDY3:JEE3"/>
    <mergeCell ref="JEF3:JEL3"/>
    <mergeCell ref="JKY3:JLE3"/>
    <mergeCell ref="JLF3:JLL3"/>
    <mergeCell ref="JLM3:JLS3"/>
    <mergeCell ref="JLT3:JLZ3"/>
    <mergeCell ref="JMA3:JMG3"/>
    <mergeCell ref="JMH3:JMN3"/>
    <mergeCell ref="JJI3:JJO3"/>
    <mergeCell ref="JJP3:JJV3"/>
    <mergeCell ref="JJW3:JKC3"/>
    <mergeCell ref="JKD3:JKJ3"/>
    <mergeCell ref="JKK3:JKQ3"/>
    <mergeCell ref="JKR3:JKX3"/>
    <mergeCell ref="JHS3:JHY3"/>
    <mergeCell ref="JHZ3:JIF3"/>
    <mergeCell ref="JIG3:JIM3"/>
    <mergeCell ref="JIN3:JIT3"/>
    <mergeCell ref="JIU3:JJA3"/>
    <mergeCell ref="JJB3:JJH3"/>
    <mergeCell ref="JPU3:JQA3"/>
    <mergeCell ref="JQB3:JQH3"/>
    <mergeCell ref="JQI3:JQO3"/>
    <mergeCell ref="JQP3:JQV3"/>
    <mergeCell ref="JQW3:JRC3"/>
    <mergeCell ref="JRD3:JRJ3"/>
    <mergeCell ref="JOE3:JOK3"/>
    <mergeCell ref="JOL3:JOR3"/>
    <mergeCell ref="JOS3:JOY3"/>
    <mergeCell ref="JOZ3:JPF3"/>
    <mergeCell ref="JPG3:JPM3"/>
    <mergeCell ref="JPN3:JPT3"/>
    <mergeCell ref="JMO3:JMU3"/>
    <mergeCell ref="JMV3:JNB3"/>
    <mergeCell ref="JNC3:JNI3"/>
    <mergeCell ref="JNJ3:JNP3"/>
    <mergeCell ref="JNQ3:JNW3"/>
    <mergeCell ref="JNX3:JOD3"/>
    <mergeCell ref="JUQ3:JUW3"/>
    <mergeCell ref="JUX3:JVD3"/>
    <mergeCell ref="JVE3:JVK3"/>
    <mergeCell ref="JVL3:JVR3"/>
    <mergeCell ref="JVS3:JVY3"/>
    <mergeCell ref="JVZ3:JWF3"/>
    <mergeCell ref="JTA3:JTG3"/>
    <mergeCell ref="JTH3:JTN3"/>
    <mergeCell ref="JTO3:JTU3"/>
    <mergeCell ref="JTV3:JUB3"/>
    <mergeCell ref="JUC3:JUI3"/>
    <mergeCell ref="JUJ3:JUP3"/>
    <mergeCell ref="JRK3:JRQ3"/>
    <mergeCell ref="JRR3:JRX3"/>
    <mergeCell ref="JRY3:JSE3"/>
    <mergeCell ref="JSF3:JSL3"/>
    <mergeCell ref="JSM3:JSS3"/>
    <mergeCell ref="JST3:JSZ3"/>
    <mergeCell ref="JZM3:JZS3"/>
    <mergeCell ref="JZT3:JZZ3"/>
    <mergeCell ref="KAA3:KAG3"/>
    <mergeCell ref="KAH3:KAN3"/>
    <mergeCell ref="KAO3:KAU3"/>
    <mergeCell ref="KAV3:KBB3"/>
    <mergeCell ref="JXW3:JYC3"/>
    <mergeCell ref="JYD3:JYJ3"/>
    <mergeCell ref="JYK3:JYQ3"/>
    <mergeCell ref="JYR3:JYX3"/>
    <mergeCell ref="JYY3:JZE3"/>
    <mergeCell ref="JZF3:JZL3"/>
    <mergeCell ref="JWG3:JWM3"/>
    <mergeCell ref="JWN3:JWT3"/>
    <mergeCell ref="JWU3:JXA3"/>
    <mergeCell ref="JXB3:JXH3"/>
    <mergeCell ref="JXI3:JXO3"/>
    <mergeCell ref="JXP3:JXV3"/>
    <mergeCell ref="KEI3:KEO3"/>
    <mergeCell ref="KEP3:KEV3"/>
    <mergeCell ref="KEW3:KFC3"/>
    <mergeCell ref="KFD3:KFJ3"/>
    <mergeCell ref="KFK3:KFQ3"/>
    <mergeCell ref="KFR3:KFX3"/>
    <mergeCell ref="KCS3:KCY3"/>
    <mergeCell ref="KCZ3:KDF3"/>
    <mergeCell ref="KDG3:KDM3"/>
    <mergeCell ref="KDN3:KDT3"/>
    <mergeCell ref="KDU3:KEA3"/>
    <mergeCell ref="KEB3:KEH3"/>
    <mergeCell ref="KBC3:KBI3"/>
    <mergeCell ref="KBJ3:KBP3"/>
    <mergeCell ref="KBQ3:KBW3"/>
    <mergeCell ref="KBX3:KCD3"/>
    <mergeCell ref="KCE3:KCK3"/>
    <mergeCell ref="KCL3:KCR3"/>
    <mergeCell ref="KJE3:KJK3"/>
    <mergeCell ref="KJL3:KJR3"/>
    <mergeCell ref="KJS3:KJY3"/>
    <mergeCell ref="KJZ3:KKF3"/>
    <mergeCell ref="KKG3:KKM3"/>
    <mergeCell ref="KKN3:KKT3"/>
    <mergeCell ref="KHO3:KHU3"/>
    <mergeCell ref="KHV3:KIB3"/>
    <mergeCell ref="KIC3:KII3"/>
    <mergeCell ref="KIJ3:KIP3"/>
    <mergeCell ref="KIQ3:KIW3"/>
    <mergeCell ref="KIX3:KJD3"/>
    <mergeCell ref="KFY3:KGE3"/>
    <mergeCell ref="KGF3:KGL3"/>
    <mergeCell ref="KGM3:KGS3"/>
    <mergeCell ref="KGT3:KGZ3"/>
    <mergeCell ref="KHA3:KHG3"/>
    <mergeCell ref="KHH3:KHN3"/>
    <mergeCell ref="KOA3:KOG3"/>
    <mergeCell ref="KOH3:KON3"/>
    <mergeCell ref="KOO3:KOU3"/>
    <mergeCell ref="KOV3:KPB3"/>
    <mergeCell ref="KPC3:KPI3"/>
    <mergeCell ref="KPJ3:KPP3"/>
    <mergeCell ref="KMK3:KMQ3"/>
    <mergeCell ref="KMR3:KMX3"/>
    <mergeCell ref="KMY3:KNE3"/>
    <mergeCell ref="KNF3:KNL3"/>
    <mergeCell ref="KNM3:KNS3"/>
    <mergeCell ref="KNT3:KNZ3"/>
    <mergeCell ref="KKU3:KLA3"/>
    <mergeCell ref="KLB3:KLH3"/>
    <mergeCell ref="KLI3:KLO3"/>
    <mergeCell ref="KLP3:KLV3"/>
    <mergeCell ref="KLW3:KMC3"/>
    <mergeCell ref="KMD3:KMJ3"/>
    <mergeCell ref="KSW3:KTC3"/>
    <mergeCell ref="KTD3:KTJ3"/>
    <mergeCell ref="KTK3:KTQ3"/>
    <mergeCell ref="KTR3:KTX3"/>
    <mergeCell ref="KTY3:KUE3"/>
    <mergeCell ref="KUF3:KUL3"/>
    <mergeCell ref="KRG3:KRM3"/>
    <mergeCell ref="KRN3:KRT3"/>
    <mergeCell ref="KRU3:KSA3"/>
    <mergeCell ref="KSB3:KSH3"/>
    <mergeCell ref="KSI3:KSO3"/>
    <mergeCell ref="KSP3:KSV3"/>
    <mergeCell ref="KPQ3:KPW3"/>
    <mergeCell ref="KPX3:KQD3"/>
    <mergeCell ref="KQE3:KQK3"/>
    <mergeCell ref="KQL3:KQR3"/>
    <mergeCell ref="KQS3:KQY3"/>
    <mergeCell ref="KQZ3:KRF3"/>
    <mergeCell ref="KXS3:KXY3"/>
    <mergeCell ref="KXZ3:KYF3"/>
    <mergeCell ref="KYG3:KYM3"/>
    <mergeCell ref="KYN3:KYT3"/>
    <mergeCell ref="KYU3:KZA3"/>
    <mergeCell ref="KZB3:KZH3"/>
    <mergeCell ref="KWC3:KWI3"/>
    <mergeCell ref="KWJ3:KWP3"/>
    <mergeCell ref="KWQ3:KWW3"/>
    <mergeCell ref="KWX3:KXD3"/>
    <mergeCell ref="KXE3:KXK3"/>
    <mergeCell ref="KXL3:KXR3"/>
    <mergeCell ref="KUM3:KUS3"/>
    <mergeCell ref="KUT3:KUZ3"/>
    <mergeCell ref="KVA3:KVG3"/>
    <mergeCell ref="KVH3:KVN3"/>
    <mergeCell ref="KVO3:KVU3"/>
    <mergeCell ref="KVV3:KWB3"/>
    <mergeCell ref="LCO3:LCU3"/>
    <mergeCell ref="LCV3:LDB3"/>
    <mergeCell ref="LDC3:LDI3"/>
    <mergeCell ref="LDJ3:LDP3"/>
    <mergeCell ref="LDQ3:LDW3"/>
    <mergeCell ref="LDX3:LED3"/>
    <mergeCell ref="LAY3:LBE3"/>
    <mergeCell ref="LBF3:LBL3"/>
    <mergeCell ref="LBM3:LBS3"/>
    <mergeCell ref="LBT3:LBZ3"/>
    <mergeCell ref="LCA3:LCG3"/>
    <mergeCell ref="LCH3:LCN3"/>
    <mergeCell ref="KZI3:KZO3"/>
    <mergeCell ref="KZP3:KZV3"/>
    <mergeCell ref="KZW3:LAC3"/>
    <mergeCell ref="LAD3:LAJ3"/>
    <mergeCell ref="LAK3:LAQ3"/>
    <mergeCell ref="LAR3:LAX3"/>
    <mergeCell ref="LHK3:LHQ3"/>
    <mergeCell ref="LHR3:LHX3"/>
    <mergeCell ref="LHY3:LIE3"/>
    <mergeCell ref="LIF3:LIL3"/>
    <mergeCell ref="LIM3:LIS3"/>
    <mergeCell ref="LIT3:LIZ3"/>
    <mergeCell ref="LFU3:LGA3"/>
    <mergeCell ref="LGB3:LGH3"/>
    <mergeCell ref="LGI3:LGO3"/>
    <mergeCell ref="LGP3:LGV3"/>
    <mergeCell ref="LGW3:LHC3"/>
    <mergeCell ref="LHD3:LHJ3"/>
    <mergeCell ref="LEE3:LEK3"/>
    <mergeCell ref="LEL3:LER3"/>
    <mergeCell ref="LES3:LEY3"/>
    <mergeCell ref="LEZ3:LFF3"/>
    <mergeCell ref="LFG3:LFM3"/>
    <mergeCell ref="LFN3:LFT3"/>
    <mergeCell ref="LMG3:LMM3"/>
    <mergeCell ref="LMN3:LMT3"/>
    <mergeCell ref="LMU3:LNA3"/>
    <mergeCell ref="LNB3:LNH3"/>
    <mergeCell ref="LNI3:LNO3"/>
    <mergeCell ref="LNP3:LNV3"/>
    <mergeCell ref="LKQ3:LKW3"/>
    <mergeCell ref="LKX3:LLD3"/>
    <mergeCell ref="LLE3:LLK3"/>
    <mergeCell ref="LLL3:LLR3"/>
    <mergeCell ref="LLS3:LLY3"/>
    <mergeCell ref="LLZ3:LMF3"/>
    <mergeCell ref="LJA3:LJG3"/>
    <mergeCell ref="LJH3:LJN3"/>
    <mergeCell ref="LJO3:LJU3"/>
    <mergeCell ref="LJV3:LKB3"/>
    <mergeCell ref="LKC3:LKI3"/>
    <mergeCell ref="LKJ3:LKP3"/>
    <mergeCell ref="LRC3:LRI3"/>
    <mergeCell ref="LRJ3:LRP3"/>
    <mergeCell ref="LRQ3:LRW3"/>
    <mergeCell ref="LRX3:LSD3"/>
    <mergeCell ref="LSE3:LSK3"/>
    <mergeCell ref="LSL3:LSR3"/>
    <mergeCell ref="LPM3:LPS3"/>
    <mergeCell ref="LPT3:LPZ3"/>
    <mergeCell ref="LQA3:LQG3"/>
    <mergeCell ref="LQH3:LQN3"/>
    <mergeCell ref="LQO3:LQU3"/>
    <mergeCell ref="LQV3:LRB3"/>
    <mergeCell ref="LNW3:LOC3"/>
    <mergeCell ref="LOD3:LOJ3"/>
    <mergeCell ref="LOK3:LOQ3"/>
    <mergeCell ref="LOR3:LOX3"/>
    <mergeCell ref="LOY3:LPE3"/>
    <mergeCell ref="LPF3:LPL3"/>
    <mergeCell ref="LVY3:LWE3"/>
    <mergeCell ref="LWF3:LWL3"/>
    <mergeCell ref="LWM3:LWS3"/>
    <mergeCell ref="LWT3:LWZ3"/>
    <mergeCell ref="LXA3:LXG3"/>
    <mergeCell ref="LXH3:LXN3"/>
    <mergeCell ref="LUI3:LUO3"/>
    <mergeCell ref="LUP3:LUV3"/>
    <mergeCell ref="LUW3:LVC3"/>
    <mergeCell ref="LVD3:LVJ3"/>
    <mergeCell ref="LVK3:LVQ3"/>
    <mergeCell ref="LVR3:LVX3"/>
    <mergeCell ref="LSS3:LSY3"/>
    <mergeCell ref="LSZ3:LTF3"/>
    <mergeCell ref="LTG3:LTM3"/>
    <mergeCell ref="LTN3:LTT3"/>
    <mergeCell ref="LTU3:LUA3"/>
    <mergeCell ref="LUB3:LUH3"/>
    <mergeCell ref="MAU3:MBA3"/>
    <mergeCell ref="MBB3:MBH3"/>
    <mergeCell ref="MBI3:MBO3"/>
    <mergeCell ref="MBP3:MBV3"/>
    <mergeCell ref="MBW3:MCC3"/>
    <mergeCell ref="MCD3:MCJ3"/>
    <mergeCell ref="LZE3:LZK3"/>
    <mergeCell ref="LZL3:LZR3"/>
    <mergeCell ref="LZS3:LZY3"/>
    <mergeCell ref="LZZ3:MAF3"/>
    <mergeCell ref="MAG3:MAM3"/>
    <mergeCell ref="MAN3:MAT3"/>
    <mergeCell ref="LXO3:LXU3"/>
    <mergeCell ref="LXV3:LYB3"/>
    <mergeCell ref="LYC3:LYI3"/>
    <mergeCell ref="LYJ3:LYP3"/>
    <mergeCell ref="LYQ3:LYW3"/>
    <mergeCell ref="LYX3:LZD3"/>
    <mergeCell ref="MFQ3:MFW3"/>
    <mergeCell ref="MFX3:MGD3"/>
    <mergeCell ref="MGE3:MGK3"/>
    <mergeCell ref="MGL3:MGR3"/>
    <mergeCell ref="MGS3:MGY3"/>
    <mergeCell ref="MGZ3:MHF3"/>
    <mergeCell ref="MEA3:MEG3"/>
    <mergeCell ref="MEH3:MEN3"/>
    <mergeCell ref="MEO3:MEU3"/>
    <mergeCell ref="MEV3:MFB3"/>
    <mergeCell ref="MFC3:MFI3"/>
    <mergeCell ref="MFJ3:MFP3"/>
    <mergeCell ref="MCK3:MCQ3"/>
    <mergeCell ref="MCR3:MCX3"/>
    <mergeCell ref="MCY3:MDE3"/>
    <mergeCell ref="MDF3:MDL3"/>
    <mergeCell ref="MDM3:MDS3"/>
    <mergeCell ref="MDT3:MDZ3"/>
    <mergeCell ref="MKM3:MKS3"/>
    <mergeCell ref="MKT3:MKZ3"/>
    <mergeCell ref="MLA3:MLG3"/>
    <mergeCell ref="MLH3:MLN3"/>
    <mergeCell ref="MLO3:MLU3"/>
    <mergeCell ref="MLV3:MMB3"/>
    <mergeCell ref="MIW3:MJC3"/>
    <mergeCell ref="MJD3:MJJ3"/>
    <mergeCell ref="MJK3:MJQ3"/>
    <mergeCell ref="MJR3:MJX3"/>
    <mergeCell ref="MJY3:MKE3"/>
    <mergeCell ref="MKF3:MKL3"/>
    <mergeCell ref="MHG3:MHM3"/>
    <mergeCell ref="MHN3:MHT3"/>
    <mergeCell ref="MHU3:MIA3"/>
    <mergeCell ref="MIB3:MIH3"/>
    <mergeCell ref="MII3:MIO3"/>
    <mergeCell ref="MIP3:MIV3"/>
    <mergeCell ref="MPI3:MPO3"/>
    <mergeCell ref="MPP3:MPV3"/>
    <mergeCell ref="MPW3:MQC3"/>
    <mergeCell ref="MQD3:MQJ3"/>
    <mergeCell ref="MQK3:MQQ3"/>
    <mergeCell ref="MQR3:MQX3"/>
    <mergeCell ref="MNS3:MNY3"/>
    <mergeCell ref="MNZ3:MOF3"/>
    <mergeCell ref="MOG3:MOM3"/>
    <mergeCell ref="MON3:MOT3"/>
    <mergeCell ref="MOU3:MPA3"/>
    <mergeCell ref="MPB3:MPH3"/>
    <mergeCell ref="MMC3:MMI3"/>
    <mergeCell ref="MMJ3:MMP3"/>
    <mergeCell ref="MMQ3:MMW3"/>
    <mergeCell ref="MMX3:MND3"/>
    <mergeCell ref="MNE3:MNK3"/>
    <mergeCell ref="MNL3:MNR3"/>
    <mergeCell ref="MUE3:MUK3"/>
    <mergeCell ref="MUL3:MUR3"/>
    <mergeCell ref="MUS3:MUY3"/>
    <mergeCell ref="MUZ3:MVF3"/>
    <mergeCell ref="MVG3:MVM3"/>
    <mergeCell ref="MVN3:MVT3"/>
    <mergeCell ref="MSO3:MSU3"/>
    <mergeCell ref="MSV3:MTB3"/>
    <mergeCell ref="MTC3:MTI3"/>
    <mergeCell ref="MTJ3:MTP3"/>
    <mergeCell ref="MTQ3:MTW3"/>
    <mergeCell ref="MTX3:MUD3"/>
    <mergeCell ref="MQY3:MRE3"/>
    <mergeCell ref="MRF3:MRL3"/>
    <mergeCell ref="MRM3:MRS3"/>
    <mergeCell ref="MRT3:MRZ3"/>
    <mergeCell ref="MSA3:MSG3"/>
    <mergeCell ref="MSH3:MSN3"/>
    <mergeCell ref="MZA3:MZG3"/>
    <mergeCell ref="MZH3:MZN3"/>
    <mergeCell ref="MZO3:MZU3"/>
    <mergeCell ref="MZV3:NAB3"/>
    <mergeCell ref="NAC3:NAI3"/>
    <mergeCell ref="NAJ3:NAP3"/>
    <mergeCell ref="MXK3:MXQ3"/>
    <mergeCell ref="MXR3:MXX3"/>
    <mergeCell ref="MXY3:MYE3"/>
    <mergeCell ref="MYF3:MYL3"/>
    <mergeCell ref="MYM3:MYS3"/>
    <mergeCell ref="MYT3:MYZ3"/>
    <mergeCell ref="MVU3:MWA3"/>
    <mergeCell ref="MWB3:MWH3"/>
    <mergeCell ref="MWI3:MWO3"/>
    <mergeCell ref="MWP3:MWV3"/>
    <mergeCell ref="MWW3:MXC3"/>
    <mergeCell ref="MXD3:MXJ3"/>
    <mergeCell ref="NDW3:NEC3"/>
    <mergeCell ref="NED3:NEJ3"/>
    <mergeCell ref="NEK3:NEQ3"/>
    <mergeCell ref="NER3:NEX3"/>
    <mergeCell ref="NEY3:NFE3"/>
    <mergeCell ref="NFF3:NFL3"/>
    <mergeCell ref="NCG3:NCM3"/>
    <mergeCell ref="NCN3:NCT3"/>
    <mergeCell ref="NCU3:NDA3"/>
    <mergeCell ref="NDB3:NDH3"/>
    <mergeCell ref="NDI3:NDO3"/>
    <mergeCell ref="NDP3:NDV3"/>
    <mergeCell ref="NAQ3:NAW3"/>
    <mergeCell ref="NAX3:NBD3"/>
    <mergeCell ref="NBE3:NBK3"/>
    <mergeCell ref="NBL3:NBR3"/>
    <mergeCell ref="NBS3:NBY3"/>
    <mergeCell ref="NBZ3:NCF3"/>
    <mergeCell ref="NIS3:NIY3"/>
    <mergeCell ref="NIZ3:NJF3"/>
    <mergeCell ref="NJG3:NJM3"/>
    <mergeCell ref="NJN3:NJT3"/>
    <mergeCell ref="NJU3:NKA3"/>
    <mergeCell ref="NKB3:NKH3"/>
    <mergeCell ref="NHC3:NHI3"/>
    <mergeCell ref="NHJ3:NHP3"/>
    <mergeCell ref="NHQ3:NHW3"/>
    <mergeCell ref="NHX3:NID3"/>
    <mergeCell ref="NIE3:NIK3"/>
    <mergeCell ref="NIL3:NIR3"/>
    <mergeCell ref="NFM3:NFS3"/>
    <mergeCell ref="NFT3:NFZ3"/>
    <mergeCell ref="NGA3:NGG3"/>
    <mergeCell ref="NGH3:NGN3"/>
    <mergeCell ref="NGO3:NGU3"/>
    <mergeCell ref="NGV3:NHB3"/>
    <mergeCell ref="NNO3:NNU3"/>
    <mergeCell ref="NNV3:NOB3"/>
    <mergeCell ref="NOC3:NOI3"/>
    <mergeCell ref="NOJ3:NOP3"/>
    <mergeCell ref="NOQ3:NOW3"/>
    <mergeCell ref="NOX3:NPD3"/>
    <mergeCell ref="NLY3:NME3"/>
    <mergeCell ref="NMF3:NML3"/>
    <mergeCell ref="NMM3:NMS3"/>
    <mergeCell ref="NMT3:NMZ3"/>
    <mergeCell ref="NNA3:NNG3"/>
    <mergeCell ref="NNH3:NNN3"/>
    <mergeCell ref="NKI3:NKO3"/>
    <mergeCell ref="NKP3:NKV3"/>
    <mergeCell ref="NKW3:NLC3"/>
    <mergeCell ref="NLD3:NLJ3"/>
    <mergeCell ref="NLK3:NLQ3"/>
    <mergeCell ref="NLR3:NLX3"/>
    <mergeCell ref="NSK3:NSQ3"/>
    <mergeCell ref="NSR3:NSX3"/>
    <mergeCell ref="NSY3:NTE3"/>
    <mergeCell ref="NTF3:NTL3"/>
    <mergeCell ref="NTM3:NTS3"/>
    <mergeCell ref="NTT3:NTZ3"/>
    <mergeCell ref="NQU3:NRA3"/>
    <mergeCell ref="NRB3:NRH3"/>
    <mergeCell ref="NRI3:NRO3"/>
    <mergeCell ref="NRP3:NRV3"/>
    <mergeCell ref="NRW3:NSC3"/>
    <mergeCell ref="NSD3:NSJ3"/>
    <mergeCell ref="NPE3:NPK3"/>
    <mergeCell ref="NPL3:NPR3"/>
    <mergeCell ref="NPS3:NPY3"/>
    <mergeCell ref="NPZ3:NQF3"/>
    <mergeCell ref="NQG3:NQM3"/>
    <mergeCell ref="NQN3:NQT3"/>
    <mergeCell ref="NXG3:NXM3"/>
    <mergeCell ref="NXN3:NXT3"/>
    <mergeCell ref="NXU3:NYA3"/>
    <mergeCell ref="NYB3:NYH3"/>
    <mergeCell ref="NYI3:NYO3"/>
    <mergeCell ref="NYP3:NYV3"/>
    <mergeCell ref="NVQ3:NVW3"/>
    <mergeCell ref="NVX3:NWD3"/>
    <mergeCell ref="NWE3:NWK3"/>
    <mergeCell ref="NWL3:NWR3"/>
    <mergeCell ref="NWS3:NWY3"/>
    <mergeCell ref="NWZ3:NXF3"/>
    <mergeCell ref="NUA3:NUG3"/>
    <mergeCell ref="NUH3:NUN3"/>
    <mergeCell ref="NUO3:NUU3"/>
    <mergeCell ref="NUV3:NVB3"/>
    <mergeCell ref="NVC3:NVI3"/>
    <mergeCell ref="NVJ3:NVP3"/>
    <mergeCell ref="OCC3:OCI3"/>
    <mergeCell ref="OCJ3:OCP3"/>
    <mergeCell ref="OCQ3:OCW3"/>
    <mergeCell ref="OCX3:ODD3"/>
    <mergeCell ref="ODE3:ODK3"/>
    <mergeCell ref="ODL3:ODR3"/>
    <mergeCell ref="OAM3:OAS3"/>
    <mergeCell ref="OAT3:OAZ3"/>
    <mergeCell ref="OBA3:OBG3"/>
    <mergeCell ref="OBH3:OBN3"/>
    <mergeCell ref="OBO3:OBU3"/>
    <mergeCell ref="OBV3:OCB3"/>
    <mergeCell ref="NYW3:NZC3"/>
    <mergeCell ref="NZD3:NZJ3"/>
    <mergeCell ref="NZK3:NZQ3"/>
    <mergeCell ref="NZR3:NZX3"/>
    <mergeCell ref="NZY3:OAE3"/>
    <mergeCell ref="OAF3:OAL3"/>
    <mergeCell ref="OGY3:OHE3"/>
    <mergeCell ref="OHF3:OHL3"/>
    <mergeCell ref="OHM3:OHS3"/>
    <mergeCell ref="OHT3:OHZ3"/>
    <mergeCell ref="OIA3:OIG3"/>
    <mergeCell ref="OIH3:OIN3"/>
    <mergeCell ref="OFI3:OFO3"/>
    <mergeCell ref="OFP3:OFV3"/>
    <mergeCell ref="OFW3:OGC3"/>
    <mergeCell ref="OGD3:OGJ3"/>
    <mergeCell ref="OGK3:OGQ3"/>
    <mergeCell ref="OGR3:OGX3"/>
    <mergeCell ref="ODS3:ODY3"/>
    <mergeCell ref="ODZ3:OEF3"/>
    <mergeCell ref="OEG3:OEM3"/>
    <mergeCell ref="OEN3:OET3"/>
    <mergeCell ref="OEU3:OFA3"/>
    <mergeCell ref="OFB3:OFH3"/>
    <mergeCell ref="OLU3:OMA3"/>
    <mergeCell ref="OMB3:OMH3"/>
    <mergeCell ref="OMI3:OMO3"/>
    <mergeCell ref="OMP3:OMV3"/>
    <mergeCell ref="OMW3:ONC3"/>
    <mergeCell ref="OND3:ONJ3"/>
    <mergeCell ref="OKE3:OKK3"/>
    <mergeCell ref="OKL3:OKR3"/>
    <mergeCell ref="OKS3:OKY3"/>
    <mergeCell ref="OKZ3:OLF3"/>
    <mergeCell ref="OLG3:OLM3"/>
    <mergeCell ref="OLN3:OLT3"/>
    <mergeCell ref="OIO3:OIU3"/>
    <mergeCell ref="OIV3:OJB3"/>
    <mergeCell ref="OJC3:OJI3"/>
    <mergeCell ref="OJJ3:OJP3"/>
    <mergeCell ref="OJQ3:OJW3"/>
    <mergeCell ref="OJX3:OKD3"/>
    <mergeCell ref="OQQ3:OQW3"/>
    <mergeCell ref="OQX3:ORD3"/>
    <mergeCell ref="ORE3:ORK3"/>
    <mergeCell ref="ORL3:ORR3"/>
    <mergeCell ref="ORS3:ORY3"/>
    <mergeCell ref="ORZ3:OSF3"/>
    <mergeCell ref="OPA3:OPG3"/>
    <mergeCell ref="OPH3:OPN3"/>
    <mergeCell ref="OPO3:OPU3"/>
    <mergeCell ref="OPV3:OQB3"/>
    <mergeCell ref="OQC3:OQI3"/>
    <mergeCell ref="OQJ3:OQP3"/>
    <mergeCell ref="ONK3:ONQ3"/>
    <mergeCell ref="ONR3:ONX3"/>
    <mergeCell ref="ONY3:OOE3"/>
    <mergeCell ref="OOF3:OOL3"/>
    <mergeCell ref="OOM3:OOS3"/>
    <mergeCell ref="OOT3:OOZ3"/>
    <mergeCell ref="OVM3:OVS3"/>
    <mergeCell ref="OVT3:OVZ3"/>
    <mergeCell ref="OWA3:OWG3"/>
    <mergeCell ref="OWH3:OWN3"/>
    <mergeCell ref="OWO3:OWU3"/>
    <mergeCell ref="OWV3:OXB3"/>
    <mergeCell ref="OTW3:OUC3"/>
    <mergeCell ref="OUD3:OUJ3"/>
    <mergeCell ref="OUK3:OUQ3"/>
    <mergeCell ref="OUR3:OUX3"/>
    <mergeCell ref="OUY3:OVE3"/>
    <mergeCell ref="OVF3:OVL3"/>
    <mergeCell ref="OSG3:OSM3"/>
    <mergeCell ref="OSN3:OST3"/>
    <mergeCell ref="OSU3:OTA3"/>
    <mergeCell ref="OTB3:OTH3"/>
    <mergeCell ref="OTI3:OTO3"/>
    <mergeCell ref="OTP3:OTV3"/>
    <mergeCell ref="PAI3:PAO3"/>
    <mergeCell ref="PAP3:PAV3"/>
    <mergeCell ref="PAW3:PBC3"/>
    <mergeCell ref="PBD3:PBJ3"/>
    <mergeCell ref="PBK3:PBQ3"/>
    <mergeCell ref="PBR3:PBX3"/>
    <mergeCell ref="OYS3:OYY3"/>
    <mergeCell ref="OYZ3:OZF3"/>
    <mergeCell ref="OZG3:OZM3"/>
    <mergeCell ref="OZN3:OZT3"/>
    <mergeCell ref="OZU3:PAA3"/>
    <mergeCell ref="PAB3:PAH3"/>
    <mergeCell ref="OXC3:OXI3"/>
    <mergeCell ref="OXJ3:OXP3"/>
    <mergeCell ref="OXQ3:OXW3"/>
    <mergeCell ref="OXX3:OYD3"/>
    <mergeCell ref="OYE3:OYK3"/>
    <mergeCell ref="OYL3:OYR3"/>
    <mergeCell ref="PFE3:PFK3"/>
    <mergeCell ref="PFL3:PFR3"/>
    <mergeCell ref="PFS3:PFY3"/>
    <mergeCell ref="PFZ3:PGF3"/>
    <mergeCell ref="PGG3:PGM3"/>
    <mergeCell ref="PGN3:PGT3"/>
    <mergeCell ref="PDO3:PDU3"/>
    <mergeCell ref="PDV3:PEB3"/>
    <mergeCell ref="PEC3:PEI3"/>
    <mergeCell ref="PEJ3:PEP3"/>
    <mergeCell ref="PEQ3:PEW3"/>
    <mergeCell ref="PEX3:PFD3"/>
    <mergeCell ref="PBY3:PCE3"/>
    <mergeCell ref="PCF3:PCL3"/>
    <mergeCell ref="PCM3:PCS3"/>
    <mergeCell ref="PCT3:PCZ3"/>
    <mergeCell ref="PDA3:PDG3"/>
    <mergeCell ref="PDH3:PDN3"/>
    <mergeCell ref="PKA3:PKG3"/>
    <mergeCell ref="PKH3:PKN3"/>
    <mergeCell ref="PKO3:PKU3"/>
    <mergeCell ref="PKV3:PLB3"/>
    <mergeCell ref="PLC3:PLI3"/>
    <mergeCell ref="PLJ3:PLP3"/>
    <mergeCell ref="PIK3:PIQ3"/>
    <mergeCell ref="PIR3:PIX3"/>
    <mergeCell ref="PIY3:PJE3"/>
    <mergeCell ref="PJF3:PJL3"/>
    <mergeCell ref="PJM3:PJS3"/>
    <mergeCell ref="PJT3:PJZ3"/>
    <mergeCell ref="PGU3:PHA3"/>
    <mergeCell ref="PHB3:PHH3"/>
    <mergeCell ref="PHI3:PHO3"/>
    <mergeCell ref="PHP3:PHV3"/>
    <mergeCell ref="PHW3:PIC3"/>
    <mergeCell ref="PID3:PIJ3"/>
    <mergeCell ref="POW3:PPC3"/>
    <mergeCell ref="PPD3:PPJ3"/>
    <mergeCell ref="PPK3:PPQ3"/>
    <mergeCell ref="PPR3:PPX3"/>
    <mergeCell ref="PPY3:PQE3"/>
    <mergeCell ref="PQF3:PQL3"/>
    <mergeCell ref="PNG3:PNM3"/>
    <mergeCell ref="PNN3:PNT3"/>
    <mergeCell ref="PNU3:POA3"/>
    <mergeCell ref="POB3:POH3"/>
    <mergeCell ref="POI3:POO3"/>
    <mergeCell ref="POP3:POV3"/>
    <mergeCell ref="PLQ3:PLW3"/>
    <mergeCell ref="PLX3:PMD3"/>
    <mergeCell ref="PME3:PMK3"/>
    <mergeCell ref="PML3:PMR3"/>
    <mergeCell ref="PMS3:PMY3"/>
    <mergeCell ref="PMZ3:PNF3"/>
    <mergeCell ref="PTS3:PTY3"/>
    <mergeCell ref="PTZ3:PUF3"/>
    <mergeCell ref="PUG3:PUM3"/>
    <mergeCell ref="PUN3:PUT3"/>
    <mergeCell ref="PUU3:PVA3"/>
    <mergeCell ref="PVB3:PVH3"/>
    <mergeCell ref="PSC3:PSI3"/>
    <mergeCell ref="PSJ3:PSP3"/>
    <mergeCell ref="PSQ3:PSW3"/>
    <mergeCell ref="PSX3:PTD3"/>
    <mergeCell ref="PTE3:PTK3"/>
    <mergeCell ref="PTL3:PTR3"/>
    <mergeCell ref="PQM3:PQS3"/>
    <mergeCell ref="PQT3:PQZ3"/>
    <mergeCell ref="PRA3:PRG3"/>
    <mergeCell ref="PRH3:PRN3"/>
    <mergeCell ref="PRO3:PRU3"/>
    <mergeCell ref="PRV3:PSB3"/>
    <mergeCell ref="PYO3:PYU3"/>
    <mergeCell ref="PYV3:PZB3"/>
    <mergeCell ref="PZC3:PZI3"/>
    <mergeCell ref="PZJ3:PZP3"/>
    <mergeCell ref="PZQ3:PZW3"/>
    <mergeCell ref="PZX3:QAD3"/>
    <mergeCell ref="PWY3:PXE3"/>
    <mergeCell ref="PXF3:PXL3"/>
    <mergeCell ref="PXM3:PXS3"/>
    <mergeCell ref="PXT3:PXZ3"/>
    <mergeCell ref="PYA3:PYG3"/>
    <mergeCell ref="PYH3:PYN3"/>
    <mergeCell ref="PVI3:PVO3"/>
    <mergeCell ref="PVP3:PVV3"/>
    <mergeCell ref="PVW3:PWC3"/>
    <mergeCell ref="PWD3:PWJ3"/>
    <mergeCell ref="PWK3:PWQ3"/>
    <mergeCell ref="PWR3:PWX3"/>
    <mergeCell ref="QDK3:QDQ3"/>
    <mergeCell ref="QDR3:QDX3"/>
    <mergeCell ref="QDY3:QEE3"/>
    <mergeCell ref="QEF3:QEL3"/>
    <mergeCell ref="QEM3:QES3"/>
    <mergeCell ref="QET3:QEZ3"/>
    <mergeCell ref="QBU3:QCA3"/>
    <mergeCell ref="QCB3:QCH3"/>
    <mergeCell ref="QCI3:QCO3"/>
    <mergeCell ref="QCP3:QCV3"/>
    <mergeCell ref="QCW3:QDC3"/>
    <mergeCell ref="QDD3:QDJ3"/>
    <mergeCell ref="QAE3:QAK3"/>
    <mergeCell ref="QAL3:QAR3"/>
    <mergeCell ref="QAS3:QAY3"/>
    <mergeCell ref="QAZ3:QBF3"/>
    <mergeCell ref="QBG3:QBM3"/>
    <mergeCell ref="QBN3:QBT3"/>
    <mergeCell ref="QIG3:QIM3"/>
    <mergeCell ref="QIN3:QIT3"/>
    <mergeCell ref="QIU3:QJA3"/>
    <mergeCell ref="QJB3:QJH3"/>
    <mergeCell ref="QJI3:QJO3"/>
    <mergeCell ref="QJP3:QJV3"/>
    <mergeCell ref="QGQ3:QGW3"/>
    <mergeCell ref="QGX3:QHD3"/>
    <mergeCell ref="QHE3:QHK3"/>
    <mergeCell ref="QHL3:QHR3"/>
    <mergeCell ref="QHS3:QHY3"/>
    <mergeCell ref="QHZ3:QIF3"/>
    <mergeCell ref="QFA3:QFG3"/>
    <mergeCell ref="QFH3:QFN3"/>
    <mergeCell ref="QFO3:QFU3"/>
    <mergeCell ref="QFV3:QGB3"/>
    <mergeCell ref="QGC3:QGI3"/>
    <mergeCell ref="QGJ3:QGP3"/>
    <mergeCell ref="QNC3:QNI3"/>
    <mergeCell ref="QNJ3:QNP3"/>
    <mergeCell ref="QNQ3:QNW3"/>
    <mergeCell ref="QNX3:QOD3"/>
    <mergeCell ref="QOE3:QOK3"/>
    <mergeCell ref="QOL3:QOR3"/>
    <mergeCell ref="QLM3:QLS3"/>
    <mergeCell ref="QLT3:QLZ3"/>
    <mergeCell ref="QMA3:QMG3"/>
    <mergeCell ref="QMH3:QMN3"/>
    <mergeCell ref="QMO3:QMU3"/>
    <mergeCell ref="QMV3:QNB3"/>
    <mergeCell ref="QJW3:QKC3"/>
    <mergeCell ref="QKD3:QKJ3"/>
    <mergeCell ref="QKK3:QKQ3"/>
    <mergeCell ref="QKR3:QKX3"/>
    <mergeCell ref="QKY3:QLE3"/>
    <mergeCell ref="QLF3:QLL3"/>
    <mergeCell ref="QRY3:QSE3"/>
    <mergeCell ref="QSF3:QSL3"/>
    <mergeCell ref="QSM3:QSS3"/>
    <mergeCell ref="QST3:QSZ3"/>
    <mergeCell ref="QTA3:QTG3"/>
    <mergeCell ref="QTH3:QTN3"/>
    <mergeCell ref="QQI3:QQO3"/>
    <mergeCell ref="QQP3:QQV3"/>
    <mergeCell ref="QQW3:QRC3"/>
    <mergeCell ref="QRD3:QRJ3"/>
    <mergeCell ref="QRK3:QRQ3"/>
    <mergeCell ref="QRR3:QRX3"/>
    <mergeCell ref="QOS3:QOY3"/>
    <mergeCell ref="QOZ3:QPF3"/>
    <mergeCell ref="QPG3:QPM3"/>
    <mergeCell ref="QPN3:QPT3"/>
    <mergeCell ref="QPU3:QQA3"/>
    <mergeCell ref="QQB3:QQH3"/>
    <mergeCell ref="QWU3:QXA3"/>
    <mergeCell ref="QXB3:QXH3"/>
    <mergeCell ref="QXI3:QXO3"/>
    <mergeCell ref="QXP3:QXV3"/>
    <mergeCell ref="QXW3:QYC3"/>
    <mergeCell ref="QYD3:QYJ3"/>
    <mergeCell ref="QVE3:QVK3"/>
    <mergeCell ref="QVL3:QVR3"/>
    <mergeCell ref="QVS3:QVY3"/>
    <mergeCell ref="QVZ3:QWF3"/>
    <mergeCell ref="QWG3:QWM3"/>
    <mergeCell ref="QWN3:QWT3"/>
    <mergeCell ref="QTO3:QTU3"/>
    <mergeCell ref="QTV3:QUB3"/>
    <mergeCell ref="QUC3:QUI3"/>
    <mergeCell ref="QUJ3:QUP3"/>
    <mergeCell ref="QUQ3:QUW3"/>
    <mergeCell ref="QUX3:QVD3"/>
    <mergeCell ref="RBQ3:RBW3"/>
    <mergeCell ref="RBX3:RCD3"/>
    <mergeCell ref="RCE3:RCK3"/>
    <mergeCell ref="RCL3:RCR3"/>
    <mergeCell ref="RCS3:RCY3"/>
    <mergeCell ref="RCZ3:RDF3"/>
    <mergeCell ref="RAA3:RAG3"/>
    <mergeCell ref="RAH3:RAN3"/>
    <mergeCell ref="RAO3:RAU3"/>
    <mergeCell ref="RAV3:RBB3"/>
    <mergeCell ref="RBC3:RBI3"/>
    <mergeCell ref="RBJ3:RBP3"/>
    <mergeCell ref="QYK3:QYQ3"/>
    <mergeCell ref="QYR3:QYX3"/>
    <mergeCell ref="QYY3:QZE3"/>
    <mergeCell ref="QZF3:QZL3"/>
    <mergeCell ref="QZM3:QZS3"/>
    <mergeCell ref="QZT3:QZZ3"/>
    <mergeCell ref="RGM3:RGS3"/>
    <mergeCell ref="RGT3:RGZ3"/>
    <mergeCell ref="RHA3:RHG3"/>
    <mergeCell ref="RHH3:RHN3"/>
    <mergeCell ref="RHO3:RHU3"/>
    <mergeCell ref="RHV3:RIB3"/>
    <mergeCell ref="REW3:RFC3"/>
    <mergeCell ref="RFD3:RFJ3"/>
    <mergeCell ref="RFK3:RFQ3"/>
    <mergeCell ref="RFR3:RFX3"/>
    <mergeCell ref="RFY3:RGE3"/>
    <mergeCell ref="RGF3:RGL3"/>
    <mergeCell ref="RDG3:RDM3"/>
    <mergeCell ref="RDN3:RDT3"/>
    <mergeCell ref="RDU3:REA3"/>
    <mergeCell ref="REB3:REH3"/>
    <mergeCell ref="REI3:REO3"/>
    <mergeCell ref="REP3:REV3"/>
    <mergeCell ref="RLI3:RLO3"/>
    <mergeCell ref="RLP3:RLV3"/>
    <mergeCell ref="RLW3:RMC3"/>
    <mergeCell ref="RMD3:RMJ3"/>
    <mergeCell ref="RMK3:RMQ3"/>
    <mergeCell ref="RMR3:RMX3"/>
    <mergeCell ref="RJS3:RJY3"/>
    <mergeCell ref="RJZ3:RKF3"/>
    <mergeCell ref="RKG3:RKM3"/>
    <mergeCell ref="RKN3:RKT3"/>
    <mergeCell ref="RKU3:RLA3"/>
    <mergeCell ref="RLB3:RLH3"/>
    <mergeCell ref="RIC3:RII3"/>
    <mergeCell ref="RIJ3:RIP3"/>
    <mergeCell ref="RIQ3:RIW3"/>
    <mergeCell ref="RIX3:RJD3"/>
    <mergeCell ref="RJE3:RJK3"/>
    <mergeCell ref="RJL3:RJR3"/>
    <mergeCell ref="RQE3:RQK3"/>
    <mergeCell ref="RQL3:RQR3"/>
    <mergeCell ref="RQS3:RQY3"/>
    <mergeCell ref="RQZ3:RRF3"/>
    <mergeCell ref="RRG3:RRM3"/>
    <mergeCell ref="RRN3:RRT3"/>
    <mergeCell ref="ROO3:ROU3"/>
    <mergeCell ref="ROV3:RPB3"/>
    <mergeCell ref="RPC3:RPI3"/>
    <mergeCell ref="RPJ3:RPP3"/>
    <mergeCell ref="RPQ3:RPW3"/>
    <mergeCell ref="RPX3:RQD3"/>
    <mergeCell ref="RMY3:RNE3"/>
    <mergeCell ref="RNF3:RNL3"/>
    <mergeCell ref="RNM3:RNS3"/>
    <mergeCell ref="RNT3:RNZ3"/>
    <mergeCell ref="ROA3:ROG3"/>
    <mergeCell ref="ROH3:RON3"/>
    <mergeCell ref="RVA3:RVG3"/>
    <mergeCell ref="RVH3:RVN3"/>
    <mergeCell ref="RVO3:RVU3"/>
    <mergeCell ref="RVV3:RWB3"/>
    <mergeCell ref="RWC3:RWI3"/>
    <mergeCell ref="RWJ3:RWP3"/>
    <mergeCell ref="RTK3:RTQ3"/>
    <mergeCell ref="RTR3:RTX3"/>
    <mergeCell ref="RTY3:RUE3"/>
    <mergeCell ref="RUF3:RUL3"/>
    <mergeCell ref="RUM3:RUS3"/>
    <mergeCell ref="RUT3:RUZ3"/>
    <mergeCell ref="RRU3:RSA3"/>
    <mergeCell ref="RSB3:RSH3"/>
    <mergeCell ref="RSI3:RSO3"/>
    <mergeCell ref="RSP3:RSV3"/>
    <mergeCell ref="RSW3:RTC3"/>
    <mergeCell ref="RTD3:RTJ3"/>
    <mergeCell ref="RZW3:SAC3"/>
    <mergeCell ref="SAD3:SAJ3"/>
    <mergeCell ref="SAK3:SAQ3"/>
    <mergeCell ref="SAR3:SAX3"/>
    <mergeCell ref="SAY3:SBE3"/>
    <mergeCell ref="SBF3:SBL3"/>
    <mergeCell ref="RYG3:RYM3"/>
    <mergeCell ref="RYN3:RYT3"/>
    <mergeCell ref="RYU3:RZA3"/>
    <mergeCell ref="RZB3:RZH3"/>
    <mergeCell ref="RZI3:RZO3"/>
    <mergeCell ref="RZP3:RZV3"/>
    <mergeCell ref="RWQ3:RWW3"/>
    <mergeCell ref="RWX3:RXD3"/>
    <mergeCell ref="RXE3:RXK3"/>
    <mergeCell ref="RXL3:RXR3"/>
    <mergeCell ref="RXS3:RXY3"/>
    <mergeCell ref="RXZ3:RYF3"/>
    <mergeCell ref="SES3:SEY3"/>
    <mergeCell ref="SEZ3:SFF3"/>
    <mergeCell ref="SFG3:SFM3"/>
    <mergeCell ref="SFN3:SFT3"/>
    <mergeCell ref="SFU3:SGA3"/>
    <mergeCell ref="SGB3:SGH3"/>
    <mergeCell ref="SDC3:SDI3"/>
    <mergeCell ref="SDJ3:SDP3"/>
    <mergeCell ref="SDQ3:SDW3"/>
    <mergeCell ref="SDX3:SED3"/>
    <mergeCell ref="SEE3:SEK3"/>
    <mergeCell ref="SEL3:SER3"/>
    <mergeCell ref="SBM3:SBS3"/>
    <mergeCell ref="SBT3:SBZ3"/>
    <mergeCell ref="SCA3:SCG3"/>
    <mergeCell ref="SCH3:SCN3"/>
    <mergeCell ref="SCO3:SCU3"/>
    <mergeCell ref="SCV3:SDB3"/>
    <mergeCell ref="SJO3:SJU3"/>
    <mergeCell ref="SJV3:SKB3"/>
    <mergeCell ref="SKC3:SKI3"/>
    <mergeCell ref="SKJ3:SKP3"/>
    <mergeCell ref="SKQ3:SKW3"/>
    <mergeCell ref="SKX3:SLD3"/>
    <mergeCell ref="SHY3:SIE3"/>
    <mergeCell ref="SIF3:SIL3"/>
    <mergeCell ref="SIM3:SIS3"/>
    <mergeCell ref="SIT3:SIZ3"/>
    <mergeCell ref="SJA3:SJG3"/>
    <mergeCell ref="SJH3:SJN3"/>
    <mergeCell ref="SGI3:SGO3"/>
    <mergeCell ref="SGP3:SGV3"/>
    <mergeCell ref="SGW3:SHC3"/>
    <mergeCell ref="SHD3:SHJ3"/>
    <mergeCell ref="SHK3:SHQ3"/>
    <mergeCell ref="SHR3:SHX3"/>
    <mergeCell ref="SOK3:SOQ3"/>
    <mergeCell ref="SOR3:SOX3"/>
    <mergeCell ref="SOY3:SPE3"/>
    <mergeCell ref="SPF3:SPL3"/>
    <mergeCell ref="SPM3:SPS3"/>
    <mergeCell ref="SPT3:SPZ3"/>
    <mergeCell ref="SMU3:SNA3"/>
    <mergeCell ref="SNB3:SNH3"/>
    <mergeCell ref="SNI3:SNO3"/>
    <mergeCell ref="SNP3:SNV3"/>
    <mergeCell ref="SNW3:SOC3"/>
    <mergeCell ref="SOD3:SOJ3"/>
    <mergeCell ref="SLE3:SLK3"/>
    <mergeCell ref="SLL3:SLR3"/>
    <mergeCell ref="SLS3:SLY3"/>
    <mergeCell ref="SLZ3:SMF3"/>
    <mergeCell ref="SMG3:SMM3"/>
    <mergeCell ref="SMN3:SMT3"/>
    <mergeCell ref="STG3:STM3"/>
    <mergeCell ref="STN3:STT3"/>
    <mergeCell ref="STU3:SUA3"/>
    <mergeCell ref="SUB3:SUH3"/>
    <mergeCell ref="SUI3:SUO3"/>
    <mergeCell ref="SUP3:SUV3"/>
    <mergeCell ref="SRQ3:SRW3"/>
    <mergeCell ref="SRX3:SSD3"/>
    <mergeCell ref="SSE3:SSK3"/>
    <mergeCell ref="SSL3:SSR3"/>
    <mergeCell ref="SSS3:SSY3"/>
    <mergeCell ref="SSZ3:STF3"/>
    <mergeCell ref="SQA3:SQG3"/>
    <mergeCell ref="SQH3:SQN3"/>
    <mergeCell ref="SQO3:SQU3"/>
    <mergeCell ref="SQV3:SRB3"/>
    <mergeCell ref="SRC3:SRI3"/>
    <mergeCell ref="SRJ3:SRP3"/>
    <mergeCell ref="SYC3:SYI3"/>
    <mergeCell ref="SYJ3:SYP3"/>
    <mergeCell ref="SYQ3:SYW3"/>
    <mergeCell ref="SYX3:SZD3"/>
    <mergeCell ref="SZE3:SZK3"/>
    <mergeCell ref="SZL3:SZR3"/>
    <mergeCell ref="SWM3:SWS3"/>
    <mergeCell ref="SWT3:SWZ3"/>
    <mergeCell ref="SXA3:SXG3"/>
    <mergeCell ref="SXH3:SXN3"/>
    <mergeCell ref="SXO3:SXU3"/>
    <mergeCell ref="SXV3:SYB3"/>
    <mergeCell ref="SUW3:SVC3"/>
    <mergeCell ref="SVD3:SVJ3"/>
    <mergeCell ref="SVK3:SVQ3"/>
    <mergeCell ref="SVR3:SVX3"/>
    <mergeCell ref="SVY3:SWE3"/>
    <mergeCell ref="SWF3:SWL3"/>
    <mergeCell ref="TCY3:TDE3"/>
    <mergeCell ref="TDF3:TDL3"/>
    <mergeCell ref="TDM3:TDS3"/>
    <mergeCell ref="TDT3:TDZ3"/>
    <mergeCell ref="TEA3:TEG3"/>
    <mergeCell ref="TEH3:TEN3"/>
    <mergeCell ref="TBI3:TBO3"/>
    <mergeCell ref="TBP3:TBV3"/>
    <mergeCell ref="TBW3:TCC3"/>
    <mergeCell ref="TCD3:TCJ3"/>
    <mergeCell ref="TCK3:TCQ3"/>
    <mergeCell ref="TCR3:TCX3"/>
    <mergeCell ref="SZS3:SZY3"/>
    <mergeCell ref="SZZ3:TAF3"/>
    <mergeCell ref="TAG3:TAM3"/>
    <mergeCell ref="TAN3:TAT3"/>
    <mergeCell ref="TAU3:TBA3"/>
    <mergeCell ref="TBB3:TBH3"/>
    <mergeCell ref="THU3:TIA3"/>
    <mergeCell ref="TIB3:TIH3"/>
    <mergeCell ref="TII3:TIO3"/>
    <mergeCell ref="TIP3:TIV3"/>
    <mergeCell ref="TIW3:TJC3"/>
    <mergeCell ref="TJD3:TJJ3"/>
    <mergeCell ref="TGE3:TGK3"/>
    <mergeCell ref="TGL3:TGR3"/>
    <mergeCell ref="TGS3:TGY3"/>
    <mergeCell ref="TGZ3:THF3"/>
    <mergeCell ref="THG3:THM3"/>
    <mergeCell ref="THN3:THT3"/>
    <mergeCell ref="TEO3:TEU3"/>
    <mergeCell ref="TEV3:TFB3"/>
    <mergeCell ref="TFC3:TFI3"/>
    <mergeCell ref="TFJ3:TFP3"/>
    <mergeCell ref="TFQ3:TFW3"/>
    <mergeCell ref="TFX3:TGD3"/>
    <mergeCell ref="TMQ3:TMW3"/>
    <mergeCell ref="TMX3:TND3"/>
    <mergeCell ref="TNE3:TNK3"/>
    <mergeCell ref="TNL3:TNR3"/>
    <mergeCell ref="TNS3:TNY3"/>
    <mergeCell ref="TNZ3:TOF3"/>
    <mergeCell ref="TLA3:TLG3"/>
    <mergeCell ref="TLH3:TLN3"/>
    <mergeCell ref="TLO3:TLU3"/>
    <mergeCell ref="TLV3:TMB3"/>
    <mergeCell ref="TMC3:TMI3"/>
    <mergeCell ref="TMJ3:TMP3"/>
    <mergeCell ref="TJK3:TJQ3"/>
    <mergeCell ref="TJR3:TJX3"/>
    <mergeCell ref="TJY3:TKE3"/>
    <mergeCell ref="TKF3:TKL3"/>
    <mergeCell ref="TKM3:TKS3"/>
    <mergeCell ref="TKT3:TKZ3"/>
    <mergeCell ref="TRM3:TRS3"/>
    <mergeCell ref="TRT3:TRZ3"/>
    <mergeCell ref="TSA3:TSG3"/>
    <mergeCell ref="TSH3:TSN3"/>
    <mergeCell ref="TSO3:TSU3"/>
    <mergeCell ref="TSV3:TTB3"/>
    <mergeCell ref="TPW3:TQC3"/>
    <mergeCell ref="TQD3:TQJ3"/>
    <mergeCell ref="TQK3:TQQ3"/>
    <mergeCell ref="TQR3:TQX3"/>
    <mergeCell ref="TQY3:TRE3"/>
    <mergeCell ref="TRF3:TRL3"/>
    <mergeCell ref="TOG3:TOM3"/>
    <mergeCell ref="TON3:TOT3"/>
    <mergeCell ref="TOU3:TPA3"/>
    <mergeCell ref="TPB3:TPH3"/>
    <mergeCell ref="TPI3:TPO3"/>
    <mergeCell ref="TPP3:TPV3"/>
    <mergeCell ref="TWI3:TWO3"/>
    <mergeCell ref="TWP3:TWV3"/>
    <mergeCell ref="TWW3:TXC3"/>
    <mergeCell ref="TXD3:TXJ3"/>
    <mergeCell ref="TXK3:TXQ3"/>
    <mergeCell ref="TXR3:TXX3"/>
    <mergeCell ref="TUS3:TUY3"/>
    <mergeCell ref="TUZ3:TVF3"/>
    <mergeCell ref="TVG3:TVM3"/>
    <mergeCell ref="TVN3:TVT3"/>
    <mergeCell ref="TVU3:TWA3"/>
    <mergeCell ref="TWB3:TWH3"/>
    <mergeCell ref="TTC3:TTI3"/>
    <mergeCell ref="TTJ3:TTP3"/>
    <mergeCell ref="TTQ3:TTW3"/>
    <mergeCell ref="TTX3:TUD3"/>
    <mergeCell ref="TUE3:TUK3"/>
    <mergeCell ref="TUL3:TUR3"/>
    <mergeCell ref="UBE3:UBK3"/>
    <mergeCell ref="UBL3:UBR3"/>
    <mergeCell ref="UBS3:UBY3"/>
    <mergeCell ref="UBZ3:UCF3"/>
    <mergeCell ref="UCG3:UCM3"/>
    <mergeCell ref="UCN3:UCT3"/>
    <mergeCell ref="TZO3:TZU3"/>
    <mergeCell ref="TZV3:UAB3"/>
    <mergeCell ref="UAC3:UAI3"/>
    <mergeCell ref="UAJ3:UAP3"/>
    <mergeCell ref="UAQ3:UAW3"/>
    <mergeCell ref="UAX3:UBD3"/>
    <mergeCell ref="TXY3:TYE3"/>
    <mergeCell ref="TYF3:TYL3"/>
    <mergeCell ref="TYM3:TYS3"/>
    <mergeCell ref="TYT3:TYZ3"/>
    <mergeCell ref="TZA3:TZG3"/>
    <mergeCell ref="TZH3:TZN3"/>
    <mergeCell ref="UGA3:UGG3"/>
    <mergeCell ref="UGH3:UGN3"/>
    <mergeCell ref="UGO3:UGU3"/>
    <mergeCell ref="UGV3:UHB3"/>
    <mergeCell ref="UHC3:UHI3"/>
    <mergeCell ref="UHJ3:UHP3"/>
    <mergeCell ref="UEK3:UEQ3"/>
    <mergeCell ref="UER3:UEX3"/>
    <mergeCell ref="UEY3:UFE3"/>
    <mergeCell ref="UFF3:UFL3"/>
    <mergeCell ref="UFM3:UFS3"/>
    <mergeCell ref="UFT3:UFZ3"/>
    <mergeCell ref="UCU3:UDA3"/>
    <mergeCell ref="UDB3:UDH3"/>
    <mergeCell ref="UDI3:UDO3"/>
    <mergeCell ref="UDP3:UDV3"/>
    <mergeCell ref="UDW3:UEC3"/>
    <mergeCell ref="UED3:UEJ3"/>
    <mergeCell ref="UKW3:ULC3"/>
    <mergeCell ref="ULD3:ULJ3"/>
    <mergeCell ref="ULK3:ULQ3"/>
    <mergeCell ref="ULR3:ULX3"/>
    <mergeCell ref="ULY3:UME3"/>
    <mergeCell ref="UMF3:UML3"/>
    <mergeCell ref="UJG3:UJM3"/>
    <mergeCell ref="UJN3:UJT3"/>
    <mergeCell ref="UJU3:UKA3"/>
    <mergeCell ref="UKB3:UKH3"/>
    <mergeCell ref="UKI3:UKO3"/>
    <mergeCell ref="UKP3:UKV3"/>
    <mergeCell ref="UHQ3:UHW3"/>
    <mergeCell ref="UHX3:UID3"/>
    <mergeCell ref="UIE3:UIK3"/>
    <mergeCell ref="UIL3:UIR3"/>
    <mergeCell ref="UIS3:UIY3"/>
    <mergeCell ref="UIZ3:UJF3"/>
    <mergeCell ref="UPS3:UPY3"/>
    <mergeCell ref="UPZ3:UQF3"/>
    <mergeCell ref="UQG3:UQM3"/>
    <mergeCell ref="UQN3:UQT3"/>
    <mergeCell ref="UQU3:URA3"/>
    <mergeCell ref="URB3:URH3"/>
    <mergeCell ref="UOC3:UOI3"/>
    <mergeCell ref="UOJ3:UOP3"/>
    <mergeCell ref="UOQ3:UOW3"/>
    <mergeCell ref="UOX3:UPD3"/>
    <mergeCell ref="UPE3:UPK3"/>
    <mergeCell ref="UPL3:UPR3"/>
    <mergeCell ref="UMM3:UMS3"/>
    <mergeCell ref="UMT3:UMZ3"/>
    <mergeCell ref="UNA3:UNG3"/>
    <mergeCell ref="UNH3:UNN3"/>
    <mergeCell ref="UNO3:UNU3"/>
    <mergeCell ref="UNV3:UOB3"/>
    <mergeCell ref="UUO3:UUU3"/>
    <mergeCell ref="UUV3:UVB3"/>
    <mergeCell ref="UVC3:UVI3"/>
    <mergeCell ref="UVJ3:UVP3"/>
    <mergeCell ref="UVQ3:UVW3"/>
    <mergeCell ref="UVX3:UWD3"/>
    <mergeCell ref="USY3:UTE3"/>
    <mergeCell ref="UTF3:UTL3"/>
    <mergeCell ref="UTM3:UTS3"/>
    <mergeCell ref="UTT3:UTZ3"/>
    <mergeCell ref="UUA3:UUG3"/>
    <mergeCell ref="UUH3:UUN3"/>
    <mergeCell ref="URI3:URO3"/>
    <mergeCell ref="URP3:URV3"/>
    <mergeCell ref="URW3:USC3"/>
    <mergeCell ref="USD3:USJ3"/>
    <mergeCell ref="USK3:USQ3"/>
    <mergeCell ref="USR3:USX3"/>
    <mergeCell ref="UZK3:UZQ3"/>
    <mergeCell ref="UZR3:UZX3"/>
    <mergeCell ref="UZY3:VAE3"/>
    <mergeCell ref="VAF3:VAL3"/>
    <mergeCell ref="VAM3:VAS3"/>
    <mergeCell ref="VAT3:VAZ3"/>
    <mergeCell ref="UXU3:UYA3"/>
    <mergeCell ref="UYB3:UYH3"/>
    <mergeCell ref="UYI3:UYO3"/>
    <mergeCell ref="UYP3:UYV3"/>
    <mergeCell ref="UYW3:UZC3"/>
    <mergeCell ref="UZD3:UZJ3"/>
    <mergeCell ref="UWE3:UWK3"/>
    <mergeCell ref="UWL3:UWR3"/>
    <mergeCell ref="UWS3:UWY3"/>
    <mergeCell ref="UWZ3:UXF3"/>
    <mergeCell ref="UXG3:UXM3"/>
    <mergeCell ref="UXN3:UXT3"/>
    <mergeCell ref="VEG3:VEM3"/>
    <mergeCell ref="VEN3:VET3"/>
    <mergeCell ref="VEU3:VFA3"/>
    <mergeCell ref="VFB3:VFH3"/>
    <mergeCell ref="VFI3:VFO3"/>
    <mergeCell ref="VFP3:VFV3"/>
    <mergeCell ref="VCQ3:VCW3"/>
    <mergeCell ref="VCX3:VDD3"/>
    <mergeCell ref="VDE3:VDK3"/>
    <mergeCell ref="VDL3:VDR3"/>
    <mergeCell ref="VDS3:VDY3"/>
    <mergeCell ref="VDZ3:VEF3"/>
    <mergeCell ref="VBA3:VBG3"/>
    <mergeCell ref="VBH3:VBN3"/>
    <mergeCell ref="VBO3:VBU3"/>
    <mergeCell ref="VBV3:VCB3"/>
    <mergeCell ref="VCC3:VCI3"/>
    <mergeCell ref="VCJ3:VCP3"/>
    <mergeCell ref="VJC3:VJI3"/>
    <mergeCell ref="VJJ3:VJP3"/>
    <mergeCell ref="VJQ3:VJW3"/>
    <mergeCell ref="VJX3:VKD3"/>
    <mergeCell ref="VKE3:VKK3"/>
    <mergeCell ref="VKL3:VKR3"/>
    <mergeCell ref="VHM3:VHS3"/>
    <mergeCell ref="VHT3:VHZ3"/>
    <mergeCell ref="VIA3:VIG3"/>
    <mergeCell ref="VIH3:VIN3"/>
    <mergeCell ref="VIO3:VIU3"/>
    <mergeCell ref="VIV3:VJB3"/>
    <mergeCell ref="VFW3:VGC3"/>
    <mergeCell ref="VGD3:VGJ3"/>
    <mergeCell ref="VGK3:VGQ3"/>
    <mergeCell ref="VGR3:VGX3"/>
    <mergeCell ref="VGY3:VHE3"/>
    <mergeCell ref="VHF3:VHL3"/>
    <mergeCell ref="VNY3:VOE3"/>
    <mergeCell ref="VOF3:VOL3"/>
    <mergeCell ref="VOM3:VOS3"/>
    <mergeCell ref="VOT3:VOZ3"/>
    <mergeCell ref="VPA3:VPG3"/>
    <mergeCell ref="VPH3:VPN3"/>
    <mergeCell ref="VMI3:VMO3"/>
    <mergeCell ref="VMP3:VMV3"/>
    <mergeCell ref="VMW3:VNC3"/>
    <mergeCell ref="VND3:VNJ3"/>
    <mergeCell ref="VNK3:VNQ3"/>
    <mergeCell ref="VNR3:VNX3"/>
    <mergeCell ref="VKS3:VKY3"/>
    <mergeCell ref="VKZ3:VLF3"/>
    <mergeCell ref="VLG3:VLM3"/>
    <mergeCell ref="VLN3:VLT3"/>
    <mergeCell ref="VLU3:VMA3"/>
    <mergeCell ref="VMB3:VMH3"/>
    <mergeCell ref="VSU3:VTA3"/>
    <mergeCell ref="VTB3:VTH3"/>
    <mergeCell ref="VTI3:VTO3"/>
    <mergeCell ref="VTP3:VTV3"/>
    <mergeCell ref="VTW3:VUC3"/>
    <mergeCell ref="VUD3:VUJ3"/>
    <mergeCell ref="VRE3:VRK3"/>
    <mergeCell ref="VRL3:VRR3"/>
    <mergeCell ref="VRS3:VRY3"/>
    <mergeCell ref="VRZ3:VSF3"/>
    <mergeCell ref="VSG3:VSM3"/>
    <mergeCell ref="VSN3:VST3"/>
    <mergeCell ref="VPO3:VPU3"/>
    <mergeCell ref="VPV3:VQB3"/>
    <mergeCell ref="VQC3:VQI3"/>
    <mergeCell ref="VQJ3:VQP3"/>
    <mergeCell ref="VQQ3:VQW3"/>
    <mergeCell ref="VQX3:VRD3"/>
    <mergeCell ref="VXQ3:VXW3"/>
    <mergeCell ref="VXX3:VYD3"/>
    <mergeCell ref="VYE3:VYK3"/>
    <mergeCell ref="VYL3:VYR3"/>
    <mergeCell ref="VYS3:VYY3"/>
    <mergeCell ref="VYZ3:VZF3"/>
    <mergeCell ref="VWA3:VWG3"/>
    <mergeCell ref="VWH3:VWN3"/>
    <mergeCell ref="VWO3:VWU3"/>
    <mergeCell ref="VWV3:VXB3"/>
    <mergeCell ref="VXC3:VXI3"/>
    <mergeCell ref="VXJ3:VXP3"/>
    <mergeCell ref="VUK3:VUQ3"/>
    <mergeCell ref="VUR3:VUX3"/>
    <mergeCell ref="VUY3:VVE3"/>
    <mergeCell ref="VVF3:VVL3"/>
    <mergeCell ref="VVM3:VVS3"/>
    <mergeCell ref="VVT3:VVZ3"/>
    <mergeCell ref="WCM3:WCS3"/>
    <mergeCell ref="WCT3:WCZ3"/>
    <mergeCell ref="WDA3:WDG3"/>
    <mergeCell ref="WDH3:WDN3"/>
    <mergeCell ref="WDO3:WDU3"/>
    <mergeCell ref="WDV3:WEB3"/>
    <mergeCell ref="WAW3:WBC3"/>
    <mergeCell ref="WBD3:WBJ3"/>
    <mergeCell ref="WBK3:WBQ3"/>
    <mergeCell ref="WBR3:WBX3"/>
    <mergeCell ref="WBY3:WCE3"/>
    <mergeCell ref="WCF3:WCL3"/>
    <mergeCell ref="VZG3:VZM3"/>
    <mergeCell ref="VZN3:VZT3"/>
    <mergeCell ref="VZU3:WAA3"/>
    <mergeCell ref="WAB3:WAH3"/>
    <mergeCell ref="WAI3:WAO3"/>
    <mergeCell ref="WAP3:WAV3"/>
    <mergeCell ref="WHI3:WHO3"/>
    <mergeCell ref="WHP3:WHV3"/>
    <mergeCell ref="WHW3:WIC3"/>
    <mergeCell ref="WID3:WIJ3"/>
    <mergeCell ref="WIK3:WIQ3"/>
    <mergeCell ref="WIR3:WIX3"/>
    <mergeCell ref="WFS3:WFY3"/>
    <mergeCell ref="WFZ3:WGF3"/>
    <mergeCell ref="WGG3:WGM3"/>
    <mergeCell ref="WGN3:WGT3"/>
    <mergeCell ref="WGU3:WHA3"/>
    <mergeCell ref="WHB3:WHH3"/>
    <mergeCell ref="WEC3:WEI3"/>
    <mergeCell ref="WEJ3:WEP3"/>
    <mergeCell ref="WEQ3:WEW3"/>
    <mergeCell ref="WEX3:WFD3"/>
    <mergeCell ref="WFE3:WFK3"/>
    <mergeCell ref="WFL3:WFR3"/>
    <mergeCell ref="WME3:WMK3"/>
    <mergeCell ref="WML3:WMR3"/>
    <mergeCell ref="WMS3:WMY3"/>
    <mergeCell ref="WMZ3:WNF3"/>
    <mergeCell ref="WNG3:WNM3"/>
    <mergeCell ref="WNN3:WNT3"/>
    <mergeCell ref="WKO3:WKU3"/>
    <mergeCell ref="WKV3:WLB3"/>
    <mergeCell ref="WLC3:WLI3"/>
    <mergeCell ref="WLJ3:WLP3"/>
    <mergeCell ref="WLQ3:WLW3"/>
    <mergeCell ref="WLX3:WMD3"/>
    <mergeCell ref="WIY3:WJE3"/>
    <mergeCell ref="WJF3:WJL3"/>
    <mergeCell ref="WJM3:WJS3"/>
    <mergeCell ref="WJT3:WJZ3"/>
    <mergeCell ref="WKA3:WKG3"/>
    <mergeCell ref="WKH3:WKN3"/>
    <mergeCell ref="WRA3:WRG3"/>
    <mergeCell ref="WRH3:WRN3"/>
    <mergeCell ref="WRO3:WRU3"/>
    <mergeCell ref="WRV3:WSB3"/>
    <mergeCell ref="WSC3:WSI3"/>
    <mergeCell ref="WSJ3:WSP3"/>
    <mergeCell ref="WPK3:WPQ3"/>
    <mergeCell ref="WPR3:WPX3"/>
    <mergeCell ref="WPY3:WQE3"/>
    <mergeCell ref="WQF3:WQL3"/>
    <mergeCell ref="WQM3:WQS3"/>
    <mergeCell ref="WQT3:WQZ3"/>
    <mergeCell ref="WNU3:WOA3"/>
    <mergeCell ref="WOB3:WOH3"/>
    <mergeCell ref="WOI3:WOO3"/>
    <mergeCell ref="WOP3:WOV3"/>
    <mergeCell ref="WOW3:WPC3"/>
    <mergeCell ref="WPD3:WPJ3"/>
    <mergeCell ref="WYO3:WYU3"/>
    <mergeCell ref="WYV3:WZB3"/>
    <mergeCell ref="WVW3:WWC3"/>
    <mergeCell ref="WWD3:WWJ3"/>
    <mergeCell ref="WWK3:WWQ3"/>
    <mergeCell ref="WWR3:WWX3"/>
    <mergeCell ref="WWY3:WXE3"/>
    <mergeCell ref="WXF3:WXL3"/>
    <mergeCell ref="WUG3:WUM3"/>
    <mergeCell ref="WUN3:WUT3"/>
    <mergeCell ref="WUU3:WVA3"/>
    <mergeCell ref="WVB3:WVH3"/>
    <mergeCell ref="WVI3:WVO3"/>
    <mergeCell ref="WVP3:WVV3"/>
    <mergeCell ref="WSQ3:WSW3"/>
    <mergeCell ref="WSX3:WTD3"/>
    <mergeCell ref="WTE3:WTK3"/>
    <mergeCell ref="WTL3:WTR3"/>
    <mergeCell ref="WTS3:WTY3"/>
    <mergeCell ref="WTZ3:WUF3"/>
    <mergeCell ref="A50:C50"/>
    <mergeCell ref="A51:C51"/>
    <mergeCell ref="A53:G53"/>
    <mergeCell ref="A3:G3"/>
    <mergeCell ref="XDY3:XEE3"/>
    <mergeCell ref="XEF3:XEL3"/>
    <mergeCell ref="XEM3:XES3"/>
    <mergeCell ref="XET3:XEZ3"/>
    <mergeCell ref="XFA3:XFD3"/>
    <mergeCell ref="A23:C23"/>
    <mergeCell ref="XCI3:XCO3"/>
    <mergeCell ref="XCP3:XCV3"/>
    <mergeCell ref="XCW3:XDC3"/>
    <mergeCell ref="XDD3:XDJ3"/>
    <mergeCell ref="XDK3:XDQ3"/>
    <mergeCell ref="XDR3:XDX3"/>
    <mergeCell ref="XAS3:XAY3"/>
    <mergeCell ref="XAZ3:XBF3"/>
    <mergeCell ref="XBG3:XBM3"/>
    <mergeCell ref="XBN3:XBT3"/>
    <mergeCell ref="XBU3:XCA3"/>
    <mergeCell ref="XCB3:XCH3"/>
    <mergeCell ref="WZC3:WZI3"/>
    <mergeCell ref="WZJ3:WZP3"/>
    <mergeCell ref="WZQ3:WZW3"/>
    <mergeCell ref="WZX3:XAD3"/>
    <mergeCell ref="XAE3:XAK3"/>
    <mergeCell ref="XAL3:XAR3"/>
    <mergeCell ref="WXM3:WXS3"/>
    <mergeCell ref="WXT3:WXZ3"/>
    <mergeCell ref="WYA3:WYG3"/>
    <mergeCell ref="WYH3:WYN3"/>
  </mergeCells>
  <printOptions horizontalCentered="1"/>
  <pageMargins left="0.51181102362204722" right="0.51181102362204722" top="0.15748031496062992" bottom="0.15748031496062992" header="0.11811023622047245" footer="0.11811023622047245"/>
  <pageSetup paperSize="9" scale="71" orientation="portrait" r:id="rId1"/>
  <rowBreaks count="1" manualBreakCount="1">
    <brk id="26" max="8"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rightToLeft="1" view="pageBreakPreview" zoomScale="95" zoomScaleSheetLayoutView="95" workbookViewId="0">
      <selection activeCell="I24" sqref="I24"/>
    </sheetView>
  </sheetViews>
  <sheetFormatPr defaultColWidth="9" defaultRowHeight="23.25"/>
  <cols>
    <col min="1" max="1" width="42.7109375" style="44" customWidth="1"/>
    <col min="2" max="2" width="9.7109375" style="44" bestFit="1" customWidth="1"/>
    <col min="3" max="3" width="1.5703125" style="44" customWidth="1"/>
    <col min="4" max="4" width="16.7109375" style="320" customWidth="1"/>
    <col min="5" max="5" width="1.5703125" style="320" customWidth="1"/>
    <col min="6" max="6" width="20.140625" style="320" bestFit="1" customWidth="1"/>
    <col min="7" max="7" width="1.7109375" style="320" customWidth="1"/>
    <col min="8" max="8" width="20.28515625" style="320" bestFit="1" customWidth="1"/>
    <col min="9" max="9" width="1.28515625" style="44" customWidth="1"/>
    <col min="10" max="10" width="17" style="44" customWidth="1"/>
    <col min="11" max="11" width="5.42578125" style="44" customWidth="1"/>
    <col min="12" max="16384" width="9" style="44"/>
  </cols>
  <sheetData>
    <row r="1" spans="1:11" s="43" customFormat="1" ht="26.25">
      <c r="A1" s="2282" t="s">
        <v>0</v>
      </c>
      <c r="B1" s="2282"/>
      <c r="C1" s="2282"/>
      <c r="D1" s="2282"/>
      <c r="E1" s="2282"/>
      <c r="F1" s="2282"/>
      <c r="G1" s="2282"/>
      <c r="H1" s="2282"/>
      <c r="I1" s="309"/>
      <c r="J1" s="309"/>
      <c r="K1" s="309"/>
    </row>
    <row r="2" spans="1:11" s="43" customFormat="1" ht="26.25">
      <c r="A2" s="2282" t="s">
        <v>733</v>
      </c>
      <c r="B2" s="2282"/>
      <c r="C2" s="2282"/>
      <c r="D2" s="2282"/>
      <c r="E2" s="2282"/>
      <c r="F2" s="2282"/>
      <c r="G2" s="2282"/>
      <c r="H2" s="2282"/>
      <c r="I2" s="309"/>
      <c r="J2" s="309"/>
      <c r="K2" s="309"/>
    </row>
    <row r="3" spans="1:11" s="43" customFormat="1" ht="26.25">
      <c r="A3" s="2282" t="s">
        <v>557</v>
      </c>
      <c r="B3" s="2282"/>
      <c r="C3" s="2282"/>
      <c r="D3" s="2282"/>
      <c r="E3" s="2282"/>
      <c r="F3" s="2282"/>
      <c r="G3" s="2282"/>
      <c r="H3" s="2282"/>
      <c r="I3" s="309"/>
      <c r="J3" s="309"/>
      <c r="K3" s="309"/>
    </row>
    <row r="4" spans="1:11" s="316" customFormat="1" ht="24" customHeight="1">
      <c r="A4" s="219"/>
      <c r="B4" s="289" t="s">
        <v>65</v>
      </c>
      <c r="C4" s="574"/>
      <c r="D4" s="2281" t="s">
        <v>774</v>
      </c>
      <c r="E4" s="2281"/>
      <c r="F4" s="2281"/>
      <c r="G4" s="310"/>
      <c r="H4" s="579" t="s">
        <v>482</v>
      </c>
    </row>
    <row r="5" spans="1:11" s="196" customFormat="1" ht="33" customHeight="1">
      <c r="A5" s="312" t="s">
        <v>66</v>
      </c>
      <c r="B5" s="274"/>
      <c r="C5" s="274"/>
      <c r="D5" s="317"/>
      <c r="E5" s="314"/>
      <c r="F5" s="317">
        <f>'صورت سود و زيان'!E17</f>
        <v>-145491.39390399971</v>
      </c>
      <c r="G5" s="583"/>
      <c r="H5" s="317">
        <f>'صورت سود و زيان'!G17</f>
        <v>-21251.381088000198</v>
      </c>
    </row>
    <row r="6" spans="1:11" s="196" customFormat="1" ht="33" customHeight="1">
      <c r="A6" s="312" t="s">
        <v>470</v>
      </c>
      <c r="B6" s="274"/>
      <c r="C6" s="274"/>
      <c r="D6" s="314">
        <f>H9</f>
        <v>-3640697748098.3809</v>
      </c>
      <c r="E6" s="314"/>
      <c r="G6" s="583"/>
      <c r="H6" s="572">
        <v>-3350389493577</v>
      </c>
      <c r="K6" s="318"/>
    </row>
    <row r="7" spans="1:11" ht="25.5">
      <c r="A7" s="312" t="s">
        <v>721</v>
      </c>
      <c r="B7" s="584">
        <v>26</v>
      </c>
      <c r="D7" s="311">
        <v>0</v>
      </c>
      <c r="F7" s="384"/>
      <c r="H7" s="591">
        <v>-290308233270</v>
      </c>
    </row>
    <row r="8" spans="1:11">
      <c r="A8" s="312" t="s">
        <v>720</v>
      </c>
      <c r="F8" s="570">
        <f>SUM(D6:D7)</f>
        <v>-3640697748098.3809</v>
      </c>
      <c r="H8" s="571">
        <f>SUM(H6:H7)</f>
        <v>-3640697726847</v>
      </c>
    </row>
    <row r="9" spans="1:11" s="196" customFormat="1" ht="33" customHeight="1" thickBot="1">
      <c r="A9" s="312" t="s">
        <v>67</v>
      </c>
      <c r="D9" s="314"/>
      <c r="E9" s="313"/>
      <c r="F9" s="315">
        <f>F5+F8</f>
        <v>-3640697893589.7749</v>
      </c>
      <c r="G9" s="583"/>
      <c r="H9" s="319">
        <f>H8+H5</f>
        <v>-3640697748098.3809</v>
      </c>
    </row>
    <row r="10" spans="1:11" s="196" customFormat="1" ht="9.75" customHeight="1" thickTop="1">
      <c r="A10" s="274"/>
      <c r="B10" s="274"/>
      <c r="C10" s="274"/>
      <c r="D10" s="217"/>
      <c r="E10" s="310"/>
      <c r="F10" s="310"/>
      <c r="G10" s="310"/>
      <c r="H10" s="310"/>
    </row>
    <row r="11" spans="1:11" s="196" customFormat="1" ht="41.25" customHeight="1">
      <c r="D11" s="310"/>
      <c r="E11" s="310"/>
      <c r="F11" s="310"/>
      <c r="G11" s="310"/>
      <c r="H11" s="310"/>
    </row>
    <row r="12" spans="1:11" s="210" customFormat="1" ht="41.25" customHeight="1">
      <c r="A12" s="2283" t="s">
        <v>724</v>
      </c>
      <c r="B12" s="2283"/>
      <c r="C12" s="2283"/>
      <c r="D12" s="2283"/>
      <c r="E12" s="2283"/>
      <c r="F12" s="2283"/>
      <c r="G12" s="2283"/>
      <c r="H12" s="2283"/>
      <c r="I12" s="520"/>
      <c r="J12" s="520"/>
    </row>
    <row r="13" spans="1:11" s="210" customFormat="1" ht="15.75" customHeight="1">
      <c r="I13" s="520"/>
      <c r="J13" s="520"/>
    </row>
    <row r="14" spans="1:11" s="210" customFormat="1" ht="29.25" customHeight="1">
      <c r="A14" s="2276" t="s">
        <v>570</v>
      </c>
      <c r="B14" s="2276"/>
      <c r="C14" s="2276"/>
      <c r="D14" s="2276"/>
      <c r="E14" s="2276"/>
      <c r="F14" s="2276"/>
      <c r="G14" s="2276"/>
      <c r="H14" s="2276"/>
      <c r="I14" s="520"/>
      <c r="J14" s="520"/>
    </row>
    <row r="15" spans="1:11" s="196" customFormat="1" ht="19.5" customHeight="1">
      <c r="A15" s="577"/>
      <c r="B15" s="577"/>
      <c r="C15" s="577"/>
      <c r="D15" s="577"/>
      <c r="E15" s="577"/>
      <c r="F15" s="577"/>
      <c r="G15" s="577"/>
      <c r="H15" s="577"/>
      <c r="I15" s="275"/>
      <c r="J15" s="275"/>
    </row>
    <row r="16" spans="1:11" s="196" customFormat="1" ht="19.5" customHeight="1">
      <c r="A16" s="577"/>
      <c r="B16" s="577"/>
      <c r="C16" s="577"/>
      <c r="D16" s="577"/>
      <c r="E16" s="577"/>
      <c r="F16" s="577"/>
      <c r="G16" s="577"/>
      <c r="H16" s="577"/>
      <c r="I16" s="275"/>
      <c r="J16" s="275"/>
    </row>
    <row r="17" spans="1:17" s="196" customFormat="1" ht="19.5" customHeight="1">
      <c r="A17" s="577"/>
      <c r="B17" s="577"/>
      <c r="C17" s="577"/>
      <c r="D17" s="577"/>
      <c r="E17" s="577"/>
      <c r="F17" s="577"/>
      <c r="G17" s="577"/>
      <c r="H17" s="577"/>
      <c r="I17" s="275"/>
      <c r="J17" s="275"/>
    </row>
    <row r="18" spans="1:17" s="196" customFormat="1" ht="19.5" customHeight="1">
      <c r="A18" s="577"/>
      <c r="B18" s="577"/>
      <c r="C18" s="577"/>
      <c r="D18" s="577"/>
      <c r="E18" s="577"/>
      <c r="F18" s="577"/>
      <c r="G18" s="577"/>
      <c r="H18" s="577"/>
      <c r="I18" s="275"/>
      <c r="J18" s="275"/>
    </row>
    <row r="19" spans="1:17" s="196" customFormat="1" ht="19.5" customHeight="1">
      <c r="A19" s="577"/>
      <c r="B19" s="577"/>
      <c r="C19" s="577"/>
      <c r="D19" s="577"/>
      <c r="E19" s="577"/>
      <c r="F19" s="577"/>
      <c r="G19" s="577"/>
      <c r="H19" s="577"/>
      <c r="I19" s="275"/>
      <c r="J19" s="275"/>
    </row>
    <row r="20" spans="1:17" s="196" customFormat="1" ht="15" customHeight="1">
      <c r="A20" s="577"/>
      <c r="B20" s="577"/>
      <c r="C20" s="577"/>
      <c r="D20" s="577"/>
      <c r="E20" s="577"/>
      <c r="F20" s="577"/>
      <c r="G20" s="577"/>
      <c r="H20" s="577"/>
      <c r="I20" s="275"/>
      <c r="J20" s="275"/>
    </row>
    <row r="21" spans="1:17" s="196" customFormat="1" ht="30.75" customHeight="1">
      <c r="A21" s="2280">
        <v>5</v>
      </c>
      <c r="B21" s="2280"/>
      <c r="C21" s="2280"/>
      <c r="D21" s="2280"/>
      <c r="E21" s="2280"/>
      <c r="F21" s="2280"/>
      <c r="G21" s="2280"/>
      <c r="H21" s="2280"/>
      <c r="I21" s="275"/>
      <c r="J21" s="275"/>
    </row>
    <row r="22" spans="1:17" s="196" customFormat="1" ht="29.25" customHeight="1">
      <c r="A22" s="577"/>
      <c r="B22" s="577"/>
      <c r="C22" s="577"/>
      <c r="D22" s="577"/>
      <c r="E22" s="577"/>
      <c r="F22" s="577"/>
      <c r="G22" s="577"/>
      <c r="H22" s="577"/>
      <c r="I22" s="275"/>
      <c r="J22" s="275"/>
    </row>
    <row r="23" spans="1:17" s="196" customFormat="1" ht="18.75" customHeight="1">
      <c r="I23" s="275"/>
      <c r="J23" s="275"/>
    </row>
    <row r="24" spans="1:17" s="196" customFormat="1">
      <c r="I24" s="275"/>
      <c r="J24" s="275"/>
    </row>
    <row r="25" spans="1:17" s="196" customFormat="1">
      <c r="A25" s="577"/>
      <c r="B25" s="577"/>
      <c r="C25" s="577"/>
      <c r="D25" s="577"/>
      <c r="E25" s="577"/>
      <c r="F25" s="577"/>
      <c r="G25" s="577"/>
      <c r="H25" s="577"/>
      <c r="I25" s="275"/>
      <c r="J25" s="275"/>
      <c r="Q25" s="44"/>
    </row>
    <row r="26" spans="1:17" ht="21.75" customHeight="1">
      <c r="D26" s="44"/>
      <c r="E26" s="44"/>
      <c r="F26" s="44"/>
      <c r="G26" s="44"/>
      <c r="H26" s="44"/>
      <c r="I26" s="275"/>
      <c r="J26" s="275"/>
    </row>
    <row r="27" spans="1:17">
      <c r="I27" s="275"/>
      <c r="J27" s="275"/>
    </row>
    <row r="28" spans="1:17">
      <c r="D28" s="44"/>
      <c r="E28" s="44"/>
      <c r="F28" s="44"/>
      <c r="G28" s="44"/>
      <c r="H28" s="44"/>
      <c r="I28" s="275"/>
      <c r="J28" s="275"/>
    </row>
    <row r="29" spans="1:17" ht="25.5">
      <c r="I29" s="160"/>
      <c r="J29" s="160"/>
      <c r="K29" s="321"/>
    </row>
    <row r="30" spans="1:17" ht="25.5">
      <c r="D30" s="44"/>
      <c r="E30" s="44"/>
      <c r="F30" s="44"/>
      <c r="G30" s="44"/>
      <c r="H30" s="44"/>
      <c r="I30" s="321"/>
      <c r="J30" s="321"/>
    </row>
  </sheetData>
  <mergeCells count="7">
    <mergeCell ref="A14:H14"/>
    <mergeCell ref="A21:H21"/>
    <mergeCell ref="D4:F4"/>
    <mergeCell ref="A1:H1"/>
    <mergeCell ref="A2:H2"/>
    <mergeCell ref="A3:H3"/>
    <mergeCell ref="A12:H12"/>
  </mergeCells>
  <printOptions horizontalCentered="1"/>
  <pageMargins left="0.39370078740157483" right="0.78740157480314965" top="0.74803149606299213" bottom="0.74803149606299213" header="0.31496062992125984" footer="0.31496062992125984"/>
  <pageSetup paperSize="9" scale="71"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8"/>
  <sheetViews>
    <sheetView rightToLeft="1" view="pageBreakPreview" zoomScale="98" zoomScaleSheetLayoutView="98" workbookViewId="0">
      <selection activeCell="I24" sqref="I24"/>
    </sheetView>
  </sheetViews>
  <sheetFormatPr defaultColWidth="9" defaultRowHeight="18"/>
  <cols>
    <col min="1" max="1" width="36.42578125" style="42" customWidth="1"/>
    <col min="2" max="3" width="2.42578125" style="42" customWidth="1"/>
    <col min="4" max="4" width="11.42578125" style="42" customWidth="1"/>
    <col min="5" max="5" width="1" style="42" hidden="1" customWidth="1"/>
    <col min="6" max="6" width="1" style="42" customWidth="1"/>
    <col min="7" max="7" width="15.140625" style="42" bestFit="1" customWidth="1"/>
    <col min="8" max="8" width="1" style="42" customWidth="1"/>
    <col min="9" max="9" width="17.28515625" style="45" bestFit="1" customWidth="1"/>
    <col min="10" max="10" width="0.85546875" style="45" customWidth="1"/>
    <col min="11" max="11" width="20.5703125" style="45" bestFit="1" customWidth="1"/>
    <col min="12" max="12" width="1.28515625" style="45" customWidth="1"/>
    <col min="13" max="13" width="15.5703125" style="42" bestFit="1" customWidth="1"/>
    <col min="14" max="14" width="0.42578125" style="42" customWidth="1"/>
    <col min="15" max="15" width="15.5703125" style="42" bestFit="1" customWidth="1"/>
    <col min="16" max="16" width="7.140625" style="42" customWidth="1"/>
    <col min="17" max="17" width="9.85546875" style="127" bestFit="1" customWidth="1"/>
    <col min="18" max="18" width="6.85546875" style="127" bestFit="1" customWidth="1"/>
    <col min="19" max="19" width="11.140625" style="127" bestFit="1" customWidth="1"/>
    <col min="20" max="20" width="6.85546875" style="127" bestFit="1" customWidth="1"/>
    <col min="21" max="21" width="11.140625" style="127" bestFit="1" customWidth="1"/>
    <col min="22" max="22" width="6.85546875" style="42" bestFit="1" customWidth="1"/>
    <col min="23" max="23" width="11.140625" style="42" bestFit="1" customWidth="1"/>
    <col min="24" max="24" width="6.85546875" style="42" bestFit="1" customWidth="1"/>
    <col min="25" max="25" width="11.140625" style="42" bestFit="1" customWidth="1"/>
    <col min="26" max="26" width="6.85546875" style="42" bestFit="1" customWidth="1"/>
    <col min="27" max="16384" width="9" style="42"/>
  </cols>
  <sheetData>
    <row r="1" spans="1:26" ht="26.25">
      <c r="A1" s="2284" t="s">
        <v>0</v>
      </c>
      <c r="B1" s="2284"/>
      <c r="C1" s="2284"/>
      <c r="D1" s="2284"/>
      <c r="E1" s="2284"/>
      <c r="F1" s="2284"/>
      <c r="G1" s="2284"/>
      <c r="H1" s="2284"/>
      <c r="I1" s="2284"/>
      <c r="J1" s="2284"/>
      <c r="K1" s="2284"/>
      <c r="L1" s="2284"/>
      <c r="M1" s="2284"/>
      <c r="N1" s="2284"/>
      <c r="O1" s="2284"/>
    </row>
    <row r="2" spans="1:26" ht="26.25">
      <c r="A2" s="2284" t="s">
        <v>573</v>
      </c>
      <c r="B2" s="2284"/>
      <c r="C2" s="2284"/>
      <c r="D2" s="2284"/>
      <c r="E2" s="2284"/>
      <c r="F2" s="2284"/>
      <c r="G2" s="2284"/>
      <c r="H2" s="2284"/>
      <c r="I2" s="2284"/>
      <c r="J2" s="2284"/>
      <c r="K2" s="2284"/>
      <c r="L2" s="2284"/>
      <c r="M2" s="2284"/>
      <c r="N2" s="2284"/>
      <c r="O2" s="2284"/>
    </row>
    <row r="3" spans="1:26" ht="26.25">
      <c r="A3" s="2284" t="s">
        <v>484</v>
      </c>
      <c r="B3" s="2284"/>
      <c r="C3" s="2284"/>
      <c r="D3" s="2284"/>
      <c r="E3" s="2284"/>
      <c r="F3" s="2284"/>
      <c r="G3" s="2284"/>
      <c r="H3" s="2284"/>
      <c r="I3" s="2284"/>
      <c r="J3" s="2284"/>
      <c r="K3" s="2284"/>
      <c r="L3" s="2284"/>
      <c r="M3" s="2284"/>
      <c r="N3" s="2284"/>
      <c r="O3" s="2284"/>
    </row>
    <row r="4" spans="1:26" ht="12" customHeight="1">
      <c r="A4" s="287"/>
      <c r="B4" s="287"/>
      <c r="C4" s="287"/>
      <c r="D4" s="287"/>
      <c r="E4" s="287"/>
      <c r="F4" s="287"/>
      <c r="G4" s="287"/>
      <c r="H4" s="287"/>
      <c r="I4" s="287"/>
      <c r="J4" s="287"/>
      <c r="K4" s="287"/>
      <c r="L4" s="287"/>
      <c r="M4" s="287"/>
      <c r="N4" s="287"/>
      <c r="O4" s="287"/>
    </row>
    <row r="5" spans="1:26" s="44" customFormat="1" ht="25.5">
      <c r="A5" s="373" t="s">
        <v>453</v>
      </c>
      <c r="B5" s="387"/>
      <c r="C5" s="320"/>
      <c r="D5" s="320"/>
      <c r="E5" s="320"/>
      <c r="F5" s="320"/>
      <c r="G5" s="320"/>
      <c r="H5" s="320"/>
      <c r="I5" s="384"/>
      <c r="J5" s="384"/>
      <c r="K5" s="384"/>
      <c r="L5" s="384"/>
      <c r="M5" s="388"/>
      <c r="N5" s="385"/>
      <c r="O5" s="391"/>
      <c r="Q5" s="129"/>
      <c r="R5" s="129"/>
      <c r="S5" s="129"/>
      <c r="T5" s="129"/>
      <c r="U5" s="129"/>
    </row>
    <row r="6" spans="1:26" s="44" customFormat="1" ht="21.75" customHeight="1">
      <c r="A6" s="339"/>
      <c r="C6" s="320"/>
      <c r="D6" s="393" t="s">
        <v>141</v>
      </c>
      <c r="E6" s="170" t="s">
        <v>405</v>
      </c>
      <c r="F6" s="170"/>
      <c r="G6" s="2285" t="s">
        <v>485</v>
      </c>
      <c r="H6" s="2285"/>
      <c r="I6" s="2285"/>
      <c r="J6" s="2285"/>
      <c r="K6" s="2285"/>
      <c r="L6" s="2285"/>
      <c r="M6" s="2285"/>
      <c r="N6" s="2285"/>
      <c r="O6" s="386" t="s">
        <v>407</v>
      </c>
      <c r="Q6" s="129"/>
      <c r="R6" s="129"/>
      <c r="S6" s="129"/>
      <c r="T6" s="129"/>
      <c r="U6" s="129"/>
    </row>
    <row r="7" spans="1:26" s="44" customFormat="1" ht="21.75" customHeight="1">
      <c r="A7" s="339"/>
      <c r="C7" s="320"/>
      <c r="D7" s="394"/>
      <c r="E7" s="394"/>
      <c r="F7" s="394"/>
      <c r="G7" s="386" t="s">
        <v>163</v>
      </c>
      <c r="H7" s="392"/>
      <c r="I7" s="386" t="s">
        <v>164</v>
      </c>
      <c r="J7" s="380"/>
      <c r="K7" s="386" t="s">
        <v>165</v>
      </c>
      <c r="L7" s="288"/>
      <c r="M7" s="386" t="s">
        <v>24</v>
      </c>
      <c r="N7" s="392"/>
      <c r="O7" s="386" t="s">
        <v>520</v>
      </c>
      <c r="Q7" s="129"/>
      <c r="R7" s="129"/>
      <c r="S7" s="129"/>
      <c r="T7" s="129"/>
      <c r="U7" s="129"/>
    </row>
    <row r="8" spans="1:26" s="44" customFormat="1" ht="21.75" customHeight="1">
      <c r="A8" s="339"/>
      <c r="C8" s="384"/>
      <c r="D8" s="322"/>
      <c r="E8" s="322"/>
      <c r="F8" s="322"/>
      <c r="G8" s="288" t="s">
        <v>514</v>
      </c>
      <c r="H8" s="288"/>
      <c r="I8" s="288" t="s">
        <v>514</v>
      </c>
      <c r="J8" s="288"/>
      <c r="K8" s="288" t="s">
        <v>514</v>
      </c>
      <c r="L8" s="288"/>
      <c r="M8" s="288" t="s">
        <v>514</v>
      </c>
      <c r="N8" s="288"/>
      <c r="O8" s="288" t="s">
        <v>514</v>
      </c>
      <c r="Q8" s="129"/>
      <c r="R8" s="129"/>
      <c r="S8" s="129"/>
      <c r="T8" s="129"/>
      <c r="U8" s="129"/>
    </row>
    <row r="9" spans="1:26" s="44" customFormat="1" ht="23.25">
      <c r="A9" s="322" t="s">
        <v>35</v>
      </c>
      <c r="B9" s="196"/>
      <c r="C9" s="347"/>
      <c r="D9" s="379" t="s">
        <v>279</v>
      </c>
      <c r="E9" s="369"/>
      <c r="F9" s="369"/>
      <c r="G9" s="382">
        <v>4866.9303120000004</v>
      </c>
      <c r="H9" s="382">
        <v>0</v>
      </c>
      <c r="I9" s="382">
        <v>0</v>
      </c>
      <c r="J9" s="382">
        <v>0</v>
      </c>
      <c r="K9" s="382">
        <v>169069.745004</v>
      </c>
      <c r="L9" s="377"/>
      <c r="M9" s="377">
        <f>G9+I9+K9</f>
        <v>173936.67531600001</v>
      </c>
      <c r="N9" s="377"/>
      <c r="O9" s="377">
        <v>160393</v>
      </c>
      <c r="P9" s="196"/>
      <c r="Q9" s="209">
        <f>G9/1000000</f>
        <v>4.8669303120000007E-3</v>
      </c>
      <c r="R9" s="129">
        <f t="shared" ref="R9:Z9" si="0">H9/1000000</f>
        <v>0</v>
      </c>
      <c r="S9" s="129">
        <f t="shared" si="0"/>
        <v>0</v>
      </c>
      <c r="T9" s="129">
        <f t="shared" si="0"/>
        <v>0</v>
      </c>
      <c r="U9" s="129">
        <f t="shared" si="0"/>
        <v>0.16906974500399999</v>
      </c>
      <c r="V9" s="129">
        <f t="shared" si="0"/>
        <v>0</v>
      </c>
      <c r="W9" s="129">
        <f t="shared" si="0"/>
        <v>0.17393667531600002</v>
      </c>
      <c r="X9" s="129">
        <f t="shared" si="0"/>
        <v>0</v>
      </c>
      <c r="Y9" s="129">
        <f t="shared" si="0"/>
        <v>0.16039300000000001</v>
      </c>
      <c r="Z9" s="129">
        <f t="shared" si="0"/>
        <v>0</v>
      </c>
    </row>
    <row r="10" spans="1:26" s="44" customFormat="1" ht="23.25">
      <c r="A10" s="322" t="s">
        <v>36</v>
      </c>
      <c r="B10" s="196"/>
      <c r="C10" s="347"/>
      <c r="D10" s="379" t="s">
        <v>279</v>
      </c>
      <c r="E10" s="369"/>
      <c r="F10" s="369"/>
      <c r="G10" s="382">
        <v>0</v>
      </c>
      <c r="H10" s="382">
        <v>0</v>
      </c>
      <c r="I10" s="382">
        <v>0</v>
      </c>
      <c r="J10" s="382">
        <v>0</v>
      </c>
      <c r="K10" s="382">
        <v>33786.450401000002</v>
      </c>
      <c r="L10" s="377"/>
      <c r="M10" s="377">
        <f t="shared" ref="M10:M19" si="1">G10+I10+K10</f>
        <v>33786.450401000002</v>
      </c>
      <c r="N10" s="377"/>
      <c r="O10" s="377">
        <v>35056</v>
      </c>
      <c r="P10" s="196"/>
      <c r="Q10" s="209">
        <f t="shared" ref="Q10:Q19" si="2">G10/1000000</f>
        <v>0</v>
      </c>
      <c r="R10" s="129">
        <f t="shared" ref="R10:R19" si="3">H10/1000000</f>
        <v>0</v>
      </c>
      <c r="S10" s="129">
        <f t="shared" ref="S10:S19" si="4">I10/1000000</f>
        <v>0</v>
      </c>
      <c r="T10" s="129">
        <f t="shared" ref="T10:T19" si="5">J10/1000000</f>
        <v>0</v>
      </c>
      <c r="U10" s="129">
        <f t="shared" ref="U10:U19" si="6">K10/1000000</f>
        <v>3.3786450401E-2</v>
      </c>
      <c r="V10" s="129">
        <f t="shared" ref="V10:V19" si="7">L10/1000000</f>
        <v>0</v>
      </c>
      <c r="W10" s="129">
        <f t="shared" ref="W10:W19" si="8">M10/1000000</f>
        <v>3.3786450401E-2</v>
      </c>
      <c r="X10" s="129">
        <f t="shared" ref="X10:X19" si="9">N10/1000000</f>
        <v>0</v>
      </c>
      <c r="Y10" s="129">
        <f t="shared" ref="Y10:Y19" si="10">O10/1000000</f>
        <v>3.5055999999999997E-2</v>
      </c>
      <c r="Z10" s="129">
        <f t="shared" ref="Z10:Z19" si="11">P10/1000000</f>
        <v>0</v>
      </c>
    </row>
    <row r="11" spans="1:26" s="44" customFormat="1" ht="23.25">
      <c r="A11" s="322" t="s">
        <v>200</v>
      </c>
      <c r="B11" s="196"/>
      <c r="C11" s="347"/>
      <c r="D11" s="379" t="s">
        <v>383</v>
      </c>
      <c r="E11" s="369"/>
      <c r="F11" s="369"/>
      <c r="G11" s="382">
        <v>398.75529699999998</v>
      </c>
      <c r="H11" s="382">
        <v>0</v>
      </c>
      <c r="I11" s="382">
        <v>0</v>
      </c>
      <c r="J11" s="382">
        <v>0</v>
      </c>
      <c r="K11" s="382">
        <v>21105.267803999999</v>
      </c>
      <c r="L11" s="377"/>
      <c r="M11" s="377">
        <f t="shared" si="1"/>
        <v>21504.023100999999</v>
      </c>
      <c r="N11" s="377"/>
      <c r="O11" s="377">
        <v>21293</v>
      </c>
      <c r="P11" s="196"/>
      <c r="Q11" s="209">
        <f t="shared" si="2"/>
        <v>3.9875529699999999E-4</v>
      </c>
      <c r="R11" s="129">
        <f t="shared" si="3"/>
        <v>0</v>
      </c>
      <c r="S11" s="129">
        <f t="shared" si="4"/>
        <v>0</v>
      </c>
      <c r="T11" s="129">
        <f t="shared" si="5"/>
        <v>0</v>
      </c>
      <c r="U11" s="129">
        <f t="shared" si="6"/>
        <v>2.1105267803999999E-2</v>
      </c>
      <c r="V11" s="129">
        <f t="shared" si="7"/>
        <v>0</v>
      </c>
      <c r="W11" s="129">
        <f t="shared" si="8"/>
        <v>2.1504023100999997E-2</v>
      </c>
      <c r="X11" s="129">
        <f t="shared" si="9"/>
        <v>0</v>
      </c>
      <c r="Y11" s="129">
        <f t="shared" si="10"/>
        <v>2.1292999999999999E-2</v>
      </c>
      <c r="Z11" s="129">
        <f t="shared" si="11"/>
        <v>0</v>
      </c>
    </row>
    <row r="12" spans="1:26" s="44" customFormat="1" ht="23.25">
      <c r="A12" s="322" t="s">
        <v>37</v>
      </c>
      <c r="B12" s="196"/>
      <c r="C12" s="347"/>
      <c r="D12" s="379" t="s">
        <v>454</v>
      </c>
      <c r="E12" s="369"/>
      <c r="F12" s="369"/>
      <c r="G12" s="382">
        <v>0</v>
      </c>
      <c r="H12" s="382">
        <v>0</v>
      </c>
      <c r="I12" s="382">
        <v>3508.3156920000001</v>
      </c>
      <c r="J12" s="382">
        <v>0</v>
      </c>
      <c r="K12" s="382">
        <v>4364</v>
      </c>
      <c r="L12" s="377"/>
      <c r="M12" s="377">
        <f t="shared" si="1"/>
        <v>7872.3156920000001</v>
      </c>
      <c r="N12" s="377"/>
      <c r="O12" s="377">
        <v>82952</v>
      </c>
      <c r="P12" s="196"/>
      <c r="Q12" s="209">
        <f t="shared" si="2"/>
        <v>0</v>
      </c>
      <c r="R12" s="129">
        <f t="shared" si="3"/>
        <v>0</v>
      </c>
      <c r="S12" s="129">
        <f t="shared" si="4"/>
        <v>3.508315692E-3</v>
      </c>
      <c r="T12" s="129">
        <f t="shared" si="5"/>
        <v>0</v>
      </c>
      <c r="U12" s="129">
        <f t="shared" si="6"/>
        <v>4.3639999999999998E-3</v>
      </c>
      <c r="V12" s="129">
        <f t="shared" si="7"/>
        <v>0</v>
      </c>
      <c r="W12" s="129">
        <f t="shared" si="8"/>
        <v>7.8723156920000002E-3</v>
      </c>
      <c r="X12" s="129">
        <f t="shared" si="9"/>
        <v>0</v>
      </c>
      <c r="Y12" s="129">
        <f t="shared" si="10"/>
        <v>8.2951999999999998E-2</v>
      </c>
      <c r="Z12" s="129">
        <f t="shared" si="11"/>
        <v>0</v>
      </c>
    </row>
    <row r="13" spans="1:26" s="44" customFormat="1" ht="23.25">
      <c r="A13" s="322" t="s">
        <v>38</v>
      </c>
      <c r="B13" s="196"/>
      <c r="C13" s="347"/>
      <c r="D13" s="369"/>
      <c r="E13" s="369"/>
      <c r="F13" s="369"/>
      <c r="G13" s="382">
        <v>0</v>
      </c>
      <c r="H13" s="382">
        <v>0</v>
      </c>
      <c r="I13" s="382">
        <v>4891.9556359999997</v>
      </c>
      <c r="J13" s="382">
        <v>0</v>
      </c>
      <c r="K13" s="382">
        <v>9019.2405039999994</v>
      </c>
      <c r="L13" s="377"/>
      <c r="M13" s="377">
        <f t="shared" si="1"/>
        <v>13911.19614</v>
      </c>
      <c r="N13" s="377"/>
      <c r="O13" s="377">
        <v>23514</v>
      </c>
      <c r="P13" s="196"/>
      <c r="Q13" s="209">
        <f t="shared" si="2"/>
        <v>0</v>
      </c>
      <c r="R13" s="129">
        <f t="shared" si="3"/>
        <v>0</v>
      </c>
      <c r="S13" s="129">
        <f t="shared" si="4"/>
        <v>4.891955636E-3</v>
      </c>
      <c r="T13" s="129">
        <f t="shared" si="5"/>
        <v>0</v>
      </c>
      <c r="U13" s="129">
        <f t="shared" si="6"/>
        <v>9.0192405039999993E-3</v>
      </c>
      <c r="V13" s="129">
        <f t="shared" si="7"/>
        <v>0</v>
      </c>
      <c r="W13" s="129">
        <f t="shared" si="8"/>
        <v>1.391119614E-2</v>
      </c>
      <c r="X13" s="129">
        <f t="shared" si="9"/>
        <v>0</v>
      </c>
      <c r="Y13" s="129">
        <f t="shared" si="10"/>
        <v>2.3514E-2</v>
      </c>
      <c r="Z13" s="129">
        <f t="shared" si="11"/>
        <v>0</v>
      </c>
    </row>
    <row r="14" spans="1:26" s="44" customFormat="1" ht="23.25">
      <c r="A14" s="322" t="s">
        <v>39</v>
      </c>
      <c r="B14" s="196"/>
      <c r="C14" s="347"/>
      <c r="D14" s="369"/>
      <c r="E14" s="369"/>
      <c r="F14" s="369"/>
      <c r="G14" s="382">
        <v>0</v>
      </c>
      <c r="H14" s="382">
        <v>0</v>
      </c>
      <c r="I14" s="382">
        <v>57.938257999999998</v>
      </c>
      <c r="J14" s="382">
        <v>0</v>
      </c>
      <c r="K14" s="382">
        <v>1043.379858</v>
      </c>
      <c r="L14" s="377"/>
      <c r="M14" s="377">
        <f t="shared" si="1"/>
        <v>1101.3181159999999</v>
      </c>
      <c r="N14" s="377"/>
      <c r="O14" s="377">
        <v>688</v>
      </c>
      <c r="P14" s="196"/>
      <c r="Q14" s="209">
        <f t="shared" si="2"/>
        <v>0</v>
      </c>
      <c r="R14" s="129">
        <f t="shared" si="3"/>
        <v>0</v>
      </c>
      <c r="S14" s="129">
        <f t="shared" si="4"/>
        <v>5.7938257999999999E-5</v>
      </c>
      <c r="T14" s="129">
        <f t="shared" si="5"/>
        <v>0</v>
      </c>
      <c r="U14" s="129">
        <f t="shared" si="6"/>
        <v>1.0433798579999999E-3</v>
      </c>
      <c r="V14" s="129">
        <f t="shared" si="7"/>
        <v>0</v>
      </c>
      <c r="W14" s="129">
        <f t="shared" si="8"/>
        <v>1.101318116E-3</v>
      </c>
      <c r="X14" s="129">
        <f t="shared" si="9"/>
        <v>0</v>
      </c>
      <c r="Y14" s="129">
        <f t="shared" si="10"/>
        <v>6.8800000000000003E-4</v>
      </c>
      <c r="Z14" s="129">
        <f t="shared" si="11"/>
        <v>0</v>
      </c>
    </row>
    <row r="15" spans="1:26" s="44" customFormat="1" ht="23.25">
      <c r="A15" s="322" t="s">
        <v>40</v>
      </c>
      <c r="B15" s="196"/>
      <c r="C15" s="347"/>
      <c r="D15" s="379" t="s">
        <v>455</v>
      </c>
      <c r="E15" s="369"/>
      <c r="F15" s="369"/>
      <c r="G15" s="382">
        <v>0</v>
      </c>
      <c r="H15" s="382">
        <v>0</v>
      </c>
      <c r="I15" s="382">
        <v>24253.294674000001</v>
      </c>
      <c r="J15" s="382">
        <v>0</v>
      </c>
      <c r="K15" s="382">
        <v>145682.630233</v>
      </c>
      <c r="L15" s="377"/>
      <c r="M15" s="377">
        <f t="shared" si="1"/>
        <v>169935.92490700001</v>
      </c>
      <c r="N15" s="377"/>
      <c r="O15" s="377">
        <v>107916</v>
      </c>
      <c r="P15" s="196"/>
      <c r="Q15" s="209">
        <f t="shared" si="2"/>
        <v>0</v>
      </c>
      <c r="R15" s="129">
        <f t="shared" si="3"/>
        <v>0</v>
      </c>
      <c r="S15" s="129">
        <f t="shared" si="4"/>
        <v>2.4253294674E-2</v>
      </c>
      <c r="T15" s="129">
        <f t="shared" si="5"/>
        <v>0</v>
      </c>
      <c r="U15" s="129">
        <f t="shared" si="6"/>
        <v>0.14568263023300002</v>
      </c>
      <c r="V15" s="129">
        <f t="shared" si="7"/>
        <v>0</v>
      </c>
      <c r="W15" s="129">
        <f t="shared" si="8"/>
        <v>0.16993592490700002</v>
      </c>
      <c r="X15" s="129">
        <f t="shared" si="9"/>
        <v>0</v>
      </c>
      <c r="Y15" s="129">
        <f t="shared" si="10"/>
        <v>0.107916</v>
      </c>
      <c r="Z15" s="129">
        <f t="shared" si="11"/>
        <v>0</v>
      </c>
    </row>
    <row r="16" spans="1:26" s="44" customFormat="1" ht="23.25">
      <c r="A16" s="322" t="s">
        <v>41</v>
      </c>
      <c r="B16" s="196"/>
      <c r="C16" s="347"/>
      <c r="D16" s="379" t="s">
        <v>456</v>
      </c>
      <c r="E16" s="379"/>
      <c r="F16" s="379"/>
      <c r="G16" s="382">
        <v>0</v>
      </c>
      <c r="H16" s="382">
        <v>0</v>
      </c>
      <c r="I16" s="382">
        <v>491249.42583899997</v>
      </c>
      <c r="J16" s="382">
        <v>0</v>
      </c>
      <c r="K16" s="382">
        <v>33745.334698999999</v>
      </c>
      <c r="L16" s="377"/>
      <c r="M16" s="377">
        <f t="shared" si="1"/>
        <v>524994.76053799991</v>
      </c>
      <c r="N16" s="377"/>
      <c r="O16" s="377">
        <v>487926</v>
      </c>
      <c r="P16" s="196"/>
      <c r="Q16" s="209">
        <f t="shared" si="2"/>
        <v>0</v>
      </c>
      <c r="R16" s="129">
        <f t="shared" si="3"/>
        <v>0</v>
      </c>
      <c r="S16" s="129">
        <f t="shared" si="4"/>
        <v>0.491249425839</v>
      </c>
      <c r="T16" s="129">
        <f t="shared" si="5"/>
        <v>0</v>
      </c>
      <c r="U16" s="129">
        <f t="shared" si="6"/>
        <v>3.3745334698999999E-2</v>
      </c>
      <c r="V16" s="129">
        <f t="shared" si="7"/>
        <v>0</v>
      </c>
      <c r="W16" s="129">
        <f t="shared" si="8"/>
        <v>0.52499476053799987</v>
      </c>
      <c r="X16" s="129">
        <f t="shared" si="9"/>
        <v>0</v>
      </c>
      <c r="Y16" s="129">
        <f t="shared" si="10"/>
        <v>0.48792600000000003</v>
      </c>
      <c r="Z16" s="129">
        <f t="shared" si="11"/>
        <v>0</v>
      </c>
    </row>
    <row r="17" spans="1:26" s="44" customFormat="1" ht="23.25">
      <c r="A17" s="322" t="s">
        <v>42</v>
      </c>
      <c r="B17" s="196"/>
      <c r="C17" s="347"/>
      <c r="D17" s="316"/>
      <c r="E17" s="316"/>
      <c r="F17" s="316"/>
      <c r="G17" s="382">
        <v>0</v>
      </c>
      <c r="H17" s="382">
        <v>0</v>
      </c>
      <c r="I17" s="382">
        <v>450.408185</v>
      </c>
      <c r="J17" s="382">
        <v>0</v>
      </c>
      <c r="K17" s="382">
        <v>7564.849048</v>
      </c>
      <c r="L17" s="377"/>
      <c r="M17" s="377">
        <f>G17+I17+K17</f>
        <v>8015.2572330000003</v>
      </c>
      <c r="N17" s="377"/>
      <c r="O17" s="377">
        <v>23993</v>
      </c>
      <c r="P17" s="196"/>
      <c r="Q17" s="209">
        <f t="shared" si="2"/>
        <v>0</v>
      </c>
      <c r="R17" s="129">
        <f t="shared" si="3"/>
        <v>0</v>
      </c>
      <c r="S17" s="129">
        <f t="shared" si="4"/>
        <v>4.5040818499999998E-4</v>
      </c>
      <c r="T17" s="129">
        <f t="shared" si="5"/>
        <v>0</v>
      </c>
      <c r="U17" s="129">
        <f t="shared" si="6"/>
        <v>7.564849048E-3</v>
      </c>
      <c r="V17" s="129">
        <f t="shared" si="7"/>
        <v>0</v>
      </c>
      <c r="W17" s="129">
        <f t="shared" si="8"/>
        <v>8.0152572330000008E-3</v>
      </c>
      <c r="X17" s="129">
        <f t="shared" si="9"/>
        <v>0</v>
      </c>
      <c r="Y17" s="129">
        <f t="shared" si="10"/>
        <v>2.3993E-2</v>
      </c>
      <c r="Z17" s="129">
        <f t="shared" si="11"/>
        <v>0</v>
      </c>
    </row>
    <row r="18" spans="1:26" s="44" customFormat="1" ht="23.25">
      <c r="A18" s="322" t="s">
        <v>166</v>
      </c>
      <c r="B18" s="196"/>
      <c r="C18" s="347"/>
      <c r="D18" s="379" t="s">
        <v>457</v>
      </c>
      <c r="E18" s="316"/>
      <c r="F18" s="316"/>
      <c r="G18" s="382">
        <v>0</v>
      </c>
      <c r="H18" s="316"/>
      <c r="I18" s="382">
        <v>0</v>
      </c>
      <c r="J18" s="348"/>
      <c r="K18" s="395">
        <v>-17343</v>
      </c>
      <c r="L18" s="396"/>
      <c r="M18" s="370">
        <f>G18+I18+K18</f>
        <v>-17343</v>
      </c>
      <c r="N18" s="348"/>
      <c r="O18" s="370">
        <v>-13822</v>
      </c>
      <c r="P18" s="196"/>
      <c r="Q18" s="209">
        <f t="shared" si="2"/>
        <v>0</v>
      </c>
      <c r="R18" s="129">
        <f t="shared" si="3"/>
        <v>0</v>
      </c>
      <c r="S18" s="129">
        <f t="shared" si="4"/>
        <v>0</v>
      </c>
      <c r="T18" s="129">
        <f t="shared" si="5"/>
        <v>0</v>
      </c>
      <c r="U18" s="129">
        <f t="shared" si="6"/>
        <v>-1.7343000000000001E-2</v>
      </c>
      <c r="V18" s="129">
        <f t="shared" si="7"/>
        <v>0</v>
      </c>
      <c r="W18" s="129">
        <f t="shared" si="8"/>
        <v>-1.7343000000000001E-2</v>
      </c>
      <c r="X18" s="129">
        <f t="shared" si="9"/>
        <v>0</v>
      </c>
      <c r="Y18" s="129">
        <f t="shared" si="10"/>
        <v>-1.3821999999999999E-2</v>
      </c>
      <c r="Z18" s="129">
        <f t="shared" si="11"/>
        <v>0</v>
      </c>
    </row>
    <row r="19" spans="1:26" s="44" customFormat="1" ht="25.5">
      <c r="A19" s="322" t="s">
        <v>167</v>
      </c>
      <c r="B19" s="196"/>
      <c r="C19" s="288"/>
      <c r="D19" s="379" t="s">
        <v>429</v>
      </c>
      <c r="E19" s="379"/>
      <c r="F19" s="379"/>
      <c r="G19" s="382">
        <v>0</v>
      </c>
      <c r="H19" s="379"/>
      <c r="I19" s="382">
        <v>0</v>
      </c>
      <c r="J19" s="348"/>
      <c r="K19" s="395">
        <v>-79063</v>
      </c>
      <c r="L19" s="396"/>
      <c r="M19" s="370">
        <f t="shared" si="1"/>
        <v>-79063</v>
      </c>
      <c r="N19" s="348"/>
      <c r="O19" s="370">
        <v>-75363</v>
      </c>
      <c r="P19" s="196"/>
      <c r="Q19" s="209">
        <f t="shared" si="2"/>
        <v>0</v>
      </c>
      <c r="R19" s="129">
        <f t="shared" si="3"/>
        <v>0</v>
      </c>
      <c r="S19" s="129">
        <f t="shared" si="4"/>
        <v>0</v>
      </c>
      <c r="T19" s="129">
        <f t="shared" si="5"/>
        <v>0</v>
      </c>
      <c r="U19" s="129">
        <f t="shared" si="6"/>
        <v>-7.9062999999999994E-2</v>
      </c>
      <c r="V19" s="129">
        <f t="shared" si="7"/>
        <v>0</v>
      </c>
      <c r="W19" s="129">
        <f t="shared" si="8"/>
        <v>-7.9062999999999994E-2</v>
      </c>
      <c r="X19" s="129">
        <f t="shared" si="9"/>
        <v>0</v>
      </c>
      <c r="Y19" s="129">
        <f t="shared" si="10"/>
        <v>-7.5362999999999999E-2</v>
      </c>
      <c r="Z19" s="129">
        <f t="shared" si="11"/>
        <v>0</v>
      </c>
    </row>
    <row r="20" spans="1:26" s="44" customFormat="1" ht="24" thickBot="1">
      <c r="A20" s="322"/>
      <c r="B20" s="316"/>
      <c r="C20" s="347"/>
      <c r="D20" s="383"/>
      <c r="E20" s="383"/>
      <c r="F20" s="383"/>
      <c r="G20" s="375">
        <f>SUM(G9:G19)</f>
        <v>5265.6856090000001</v>
      </c>
      <c r="H20" s="196"/>
      <c r="I20" s="375">
        <f>SUM(I9:I19)</f>
        <v>524411.33828399994</v>
      </c>
      <c r="J20" s="376"/>
      <c r="K20" s="375">
        <f>SUM(K9:K19)</f>
        <v>328974.897551</v>
      </c>
      <c r="L20" s="196"/>
      <c r="M20" s="375">
        <f>G20+I20+K20</f>
        <v>858651.92144399998</v>
      </c>
      <c r="N20" s="376"/>
      <c r="O20" s="375">
        <f>SUM(O9:O19)</f>
        <v>854546</v>
      </c>
      <c r="P20" s="196"/>
      <c r="Q20" s="209"/>
      <c r="R20" s="129"/>
      <c r="S20" s="129"/>
      <c r="T20" s="129"/>
      <c r="U20" s="129"/>
      <c r="V20" s="129"/>
      <c r="W20" s="129"/>
      <c r="X20" s="129"/>
      <c r="Y20" s="129"/>
    </row>
    <row r="21" spans="1:26" s="44" customFormat="1" ht="9.75" customHeight="1" thickTop="1">
      <c r="A21" s="339"/>
      <c r="B21" s="369"/>
      <c r="C21" s="347"/>
      <c r="D21" s="347"/>
      <c r="E21" s="347"/>
      <c r="F21" s="347"/>
      <c r="G21" s="347"/>
      <c r="H21" s="347"/>
      <c r="I21" s="347"/>
      <c r="J21" s="347"/>
      <c r="K21" s="347"/>
      <c r="L21" s="347"/>
      <c r="M21" s="376"/>
      <c r="N21" s="376"/>
      <c r="O21" s="376"/>
      <c r="P21" s="196"/>
      <c r="Q21" s="209"/>
      <c r="R21" s="129"/>
      <c r="S21" s="129"/>
      <c r="T21" s="129"/>
      <c r="U21" s="129"/>
    </row>
    <row r="22" spans="1:26" s="44" customFormat="1" ht="59.25" customHeight="1">
      <c r="A22" s="2286" t="s">
        <v>578</v>
      </c>
      <c r="B22" s="2286"/>
      <c r="C22" s="2286"/>
      <c r="D22" s="2286"/>
      <c r="E22" s="2286"/>
      <c r="F22" s="2286"/>
      <c r="G22" s="2286"/>
      <c r="H22" s="2286"/>
      <c r="I22" s="2286"/>
      <c r="J22" s="2286"/>
      <c r="K22" s="2286"/>
      <c r="L22" s="2286"/>
      <c r="M22" s="2286"/>
      <c r="N22" s="2286"/>
      <c r="O22" s="2286"/>
      <c r="P22" s="196"/>
      <c r="Q22" s="209"/>
      <c r="R22" s="129"/>
      <c r="S22" s="129"/>
      <c r="T22" s="129"/>
      <c r="U22" s="129"/>
    </row>
    <row r="23" spans="1:26" s="44" customFormat="1" ht="52.5" customHeight="1">
      <c r="A23" s="2286" t="s">
        <v>511</v>
      </c>
      <c r="B23" s="2286"/>
      <c r="C23" s="2286"/>
      <c r="D23" s="2286"/>
      <c r="E23" s="2286"/>
      <c r="F23" s="2286"/>
      <c r="G23" s="2286"/>
      <c r="H23" s="2286"/>
      <c r="I23" s="2286"/>
      <c r="J23" s="2286"/>
      <c r="K23" s="2286"/>
      <c r="L23" s="2286"/>
      <c r="M23" s="2286"/>
      <c r="N23" s="2286"/>
      <c r="O23" s="2286"/>
      <c r="P23" s="196"/>
      <c r="Q23" s="209"/>
      <c r="R23" s="129"/>
      <c r="S23" s="129"/>
      <c r="T23" s="129"/>
      <c r="U23" s="129"/>
    </row>
    <row r="24" spans="1:26" s="44" customFormat="1" ht="25.5">
      <c r="A24" s="2286" t="s">
        <v>501</v>
      </c>
      <c r="B24" s="2286"/>
      <c r="C24" s="2286"/>
      <c r="D24" s="2286"/>
      <c r="E24" s="2286"/>
      <c r="F24" s="2286"/>
      <c r="G24" s="2286"/>
      <c r="H24" s="2286"/>
      <c r="I24" s="2286"/>
      <c r="J24" s="2286"/>
      <c r="K24" s="2286"/>
      <c r="L24" s="2286"/>
      <c r="M24" s="2286"/>
      <c r="N24" s="2286"/>
      <c r="O24" s="2286"/>
      <c r="P24" s="390"/>
      <c r="Q24" s="397"/>
      <c r="R24" s="129"/>
      <c r="S24" s="129"/>
      <c r="T24" s="129"/>
      <c r="U24" s="129"/>
    </row>
    <row r="25" spans="1:26" s="44" customFormat="1" ht="23.25">
      <c r="A25" s="2286" t="s">
        <v>577</v>
      </c>
      <c r="B25" s="2286"/>
      <c r="C25" s="2286"/>
      <c r="D25" s="2286"/>
      <c r="E25" s="2286"/>
      <c r="F25" s="2286"/>
      <c r="G25" s="2286"/>
      <c r="H25" s="2286"/>
      <c r="I25" s="2286"/>
      <c r="J25" s="2286"/>
      <c r="K25" s="2286"/>
      <c r="L25" s="2286"/>
      <c r="M25" s="2286"/>
      <c r="N25" s="2286"/>
      <c r="O25" s="2286"/>
      <c r="P25" s="196"/>
      <c r="Q25" s="209"/>
      <c r="R25" s="129"/>
      <c r="S25" s="129"/>
      <c r="T25" s="129"/>
      <c r="U25" s="129"/>
    </row>
    <row r="26" spans="1:26" s="44" customFormat="1" ht="25.5">
      <c r="A26" s="2286" t="s">
        <v>579</v>
      </c>
      <c r="B26" s="2286"/>
      <c r="C26" s="2286"/>
      <c r="D26" s="2286"/>
      <c r="E26" s="2286"/>
      <c r="F26" s="2286"/>
      <c r="G26" s="2286"/>
      <c r="H26" s="2286"/>
      <c r="I26" s="2288"/>
      <c r="J26" s="2286"/>
      <c r="K26" s="2286"/>
      <c r="L26" s="2286"/>
      <c r="M26" s="2286"/>
      <c r="N26" s="2286"/>
      <c r="O26" s="2286"/>
      <c r="P26" s="390"/>
      <c r="Q26" s="397"/>
      <c r="R26" s="129"/>
      <c r="S26" s="129"/>
      <c r="T26" s="129"/>
      <c r="U26" s="129"/>
    </row>
    <row r="27" spans="1:26" s="44" customFormat="1" ht="25.5">
      <c r="A27" s="2286" t="s">
        <v>519</v>
      </c>
      <c r="B27" s="2286"/>
      <c r="C27" s="2286"/>
      <c r="D27" s="2286"/>
      <c r="E27" s="2286"/>
      <c r="F27" s="2286"/>
      <c r="G27" s="2286"/>
      <c r="H27" s="2286"/>
      <c r="I27" s="2288"/>
      <c r="J27" s="2286"/>
      <c r="K27" s="2286"/>
      <c r="L27" s="2286"/>
      <c r="M27" s="2286"/>
      <c r="N27" s="2286"/>
      <c r="O27" s="2286"/>
      <c r="P27" s="390"/>
      <c r="Q27" s="397"/>
      <c r="R27" s="129"/>
      <c r="S27" s="129"/>
      <c r="T27" s="129"/>
      <c r="U27" s="129"/>
    </row>
    <row r="28" spans="1:26" s="44" customFormat="1" ht="9" customHeight="1">
      <c r="A28" s="296"/>
      <c r="B28" s="296"/>
      <c r="C28" s="296"/>
      <c r="D28" s="296"/>
      <c r="E28" s="296"/>
      <c r="F28" s="296"/>
      <c r="G28" s="296"/>
      <c r="H28" s="296"/>
      <c r="I28" s="296"/>
      <c r="J28" s="296"/>
      <c r="K28" s="296"/>
      <c r="L28" s="296"/>
      <c r="M28" s="296"/>
      <c r="N28" s="296"/>
      <c r="O28" s="296"/>
      <c r="P28" s="111"/>
      <c r="Q28" s="128"/>
      <c r="R28" s="128"/>
      <c r="S28" s="128"/>
      <c r="T28" s="129"/>
      <c r="U28" s="129"/>
    </row>
    <row r="29" spans="1:26" s="202" customFormat="1" ht="25.5">
      <c r="A29" s="373"/>
      <c r="B29" s="403"/>
      <c r="C29" s="398"/>
      <c r="D29" s="398"/>
      <c r="E29" s="398"/>
      <c r="F29" s="398"/>
      <c r="G29" s="398"/>
      <c r="H29" s="398"/>
      <c r="I29" s="398"/>
      <c r="J29" s="398"/>
      <c r="K29" s="398"/>
      <c r="L29" s="398"/>
      <c r="M29" s="399"/>
      <c r="N29" s="399"/>
      <c r="O29" s="399"/>
      <c r="P29" s="205"/>
      <c r="Q29" s="400"/>
      <c r="R29" s="206"/>
      <c r="S29" s="206"/>
      <c r="T29" s="206"/>
      <c r="U29" s="206"/>
    </row>
    <row r="30" spans="1:26" s="202" customFormat="1" ht="25.5">
      <c r="A30" s="404"/>
      <c r="B30" s="409"/>
      <c r="C30" s="406"/>
      <c r="D30" s="316"/>
      <c r="E30" s="342"/>
      <c r="F30" s="342"/>
      <c r="G30" s="342"/>
      <c r="H30" s="342"/>
      <c r="I30" s="405"/>
      <c r="J30" s="405"/>
      <c r="K30" s="342"/>
      <c r="L30" s="405"/>
      <c r="M30" s="374"/>
      <c r="N30" s="340"/>
      <c r="O30" s="374"/>
      <c r="P30" s="205"/>
      <c r="Q30" s="400"/>
      <c r="R30" s="206"/>
      <c r="S30" s="206"/>
      <c r="T30" s="206"/>
      <c r="U30" s="206"/>
    </row>
    <row r="31" spans="1:26" s="202" customFormat="1" ht="25.5">
      <c r="A31" s="404"/>
      <c r="B31" s="409"/>
      <c r="C31" s="406"/>
      <c r="D31" s="316"/>
      <c r="E31" s="406"/>
      <c r="F31" s="406"/>
      <c r="G31" s="406"/>
      <c r="H31" s="406"/>
      <c r="I31" s="406"/>
      <c r="J31" s="406"/>
      <c r="K31" s="406"/>
      <c r="L31" s="406"/>
      <c r="M31" s="216"/>
      <c r="N31" s="340"/>
      <c r="O31" s="216"/>
      <c r="P31" s="316"/>
      <c r="Q31" s="400"/>
      <c r="R31" s="206"/>
      <c r="S31" s="206"/>
      <c r="T31" s="206"/>
      <c r="U31" s="206"/>
    </row>
    <row r="32" spans="1:26" s="202" customFormat="1" ht="25.5">
      <c r="A32" s="341"/>
      <c r="B32" s="316"/>
      <c r="C32" s="216"/>
      <c r="D32" s="316"/>
      <c r="E32" s="346"/>
      <c r="F32" s="346"/>
      <c r="G32" s="346"/>
      <c r="H32" s="346"/>
      <c r="I32" s="216"/>
      <c r="J32" s="216"/>
      <c r="K32" s="346"/>
      <c r="L32" s="216"/>
      <c r="M32" s="381"/>
      <c r="N32" s="381"/>
      <c r="O32" s="381"/>
      <c r="P32" s="316"/>
      <c r="Q32" s="400"/>
      <c r="R32" s="206"/>
      <c r="S32" s="206"/>
      <c r="T32" s="206"/>
      <c r="U32" s="206"/>
    </row>
    <row r="33" spans="1:21" s="202" customFormat="1" ht="23.25" customHeight="1">
      <c r="A33" s="341"/>
      <c r="B33" s="316"/>
      <c r="C33" s="216"/>
      <c r="D33" s="316"/>
      <c r="E33" s="216"/>
      <c r="F33" s="216"/>
      <c r="G33" s="216"/>
      <c r="H33" s="216"/>
      <c r="I33" s="216"/>
      <c r="J33" s="216"/>
      <c r="K33" s="346"/>
      <c r="L33" s="216"/>
      <c r="M33" s="381"/>
      <c r="N33" s="381"/>
      <c r="O33" s="381"/>
      <c r="P33" s="316"/>
      <c r="Q33" s="400"/>
      <c r="R33" s="206"/>
      <c r="S33" s="206"/>
      <c r="T33" s="206"/>
      <c r="U33" s="206"/>
    </row>
    <row r="34" spans="1:21" s="202" customFormat="1" ht="25.5">
      <c r="A34" s="341"/>
      <c r="B34" s="316"/>
      <c r="C34" s="216"/>
      <c r="D34" s="316"/>
      <c r="E34" s="216"/>
      <c r="F34" s="216"/>
      <c r="G34" s="216"/>
      <c r="H34" s="216"/>
      <c r="I34" s="216"/>
      <c r="J34" s="216"/>
      <c r="K34" s="346"/>
      <c r="L34" s="216"/>
      <c r="M34" s="381"/>
      <c r="N34" s="381"/>
      <c r="O34" s="381"/>
      <c r="P34" s="316"/>
      <c r="Q34" s="400"/>
      <c r="R34" s="206"/>
      <c r="S34" s="206"/>
      <c r="T34" s="206"/>
      <c r="U34" s="206"/>
    </row>
    <row r="35" spans="1:21" s="202" customFormat="1" ht="25.5">
      <c r="A35" s="341"/>
      <c r="B35" s="316"/>
      <c r="C35" s="216"/>
      <c r="D35" s="316"/>
      <c r="E35" s="216"/>
      <c r="F35" s="216"/>
      <c r="G35" s="216"/>
      <c r="H35" s="216"/>
      <c r="I35" s="216"/>
      <c r="J35" s="216"/>
      <c r="K35" s="346"/>
      <c r="L35" s="216"/>
      <c r="M35" s="381"/>
      <c r="N35" s="381"/>
      <c r="O35" s="381"/>
      <c r="P35" s="316"/>
      <c r="Q35" s="400"/>
      <c r="R35" s="206"/>
      <c r="S35" s="206"/>
      <c r="T35" s="206"/>
      <c r="U35" s="206"/>
    </row>
    <row r="36" spans="1:21" s="202" customFormat="1" ht="25.5">
      <c r="A36" s="2287">
        <v>25</v>
      </c>
      <c r="B36" s="2287"/>
      <c r="C36" s="2287"/>
      <c r="D36" s="2287"/>
      <c r="E36" s="2287"/>
      <c r="F36" s="2287"/>
      <c r="G36" s="2287"/>
      <c r="H36" s="2287"/>
      <c r="I36" s="2287"/>
      <c r="J36" s="2287"/>
      <c r="K36" s="2287"/>
      <c r="L36" s="2287"/>
      <c r="M36" s="2287"/>
      <c r="N36" s="2287"/>
      <c r="O36" s="2287"/>
      <c r="P36" s="316"/>
      <c r="Q36" s="400"/>
      <c r="R36" s="206"/>
      <c r="S36" s="206"/>
      <c r="T36" s="206"/>
      <c r="U36" s="206"/>
    </row>
    <row r="37" spans="1:21" s="202" customFormat="1" ht="25.5">
      <c r="A37" s="341"/>
      <c r="B37" s="316"/>
      <c r="C37" s="216"/>
      <c r="D37" s="316"/>
      <c r="E37" s="216"/>
      <c r="F37" s="216"/>
      <c r="G37" s="216"/>
      <c r="H37" s="216"/>
      <c r="I37" s="216"/>
      <c r="J37" s="216"/>
      <c r="K37" s="346"/>
      <c r="L37" s="216"/>
      <c r="M37" s="381"/>
      <c r="N37" s="381"/>
      <c r="O37" s="381"/>
      <c r="P37" s="316"/>
      <c r="Q37" s="400"/>
      <c r="R37" s="206"/>
      <c r="S37" s="206"/>
      <c r="T37" s="206"/>
      <c r="U37" s="206"/>
    </row>
    <row r="38" spans="1:21" s="202" customFormat="1" ht="25.5">
      <c r="A38" s="341"/>
      <c r="B38" s="316"/>
      <c r="C38" s="216"/>
      <c r="D38" s="316"/>
      <c r="E38" s="346"/>
      <c r="F38" s="346"/>
      <c r="G38" s="346"/>
      <c r="H38" s="346"/>
      <c r="I38" s="216"/>
      <c r="J38" s="216"/>
      <c r="K38" s="346"/>
      <c r="L38" s="216"/>
      <c r="M38" s="381"/>
      <c r="N38" s="381"/>
      <c r="O38" s="381"/>
      <c r="P38" s="316"/>
      <c r="Q38" s="400"/>
      <c r="R38" s="206"/>
      <c r="S38" s="206"/>
      <c r="T38" s="206"/>
      <c r="U38" s="206"/>
    </row>
    <row r="39" spans="1:21" s="202" customFormat="1" ht="25.5">
      <c r="A39" s="341"/>
      <c r="B39" s="316"/>
      <c r="C39" s="216"/>
      <c r="D39" s="316"/>
      <c r="E39" s="346"/>
      <c r="F39" s="346"/>
      <c r="G39" s="346"/>
      <c r="H39" s="346"/>
      <c r="I39" s="216"/>
      <c r="J39" s="216"/>
      <c r="K39" s="346"/>
      <c r="L39" s="216"/>
      <c r="M39" s="381"/>
      <c r="N39" s="381"/>
      <c r="O39" s="381"/>
      <c r="P39" s="316"/>
      <c r="Q39" s="400"/>
      <c r="R39" s="206"/>
      <c r="S39" s="206"/>
      <c r="T39" s="206"/>
      <c r="U39" s="206"/>
    </row>
    <row r="40" spans="1:21" s="202" customFormat="1" ht="25.5">
      <c r="A40" s="341"/>
      <c r="B40" s="316"/>
      <c r="C40" s="216"/>
      <c r="D40" s="316"/>
      <c r="E40" s="346"/>
      <c r="F40" s="346"/>
      <c r="G40" s="346"/>
      <c r="H40" s="346"/>
      <c r="I40" s="216"/>
      <c r="J40" s="216"/>
      <c r="K40" s="346"/>
      <c r="L40" s="216"/>
      <c r="M40" s="395"/>
      <c r="N40" s="381"/>
      <c r="O40" s="395"/>
      <c r="P40" s="316"/>
      <c r="Q40" s="400"/>
      <c r="R40" s="206"/>
      <c r="S40" s="206"/>
      <c r="T40" s="206"/>
      <c r="U40" s="206"/>
    </row>
    <row r="41" spans="1:21" s="202" customFormat="1" ht="25.5">
      <c r="A41" s="345"/>
      <c r="C41" s="162"/>
      <c r="E41" s="162"/>
      <c r="F41" s="162"/>
      <c r="G41" s="162"/>
      <c r="H41" s="162"/>
      <c r="I41" s="162"/>
      <c r="J41" s="162"/>
      <c r="K41" s="162"/>
      <c r="L41" s="162"/>
      <c r="M41" s="389"/>
      <c r="N41" s="389"/>
      <c r="O41" s="389"/>
      <c r="Q41" s="206"/>
      <c r="R41" s="206"/>
      <c r="S41" s="206"/>
      <c r="T41" s="206"/>
      <c r="U41" s="206"/>
    </row>
    <row r="42" spans="1:21" s="202" customFormat="1" ht="28.5" customHeight="1">
      <c r="A42" s="345"/>
      <c r="C42" s="162"/>
      <c r="D42" s="346"/>
      <c r="E42" s="346"/>
      <c r="F42" s="346"/>
      <c r="G42" s="346"/>
      <c r="H42" s="346"/>
      <c r="I42" s="162"/>
      <c r="J42" s="162"/>
      <c r="K42" s="162"/>
      <c r="L42" s="162"/>
      <c r="M42" s="370"/>
      <c r="N42" s="389"/>
      <c r="O42" s="370"/>
      <c r="Q42" s="206"/>
      <c r="R42" s="206"/>
      <c r="S42" s="206"/>
      <c r="T42" s="206"/>
      <c r="U42" s="206"/>
    </row>
    <row r="43" spans="1:21" s="202" customFormat="1" ht="20.25" customHeight="1">
      <c r="A43" s="401"/>
      <c r="B43" s="410"/>
      <c r="C43" s="162"/>
      <c r="D43" s="162"/>
      <c r="E43" s="162"/>
      <c r="F43" s="162"/>
      <c r="G43" s="162"/>
      <c r="H43" s="162"/>
      <c r="I43" s="162"/>
      <c r="J43" s="162"/>
      <c r="K43" s="162"/>
      <c r="L43" s="162"/>
      <c r="N43" s="402"/>
      <c r="Q43" s="206"/>
      <c r="R43" s="206"/>
      <c r="S43" s="206"/>
      <c r="T43" s="206"/>
      <c r="U43" s="206"/>
    </row>
    <row r="44" spans="1:21" s="202" customFormat="1" ht="23.25">
      <c r="A44" s="2286"/>
      <c r="B44" s="2286"/>
      <c r="C44" s="2286"/>
      <c r="D44" s="2286"/>
      <c r="E44" s="2286"/>
      <c r="F44" s="2286"/>
      <c r="G44" s="2286"/>
      <c r="H44" s="2286"/>
      <c r="I44" s="2286"/>
      <c r="J44" s="2286"/>
      <c r="K44" s="2286"/>
      <c r="L44" s="2286"/>
      <c r="M44" s="2286"/>
      <c r="N44" s="2286"/>
      <c r="O44" s="2286"/>
      <c r="Q44" s="206"/>
      <c r="R44" s="206"/>
      <c r="S44" s="206"/>
      <c r="T44" s="206"/>
      <c r="U44" s="206"/>
    </row>
    <row r="45" spans="1:21" s="202" customFormat="1" ht="57.75" customHeight="1">
      <c r="A45" s="2286"/>
      <c r="B45" s="2286"/>
      <c r="C45" s="2286"/>
      <c r="D45" s="2286"/>
      <c r="E45" s="2286"/>
      <c r="F45" s="2286"/>
      <c r="G45" s="2286"/>
      <c r="H45" s="2286"/>
      <c r="I45" s="2286"/>
      <c r="J45" s="2286"/>
      <c r="K45" s="2286"/>
      <c r="L45" s="2286"/>
      <c r="M45" s="2286"/>
      <c r="N45" s="2286"/>
      <c r="O45" s="2286"/>
      <c r="Q45" s="206"/>
      <c r="R45" s="206"/>
      <c r="S45" s="206"/>
      <c r="T45" s="206"/>
      <c r="U45" s="206"/>
    </row>
    <row r="46" spans="1:21" s="202" customFormat="1" ht="27.75" customHeight="1">
      <c r="A46" s="2286"/>
      <c r="B46" s="2286"/>
      <c r="C46" s="2286"/>
      <c r="D46" s="2286"/>
      <c r="E46" s="2286"/>
      <c r="F46" s="2286"/>
      <c r="G46" s="2286"/>
      <c r="H46" s="2286"/>
      <c r="I46" s="2286"/>
      <c r="J46" s="2286"/>
      <c r="K46" s="2286"/>
      <c r="L46" s="2286"/>
      <c r="M46" s="2286"/>
      <c r="N46" s="2286"/>
      <c r="O46" s="2286"/>
      <c r="Q46" s="206"/>
      <c r="R46" s="206"/>
      <c r="S46" s="206"/>
      <c r="T46" s="206"/>
      <c r="U46" s="206"/>
    </row>
    <row r="47" spans="1:21" s="44" customFormat="1" ht="27" customHeight="1">
      <c r="P47" s="321"/>
      <c r="Q47" s="129"/>
      <c r="R47" s="129"/>
      <c r="S47" s="129"/>
      <c r="T47" s="129"/>
      <c r="U47" s="129"/>
    </row>
    <row r="48" spans="1:21">
      <c r="I48" s="42"/>
      <c r="J48" s="42"/>
      <c r="K48" s="42"/>
      <c r="L48" s="42"/>
    </row>
  </sheetData>
  <mergeCells count="14">
    <mergeCell ref="A45:O45"/>
    <mergeCell ref="A46:O46"/>
    <mergeCell ref="A36:O36"/>
    <mergeCell ref="A22:O22"/>
    <mergeCell ref="A25:O25"/>
    <mergeCell ref="A26:O26"/>
    <mergeCell ref="A44:O44"/>
    <mergeCell ref="A27:O27"/>
    <mergeCell ref="A24:O24"/>
    <mergeCell ref="A1:O1"/>
    <mergeCell ref="A2:O2"/>
    <mergeCell ref="A3:O3"/>
    <mergeCell ref="G6:N6"/>
    <mergeCell ref="A23:O23"/>
  </mergeCells>
  <printOptions horizontalCentered="1"/>
  <pageMargins left="0.19685039370078741" right="0.39370078740157483" top="0.39370078740157483" bottom="0.19685039370078741" header="0.31496062992125984" footer="0.31496062992125984"/>
  <pageSetup scale="61" orientation="landscape" r:id="rId1"/>
  <colBreaks count="1" manualBreakCount="1">
    <brk id="15" max="41"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rightToLeft="1" view="pageBreakPreview" zoomScale="106" zoomScaleSheetLayoutView="106" workbookViewId="0">
      <selection activeCell="I24" sqref="I24"/>
    </sheetView>
  </sheetViews>
  <sheetFormatPr defaultColWidth="9" defaultRowHeight="18"/>
  <cols>
    <col min="1" max="1" width="3.42578125" style="426" customWidth="1"/>
    <col min="2" max="2" width="36.7109375" style="426" customWidth="1"/>
    <col min="3" max="3" width="16.42578125" style="220" customWidth="1"/>
    <col min="4" max="4" width="21" style="220" customWidth="1"/>
    <col min="5" max="5" width="19.28515625" style="220" customWidth="1"/>
    <col min="6" max="6" width="15.7109375" style="220" customWidth="1"/>
    <col min="7" max="7" width="19.28515625" style="220" customWidth="1"/>
    <col min="8" max="16384" width="9" style="426"/>
  </cols>
  <sheetData>
    <row r="1" spans="1:15" s="40" customFormat="1" ht="26.25">
      <c r="B1" s="40" t="s">
        <v>588</v>
      </c>
      <c r="C1" s="2290" t="s">
        <v>0</v>
      </c>
      <c r="D1" s="2290"/>
      <c r="E1" s="2290"/>
      <c r="F1" s="2290"/>
      <c r="G1" s="106"/>
      <c r="H1" s="106"/>
      <c r="I1" s="106"/>
      <c r="J1" s="106"/>
      <c r="K1" s="106"/>
      <c r="L1" s="41"/>
    </row>
    <row r="2" spans="1:15" s="40" customFormat="1" ht="26.25">
      <c r="C2" s="2290" t="s">
        <v>319</v>
      </c>
      <c r="D2" s="2290"/>
      <c r="E2" s="2290"/>
      <c r="F2" s="2290"/>
      <c r="G2" s="106"/>
      <c r="H2" s="106"/>
      <c r="I2" s="106"/>
      <c r="J2" s="106"/>
      <c r="K2" s="106"/>
      <c r="L2" s="41"/>
    </row>
    <row r="3" spans="1:15" s="40" customFormat="1" ht="26.25">
      <c r="C3" s="2290" t="s">
        <v>483</v>
      </c>
      <c r="D3" s="2290"/>
      <c r="E3" s="2290"/>
      <c r="F3" s="2290"/>
      <c r="G3" s="106"/>
      <c r="H3" s="106"/>
      <c r="I3" s="106"/>
      <c r="J3" s="106"/>
      <c r="K3" s="106"/>
      <c r="L3" s="41"/>
    </row>
    <row r="4" spans="1:15" s="40" customFormat="1" ht="26.25">
      <c r="C4" s="293"/>
      <c r="D4" s="293"/>
      <c r="E4" s="293"/>
      <c r="F4" s="293"/>
      <c r="G4" s="106"/>
      <c r="H4" s="106"/>
      <c r="I4" s="106"/>
      <c r="J4" s="106"/>
      <c r="K4" s="106"/>
      <c r="L4" s="41"/>
    </row>
    <row r="5" spans="1:15" s="3" customFormat="1" ht="34.5" hidden="1" customHeight="1">
      <c r="B5" s="407" t="s">
        <v>580</v>
      </c>
      <c r="C5" s="100"/>
      <c r="D5" s="100"/>
      <c r="E5" s="100"/>
      <c r="I5" s="36"/>
      <c r="J5" s="36"/>
      <c r="K5" s="36"/>
      <c r="L5" s="36"/>
      <c r="M5" s="100" t="s">
        <v>405</v>
      </c>
      <c r="N5" s="39" t="s">
        <v>120</v>
      </c>
      <c r="O5" s="100"/>
    </row>
    <row r="6" spans="1:15" s="3" customFormat="1" ht="34.5" hidden="1" customHeight="1">
      <c r="B6" s="407"/>
      <c r="C6" s="100"/>
      <c r="D6" s="100"/>
      <c r="E6" s="100"/>
      <c r="F6" s="39" t="s">
        <v>120</v>
      </c>
      <c r="G6" s="411">
        <v>211500</v>
      </c>
      <c r="I6" s="36"/>
      <c r="J6" s="36"/>
      <c r="K6" s="36"/>
      <c r="L6" s="36"/>
      <c r="M6" s="100"/>
      <c r="N6" s="39"/>
      <c r="O6" s="100"/>
    </row>
    <row r="7" spans="1:15" s="3" customFormat="1" ht="34.5" hidden="1" customHeight="1" thickBot="1">
      <c r="B7" s="407"/>
      <c r="C7" s="100"/>
      <c r="D7" s="100"/>
      <c r="E7" s="100"/>
      <c r="F7" s="39"/>
      <c r="G7" s="412" t="s">
        <v>215</v>
      </c>
      <c r="I7" s="36"/>
      <c r="J7" s="36"/>
      <c r="K7" s="36"/>
      <c r="L7" s="36"/>
      <c r="M7" s="100"/>
      <c r="N7" s="39"/>
      <c r="O7" s="100"/>
    </row>
    <row r="8" spans="1:15" s="413" customFormat="1" ht="25.5" hidden="1" customHeight="1" thickBot="1">
      <c r="B8" s="2291" t="s">
        <v>173</v>
      </c>
      <c r="C8" s="2294" t="s">
        <v>203</v>
      </c>
      <c r="D8" s="2295"/>
      <c r="E8" s="2296"/>
      <c r="F8" s="2297"/>
      <c r="G8" s="2296" t="s">
        <v>190</v>
      </c>
    </row>
    <row r="9" spans="1:15" s="414" customFormat="1" ht="19.5" hidden="1" customHeight="1">
      <c r="B9" s="2292"/>
      <c r="C9" s="2300" t="s">
        <v>219</v>
      </c>
      <c r="D9" s="2302" t="s">
        <v>162</v>
      </c>
      <c r="E9" s="2304" t="s">
        <v>217</v>
      </c>
      <c r="F9" s="2305"/>
      <c r="G9" s="2298"/>
    </row>
    <row r="10" spans="1:15" s="414" customFormat="1" ht="19.5" hidden="1">
      <c r="B10" s="2292"/>
      <c r="C10" s="2300"/>
      <c r="D10" s="2302"/>
      <c r="E10" s="415"/>
      <c r="F10" s="416"/>
      <c r="G10" s="2298"/>
    </row>
    <row r="11" spans="1:15" s="414" customFormat="1" ht="33.75" hidden="1" customHeight="1" thickBot="1">
      <c r="B11" s="2293"/>
      <c r="C11" s="2301"/>
      <c r="D11" s="2303"/>
      <c r="E11" s="417" t="s">
        <v>124</v>
      </c>
      <c r="F11" s="417" t="s">
        <v>125</v>
      </c>
      <c r="G11" s="2299"/>
    </row>
    <row r="12" spans="1:15" s="220" customFormat="1" ht="33.75" hidden="1" customHeight="1" thickTop="1" thickBot="1">
      <c r="B12" s="418" t="s">
        <v>205</v>
      </c>
      <c r="C12" s="419">
        <v>95564</v>
      </c>
      <c r="D12" s="420">
        <v>79207</v>
      </c>
      <c r="E12" s="421">
        <f>D12-C12</f>
        <v>-16357</v>
      </c>
      <c r="F12" s="118">
        <f>E12/C12*100</f>
        <v>-17.116278096354275</v>
      </c>
      <c r="G12" s="422" t="s">
        <v>340</v>
      </c>
    </row>
    <row r="13" spans="1:15" s="423" customFormat="1" ht="27" hidden="1" thickBot="1">
      <c r="B13" s="418" t="s">
        <v>206</v>
      </c>
      <c r="C13" s="424">
        <f>SUM(C14:C20)</f>
        <v>80607</v>
      </c>
      <c r="D13" s="424">
        <f>SUM(D14:D20)</f>
        <v>78557</v>
      </c>
      <c r="E13" s="421">
        <f>SUM(E14:E20)</f>
        <v>-2050</v>
      </c>
      <c r="F13" s="425">
        <f>E13/C13*100</f>
        <v>-2.5432034438696389</v>
      </c>
      <c r="G13" s="422" t="s">
        <v>340</v>
      </c>
    </row>
    <row r="14" spans="1:15" ht="24.75" hidden="1">
      <c r="B14" s="122" t="s">
        <v>179</v>
      </c>
      <c r="C14" s="191">
        <v>1500</v>
      </c>
      <c r="D14" s="188">
        <v>1856</v>
      </c>
      <c r="E14" s="117">
        <f>D14-C14</f>
        <v>356</v>
      </c>
      <c r="F14" s="118">
        <f>E14/C14*100</f>
        <v>23.733333333333334</v>
      </c>
      <c r="G14" s="427"/>
      <c r="H14" s="428"/>
    </row>
    <row r="15" spans="1:15" ht="24.75" hidden="1">
      <c r="B15" s="123" t="s">
        <v>180</v>
      </c>
      <c r="C15" s="192">
        <v>4000</v>
      </c>
      <c r="D15" s="189">
        <v>2468</v>
      </c>
      <c r="E15" s="116">
        <f>D15-C15</f>
        <v>-1532</v>
      </c>
      <c r="F15" s="115">
        <f>E15/C15*100</f>
        <v>-38.299999999999997</v>
      </c>
      <c r="G15" s="427"/>
    </row>
    <row r="16" spans="1:15" ht="24.75" hidden="1">
      <c r="A16" s="428"/>
      <c r="B16" s="123" t="s">
        <v>181</v>
      </c>
      <c r="C16" s="192">
        <v>10</v>
      </c>
      <c r="D16" s="189">
        <v>165</v>
      </c>
      <c r="E16" s="116">
        <f t="shared" ref="E16:E22" si="0">D16-C16</f>
        <v>155</v>
      </c>
      <c r="F16" s="115">
        <v>0</v>
      </c>
      <c r="G16" s="427"/>
    </row>
    <row r="17" spans="2:12" ht="24.75" hidden="1">
      <c r="B17" s="123" t="s">
        <v>384</v>
      </c>
      <c r="C17" s="192">
        <v>28000</v>
      </c>
      <c r="D17" s="189">
        <v>36414</v>
      </c>
      <c r="E17" s="116">
        <f t="shared" si="0"/>
        <v>8414</v>
      </c>
      <c r="F17" s="115">
        <f>E17/C17*100</f>
        <v>30.049999999999997</v>
      </c>
      <c r="G17" s="427"/>
    </row>
    <row r="18" spans="2:12" ht="24.75" hidden="1">
      <c r="B18" s="123" t="s">
        <v>182</v>
      </c>
      <c r="C18" s="192">
        <v>20000</v>
      </c>
      <c r="D18" s="189">
        <v>7007</v>
      </c>
      <c r="E18" s="116">
        <f t="shared" si="0"/>
        <v>-12993</v>
      </c>
      <c r="F18" s="115">
        <f>E18/C18*100</f>
        <v>-64.964999999999989</v>
      </c>
      <c r="G18" s="427"/>
    </row>
    <row r="19" spans="2:12" ht="24.75" hidden="1">
      <c r="B19" s="124" t="s">
        <v>183</v>
      </c>
      <c r="C19" s="193">
        <v>5296</v>
      </c>
      <c r="D19" s="194">
        <v>1947</v>
      </c>
      <c r="E19" s="116">
        <f t="shared" si="0"/>
        <v>-3349</v>
      </c>
      <c r="F19" s="115">
        <f>E19/C19*100</f>
        <v>-63.236404833836858</v>
      </c>
      <c r="G19" s="427"/>
      <c r="H19" s="428"/>
    </row>
    <row r="20" spans="2:12" ht="25.5" hidden="1" thickBot="1">
      <c r="B20" s="124" t="s">
        <v>431</v>
      </c>
      <c r="C20" s="193">
        <v>21801</v>
      </c>
      <c r="D20" s="194">
        <v>28700</v>
      </c>
      <c r="E20" s="116">
        <f>D20-C20</f>
        <v>6899</v>
      </c>
      <c r="F20" s="115">
        <f>E20/C20*100</f>
        <v>31.645337369845421</v>
      </c>
      <c r="G20" s="427"/>
      <c r="H20" s="428"/>
    </row>
    <row r="21" spans="2:12" s="434" customFormat="1" ht="27" hidden="1" thickBot="1">
      <c r="B21" s="429" t="s">
        <v>24</v>
      </c>
      <c r="C21" s="430">
        <f>C12+C13</f>
        <v>176171</v>
      </c>
      <c r="D21" s="430">
        <f>D12+D13</f>
        <v>157764</v>
      </c>
      <c r="E21" s="421">
        <f>E12+E13</f>
        <v>-18407</v>
      </c>
      <c r="F21" s="431"/>
      <c r="G21" s="432"/>
      <c r="H21" s="433"/>
    </row>
    <row r="22" spans="2:12" ht="25.5" hidden="1" thickBot="1">
      <c r="B22" s="123" t="s">
        <v>167</v>
      </c>
      <c r="C22" s="435"/>
      <c r="D22" s="195">
        <v>75363</v>
      </c>
      <c r="E22" s="116">
        <f t="shared" si="0"/>
        <v>75363</v>
      </c>
      <c r="F22" s="436"/>
      <c r="G22" s="436">
        <v>0</v>
      </c>
    </row>
    <row r="23" spans="2:12" s="434" customFormat="1" ht="27" hidden="1" thickBot="1">
      <c r="B23" s="429" t="s">
        <v>186</v>
      </c>
      <c r="C23" s="437">
        <f>C21+C22</f>
        <v>176171</v>
      </c>
      <c r="D23" s="437">
        <f>D21+D22</f>
        <v>233127</v>
      </c>
      <c r="E23" s="437">
        <f>E21+E22</f>
        <v>56956</v>
      </c>
      <c r="F23" s="438">
        <f>F21+F22</f>
        <v>0</v>
      </c>
      <c r="G23" s="438">
        <f>G21+G22</f>
        <v>0</v>
      </c>
    </row>
    <row r="29" spans="2:12" s="108" customFormat="1" ht="25.5">
      <c r="B29" s="291"/>
      <c r="C29" s="291"/>
      <c r="D29" s="291"/>
      <c r="E29" s="291"/>
      <c r="F29" s="291"/>
      <c r="G29" s="291"/>
      <c r="H29" s="113"/>
      <c r="I29" s="113"/>
      <c r="J29" s="113"/>
      <c r="K29" s="113"/>
      <c r="L29" s="113"/>
    </row>
    <row r="30" spans="2:12" s="108" customFormat="1" ht="25.5">
      <c r="B30" s="291"/>
      <c r="C30" s="291"/>
      <c r="D30" s="291"/>
      <c r="E30" s="291"/>
      <c r="F30" s="291"/>
      <c r="G30" s="291"/>
      <c r="H30" s="113"/>
      <c r="I30" s="113"/>
      <c r="J30" s="113"/>
      <c r="K30" s="113"/>
      <c r="L30" s="113"/>
    </row>
    <row r="31" spans="2:12" s="108" customFormat="1" ht="25.5">
      <c r="B31" s="291"/>
      <c r="C31" s="291"/>
      <c r="D31" s="291"/>
      <c r="E31" s="291"/>
      <c r="F31" s="291"/>
      <c r="G31" s="291"/>
      <c r="H31" s="113"/>
      <c r="I31" s="113"/>
      <c r="J31" s="113"/>
      <c r="K31" s="113"/>
      <c r="L31" s="113"/>
    </row>
    <row r="32" spans="2:12" s="108" customFormat="1" ht="25.5">
      <c r="B32" s="291"/>
      <c r="C32" s="291"/>
      <c r="D32" s="291"/>
      <c r="E32" s="291"/>
      <c r="F32" s="291"/>
      <c r="G32" s="291"/>
      <c r="H32" s="113"/>
      <c r="I32" s="113"/>
      <c r="J32" s="113"/>
      <c r="K32" s="113"/>
      <c r="L32" s="113"/>
    </row>
    <row r="33" spans="2:12" s="108" customFormat="1" ht="25.5">
      <c r="B33" s="291"/>
      <c r="C33" s="291"/>
      <c r="D33" s="291"/>
      <c r="E33" s="291"/>
      <c r="F33" s="291"/>
      <c r="G33" s="291"/>
      <c r="H33" s="113"/>
      <c r="I33" s="113"/>
      <c r="J33" s="113"/>
      <c r="K33" s="113"/>
      <c r="L33" s="113"/>
    </row>
    <row r="34" spans="2:12" s="108" customFormat="1" ht="25.5">
      <c r="B34" s="291"/>
      <c r="C34" s="291"/>
      <c r="D34" s="291"/>
      <c r="E34" s="291"/>
      <c r="F34" s="291"/>
      <c r="G34" s="291"/>
      <c r="H34" s="113"/>
      <c r="I34" s="113"/>
      <c r="J34" s="113"/>
      <c r="K34" s="113"/>
      <c r="L34" s="113"/>
    </row>
    <row r="35" spans="2:12" s="108" customFormat="1" ht="25.5">
      <c r="B35" s="291"/>
      <c r="C35" s="291"/>
      <c r="D35" s="291"/>
      <c r="E35" s="291"/>
      <c r="F35" s="291"/>
      <c r="G35" s="291"/>
      <c r="H35" s="113"/>
      <c r="I35" s="113"/>
      <c r="J35" s="113"/>
      <c r="K35" s="113"/>
      <c r="L35" s="113"/>
    </row>
    <row r="36" spans="2:12" s="108" customFormat="1" ht="25.5">
      <c r="B36" s="291"/>
      <c r="C36" s="291"/>
      <c r="D36" s="291"/>
      <c r="E36" s="291"/>
      <c r="F36" s="291"/>
      <c r="G36" s="291"/>
      <c r="H36" s="113"/>
      <c r="I36" s="113"/>
      <c r="J36" s="113"/>
      <c r="K36" s="113"/>
      <c r="L36" s="113"/>
    </row>
    <row r="37" spans="2:12" s="108" customFormat="1" ht="25.5">
      <c r="B37" s="291"/>
      <c r="C37" s="291"/>
      <c r="D37" s="291"/>
      <c r="E37" s="291"/>
      <c r="F37" s="291"/>
      <c r="G37" s="291"/>
      <c r="H37" s="113"/>
      <c r="I37" s="113"/>
      <c r="J37" s="113"/>
      <c r="K37" s="113"/>
      <c r="L37" s="113"/>
    </row>
    <row r="38" spans="2:12" s="108" customFormat="1" ht="25.5">
      <c r="B38" s="291"/>
      <c r="C38" s="291"/>
      <c r="D38" s="291"/>
      <c r="E38" s="291"/>
      <c r="F38" s="291"/>
      <c r="G38" s="291"/>
      <c r="H38" s="113"/>
      <c r="I38" s="113"/>
      <c r="J38" s="113"/>
      <c r="K38" s="113"/>
      <c r="L38" s="113"/>
    </row>
    <row r="39" spans="2:12" s="108" customFormat="1" ht="25.5">
      <c r="B39" s="291"/>
      <c r="C39" s="291"/>
      <c r="D39" s="291"/>
      <c r="E39" s="291"/>
      <c r="F39" s="291"/>
      <c r="G39" s="291"/>
      <c r="H39" s="113"/>
      <c r="I39" s="113"/>
      <c r="J39" s="113"/>
      <c r="K39" s="113"/>
      <c r="L39" s="113"/>
    </row>
    <row r="40" spans="2:12" s="108" customFormat="1" ht="25.5">
      <c r="B40" s="291"/>
      <c r="C40" s="291"/>
      <c r="D40" s="291"/>
      <c r="E40" s="291"/>
      <c r="F40" s="291"/>
      <c r="G40" s="291"/>
      <c r="H40" s="113"/>
      <c r="I40" s="113"/>
      <c r="J40" s="113"/>
      <c r="K40" s="113"/>
      <c r="L40" s="113"/>
    </row>
    <row r="41" spans="2:12" s="108" customFormat="1" ht="25.5">
      <c r="B41" s="291"/>
      <c r="C41" s="291"/>
      <c r="D41" s="291"/>
      <c r="E41" s="291"/>
      <c r="F41" s="291"/>
      <c r="G41" s="291"/>
      <c r="H41" s="113"/>
      <c r="I41" s="113"/>
      <c r="J41" s="113"/>
      <c r="K41" s="113"/>
      <c r="L41" s="113"/>
    </row>
    <row r="42" spans="2:12" s="108" customFormat="1" ht="25.5">
      <c r="B42" s="291"/>
      <c r="C42" s="291"/>
      <c r="D42" s="291"/>
      <c r="E42" s="291"/>
      <c r="F42" s="291"/>
      <c r="G42" s="291"/>
      <c r="H42" s="113"/>
      <c r="I42" s="113"/>
      <c r="J42" s="113"/>
      <c r="K42" s="113"/>
      <c r="L42" s="113"/>
    </row>
    <row r="43" spans="2:12" s="108" customFormat="1" ht="25.5">
      <c r="B43" s="291"/>
      <c r="C43" s="291"/>
      <c r="D43" s="291"/>
      <c r="E43" s="291"/>
      <c r="F43" s="291"/>
      <c r="G43" s="291"/>
      <c r="H43" s="113"/>
      <c r="I43" s="113"/>
      <c r="J43" s="113"/>
      <c r="K43" s="113"/>
      <c r="L43" s="113"/>
    </row>
    <row r="44" spans="2:12" s="108" customFormat="1" ht="25.5">
      <c r="B44" s="291"/>
      <c r="C44" s="291"/>
      <c r="D44" s="291"/>
      <c r="E44" s="291"/>
      <c r="F44" s="291"/>
      <c r="G44" s="291"/>
      <c r="H44" s="113"/>
      <c r="I44" s="113"/>
      <c r="J44" s="113"/>
      <c r="K44" s="113"/>
      <c r="L44" s="113"/>
    </row>
    <row r="45" spans="2:12" s="108" customFormat="1" ht="25.5">
      <c r="B45" s="291"/>
      <c r="C45" s="291"/>
      <c r="D45" s="291"/>
      <c r="E45" s="291"/>
      <c r="F45" s="291"/>
      <c r="G45" s="291"/>
      <c r="H45" s="113"/>
      <c r="I45" s="113"/>
      <c r="J45" s="113"/>
      <c r="K45" s="113"/>
      <c r="L45" s="113"/>
    </row>
    <row r="46" spans="2:12" s="108" customFormat="1" ht="25.5">
      <c r="B46" s="291"/>
      <c r="C46" s="291"/>
      <c r="D46" s="291"/>
      <c r="E46" s="291"/>
      <c r="F46" s="291"/>
      <c r="G46" s="291"/>
      <c r="H46" s="113"/>
      <c r="I46" s="113"/>
      <c r="J46" s="113"/>
      <c r="K46" s="113"/>
      <c r="L46" s="113"/>
    </row>
    <row r="47" spans="2:12" s="108" customFormat="1" ht="25.5">
      <c r="B47" s="291"/>
      <c r="C47" s="291"/>
      <c r="D47" s="291"/>
      <c r="E47" s="291"/>
      <c r="F47" s="291"/>
      <c r="G47" s="291"/>
      <c r="H47" s="113"/>
      <c r="I47" s="113"/>
      <c r="J47" s="113"/>
      <c r="K47" s="113"/>
      <c r="L47" s="113"/>
    </row>
    <row r="48" spans="2:12" s="108" customFormat="1" ht="25.5">
      <c r="B48" s="291"/>
      <c r="C48" s="291"/>
      <c r="D48" s="291"/>
      <c r="E48" s="291"/>
      <c r="F48" s="291"/>
      <c r="G48" s="291"/>
      <c r="H48" s="113"/>
      <c r="I48" s="113"/>
      <c r="J48" s="113"/>
      <c r="K48" s="113"/>
      <c r="L48" s="113"/>
    </row>
    <row r="49" spans="2:12" s="108" customFormat="1" ht="25.5">
      <c r="B49" s="291"/>
      <c r="C49" s="291"/>
      <c r="D49" s="291"/>
      <c r="E49" s="291"/>
      <c r="F49" s="291"/>
      <c r="G49" s="291"/>
      <c r="H49" s="113"/>
      <c r="I49" s="113"/>
      <c r="J49" s="113"/>
      <c r="K49" s="113"/>
      <c r="L49" s="113"/>
    </row>
    <row r="50" spans="2:12" s="108" customFormat="1" ht="23.25">
      <c r="B50" s="156"/>
      <c r="C50" s="156"/>
      <c r="D50" s="156"/>
      <c r="E50" s="156"/>
      <c r="F50" s="156"/>
      <c r="G50" s="156"/>
      <c r="H50" s="113"/>
      <c r="I50" s="113"/>
      <c r="J50" s="113"/>
      <c r="K50" s="113"/>
      <c r="L50" s="113"/>
    </row>
    <row r="51" spans="2:12" s="108" customFormat="1" ht="23.25">
      <c r="B51" s="156"/>
      <c r="C51" s="156"/>
      <c r="D51" s="156"/>
      <c r="E51" s="156"/>
      <c r="F51" s="156"/>
      <c r="G51" s="156"/>
      <c r="H51" s="113"/>
      <c r="I51" s="113"/>
      <c r="J51" s="113"/>
      <c r="K51" s="113"/>
      <c r="L51" s="113"/>
    </row>
    <row r="52" spans="2:12" s="108" customFormat="1" ht="23.25">
      <c r="B52" s="156"/>
      <c r="C52" s="156"/>
      <c r="D52" s="156"/>
      <c r="E52" s="156"/>
      <c r="F52" s="156"/>
      <c r="G52" s="156"/>
      <c r="H52" s="113"/>
      <c r="I52" s="113"/>
      <c r="J52" s="113"/>
      <c r="K52" s="113"/>
      <c r="L52" s="113"/>
    </row>
    <row r="53" spans="2:12" s="108" customFormat="1" ht="23.25">
      <c r="B53" s="156"/>
      <c r="C53" s="156"/>
      <c r="D53" s="156"/>
      <c r="E53" s="156"/>
      <c r="F53" s="156"/>
      <c r="G53" s="156"/>
      <c r="H53" s="113"/>
      <c r="I53" s="113"/>
      <c r="J53" s="113"/>
      <c r="K53" s="113"/>
      <c r="L53" s="113"/>
    </row>
    <row r="54" spans="2:12" s="108" customFormat="1" ht="23.25">
      <c r="B54" s="294"/>
      <c r="C54" s="294"/>
      <c r="D54" s="294"/>
      <c r="E54" s="126"/>
      <c r="F54" s="294"/>
      <c r="G54" s="294"/>
      <c r="H54" s="113"/>
      <c r="I54" s="113"/>
      <c r="J54" s="113"/>
      <c r="K54" s="113"/>
      <c r="L54" s="113"/>
    </row>
    <row r="55" spans="2:12" s="108" customFormat="1" ht="23.25">
      <c r="B55" s="294"/>
      <c r="C55" s="294"/>
      <c r="D55" s="294"/>
      <c r="E55" s="126"/>
      <c r="F55" s="294"/>
      <c r="G55" s="294"/>
      <c r="H55" s="113"/>
      <c r="I55" s="113"/>
      <c r="J55" s="113"/>
      <c r="K55" s="113"/>
      <c r="L55" s="113"/>
    </row>
    <row r="56" spans="2:12" s="108" customFormat="1" ht="24">
      <c r="B56" s="2289">
        <v>33</v>
      </c>
      <c r="C56" s="2289"/>
      <c r="D56" s="2289"/>
      <c r="E56" s="2289"/>
      <c r="F56" s="2289"/>
      <c r="G56" s="2289"/>
      <c r="H56" s="113"/>
      <c r="I56" s="113"/>
      <c r="J56" s="113"/>
      <c r="K56" s="113"/>
      <c r="L56" s="113"/>
    </row>
    <row r="57" spans="2:12" ht="24">
      <c r="H57" s="114"/>
      <c r="I57" s="114"/>
    </row>
  </sheetData>
  <mergeCells count="10">
    <mergeCell ref="B56:G56"/>
    <mergeCell ref="C1:F1"/>
    <mergeCell ref="C2:F2"/>
    <mergeCell ref="C3:F3"/>
    <mergeCell ref="B8:B11"/>
    <mergeCell ref="C8:F8"/>
    <mergeCell ref="G8:G11"/>
    <mergeCell ref="C9:C11"/>
    <mergeCell ref="D9:D11"/>
    <mergeCell ref="E9:F9"/>
  </mergeCells>
  <printOptions horizontalCentered="1"/>
  <pageMargins left="0.31496062992125984" right="0.31496062992125984" top="0.35433070866141736" bottom="0.35433070866141736" header="0.31496062992125984" footer="0.31496062992125984"/>
  <pageSetup paperSize="9" scale="68"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rightToLeft="1" view="pageBreakPreview" zoomScale="60" workbookViewId="0">
      <selection activeCell="I24" sqref="I24"/>
    </sheetView>
  </sheetViews>
  <sheetFormatPr defaultColWidth="9" defaultRowHeight="18"/>
  <cols>
    <col min="1" max="1" width="2.140625" style="426" customWidth="1"/>
    <col min="2" max="2" width="35.42578125" style="426" customWidth="1"/>
    <col min="3" max="3" width="23.7109375" style="220" customWidth="1"/>
    <col min="4" max="4" width="15.7109375" style="220" customWidth="1"/>
    <col min="5" max="5" width="17.42578125" style="220" customWidth="1"/>
    <col min="6" max="6" width="11.28515625" style="220" customWidth="1"/>
    <col min="7" max="7" width="22.42578125" style="220" bestFit="1" customWidth="1"/>
    <col min="8" max="8" width="17.28515625" style="220" customWidth="1"/>
    <col min="9" max="9" width="13.85546875" style="220" bestFit="1" customWidth="1"/>
    <col min="10" max="10" width="14.28515625" style="220" customWidth="1"/>
    <col min="11" max="11" width="21.140625" style="220" customWidth="1"/>
    <col min="12" max="16384" width="9" style="426"/>
  </cols>
  <sheetData>
    <row r="1" spans="1:16" s="212" customFormat="1" ht="26.25">
      <c r="B1" s="212" t="s">
        <v>334</v>
      </c>
      <c r="C1" s="2306" t="s">
        <v>0</v>
      </c>
      <c r="D1" s="2306"/>
      <c r="E1" s="2306"/>
      <c r="F1" s="2306"/>
      <c r="G1" s="2306"/>
      <c r="H1" s="2306"/>
      <c r="I1" s="2306"/>
      <c r="J1" s="2306"/>
      <c r="K1" s="2306"/>
      <c r="L1" s="222"/>
      <c r="M1" s="223"/>
      <c r="N1" s="223"/>
      <c r="O1" s="223"/>
      <c r="P1" s="223"/>
    </row>
    <row r="2" spans="1:16" s="212" customFormat="1" ht="26.25">
      <c r="C2" s="2306" t="s">
        <v>319</v>
      </c>
      <c r="D2" s="2306"/>
      <c r="E2" s="2306"/>
      <c r="F2" s="2306"/>
      <c r="G2" s="2306"/>
      <c r="H2" s="2306"/>
      <c r="I2" s="2306"/>
      <c r="J2" s="2306"/>
      <c r="K2" s="2306"/>
      <c r="L2" s="292"/>
      <c r="M2" s="223"/>
      <c r="N2" s="223"/>
      <c r="O2" s="223"/>
      <c r="P2" s="223"/>
    </row>
    <row r="3" spans="1:16" s="212" customFormat="1" ht="26.25">
      <c r="C3" s="2306" t="s">
        <v>466</v>
      </c>
      <c r="D3" s="2306"/>
      <c r="E3" s="2306"/>
      <c r="F3" s="2306"/>
      <c r="G3" s="2306"/>
      <c r="H3" s="2306"/>
      <c r="I3" s="2306"/>
      <c r="J3" s="2306"/>
      <c r="K3" s="2306"/>
      <c r="L3" s="292"/>
      <c r="M3" s="223"/>
      <c r="N3" s="223"/>
      <c r="O3" s="223"/>
      <c r="P3" s="223"/>
    </row>
    <row r="4" spans="1:16" s="212" customFormat="1" ht="18.75" customHeight="1">
      <c r="C4" s="292"/>
      <c r="D4" s="292"/>
      <c r="E4" s="292"/>
      <c r="F4" s="292"/>
      <c r="G4" s="292"/>
      <c r="H4" s="292"/>
      <c r="I4" s="292"/>
      <c r="J4" s="292"/>
      <c r="K4" s="292"/>
      <c r="L4" s="292"/>
      <c r="M4" s="223"/>
      <c r="N4" s="223"/>
      <c r="O4" s="223"/>
      <c r="P4" s="223"/>
    </row>
    <row r="5" spans="1:16" s="39" customFormat="1" ht="26.25">
      <c r="B5" s="2313" t="s">
        <v>581</v>
      </c>
      <c r="C5" s="2313"/>
      <c r="D5" s="2313"/>
      <c r="E5" s="2313"/>
      <c r="J5" s="39" t="s">
        <v>120</v>
      </c>
      <c r="K5" s="411">
        <v>211500</v>
      </c>
    </row>
    <row r="6" spans="1:16" s="39" customFormat="1" ht="24.75" thickBot="1">
      <c r="B6" s="114"/>
      <c r="C6" s="408"/>
      <c r="J6" s="439" t="s">
        <v>215</v>
      </c>
    </row>
    <row r="7" spans="1:16" s="39" customFormat="1" ht="30" customHeight="1" thickBot="1">
      <c r="B7" s="2291" t="s">
        <v>173</v>
      </c>
      <c r="C7" s="2309" t="s">
        <v>174</v>
      </c>
      <c r="D7" s="2310"/>
      <c r="E7" s="2310"/>
      <c r="F7" s="2311"/>
      <c r="G7" s="2309" t="s">
        <v>175</v>
      </c>
      <c r="H7" s="2310"/>
      <c r="I7" s="2310"/>
      <c r="J7" s="2311"/>
    </row>
    <row r="8" spans="1:16" s="414" customFormat="1" ht="39" customHeight="1">
      <c r="B8" s="2292"/>
      <c r="C8" s="2300" t="s">
        <v>216</v>
      </c>
      <c r="D8" s="2312" t="s">
        <v>162</v>
      </c>
      <c r="E8" s="2315" t="s">
        <v>217</v>
      </c>
      <c r="F8" s="2316"/>
      <c r="G8" s="2300" t="s">
        <v>216</v>
      </c>
      <c r="H8" s="2317" t="s">
        <v>162</v>
      </c>
      <c r="I8" s="2318" t="s">
        <v>218</v>
      </c>
      <c r="J8" s="2319"/>
      <c r="K8" s="2307" t="s">
        <v>190</v>
      </c>
    </row>
    <row r="9" spans="1:16" s="414" customFormat="1" ht="20.25" thickBot="1">
      <c r="B9" s="2293"/>
      <c r="C9" s="2301"/>
      <c r="D9" s="2303"/>
      <c r="E9" s="440" t="s">
        <v>124</v>
      </c>
      <c r="F9" s="440" t="s">
        <v>125</v>
      </c>
      <c r="G9" s="2301"/>
      <c r="H9" s="2303"/>
      <c r="I9" s="440" t="s">
        <v>124</v>
      </c>
      <c r="J9" s="441" t="s">
        <v>125</v>
      </c>
      <c r="K9" s="2308"/>
    </row>
    <row r="10" spans="1:16" s="220" customFormat="1" ht="33.75" customHeight="1" thickTop="1" thickBot="1">
      <c r="B10" s="442" t="s">
        <v>177</v>
      </c>
      <c r="C10" s="443">
        <v>1935</v>
      </c>
      <c r="D10" s="444">
        <v>4252</v>
      </c>
      <c r="E10" s="180">
        <f>D10-C10</f>
        <v>2317</v>
      </c>
      <c r="F10" s="118">
        <f t="shared" ref="F10:F17" si="0">E10/C10*100</f>
        <v>119.74160206718348</v>
      </c>
      <c r="G10" s="445">
        <v>0</v>
      </c>
      <c r="H10" s="445">
        <v>0</v>
      </c>
      <c r="I10" s="445">
        <f>H10-G10</f>
        <v>0</v>
      </c>
      <c r="J10" s="445">
        <v>0</v>
      </c>
      <c r="K10" s="422" t="s">
        <v>340</v>
      </c>
    </row>
    <row r="11" spans="1:16" s="423" customFormat="1" ht="33.75" customHeight="1" thickBot="1">
      <c r="B11" s="442" t="s">
        <v>178</v>
      </c>
      <c r="C11" s="446">
        <f>SUM(C12:C17)</f>
        <v>534920</v>
      </c>
      <c r="D11" s="447">
        <f>SUM(D12:D17)</f>
        <v>557434</v>
      </c>
      <c r="E11" s="448">
        <f>SUM(E12:E17)</f>
        <v>22514</v>
      </c>
      <c r="F11" s="425">
        <f t="shared" si="0"/>
        <v>4.2088536603604281</v>
      </c>
      <c r="G11" s="445">
        <f>SUM(G12:G17)</f>
        <v>0</v>
      </c>
      <c r="H11" s="445">
        <f>SUM(H12:H17)</f>
        <v>0</v>
      </c>
      <c r="I11" s="445">
        <f>SUM(I12:I17)</f>
        <v>0</v>
      </c>
      <c r="J11" s="445">
        <v>0</v>
      </c>
      <c r="K11" s="422" t="s">
        <v>340</v>
      </c>
    </row>
    <row r="12" spans="1:16" ht="27.75">
      <c r="B12" s="119" t="s">
        <v>179</v>
      </c>
      <c r="C12" s="175">
        <v>95000</v>
      </c>
      <c r="D12" s="179">
        <v>78005</v>
      </c>
      <c r="E12" s="180">
        <f t="shared" ref="E12:E17" si="1">D12-C12</f>
        <v>-16995</v>
      </c>
      <c r="F12" s="118">
        <f t="shared" si="0"/>
        <v>-17.889473684210529</v>
      </c>
      <c r="G12" s="445">
        <v>0</v>
      </c>
      <c r="H12" s="445">
        <v>0</v>
      </c>
      <c r="I12" s="445">
        <f t="shared" ref="I12:I17" si="2">H12-G12</f>
        <v>0</v>
      </c>
      <c r="J12" s="445">
        <v>0</v>
      </c>
      <c r="K12" s="427"/>
    </row>
    <row r="13" spans="1:16" ht="27.75">
      <c r="B13" s="120" t="s">
        <v>180</v>
      </c>
      <c r="C13" s="176">
        <v>7000</v>
      </c>
      <c r="D13" s="181">
        <v>14474</v>
      </c>
      <c r="E13" s="182">
        <f t="shared" si="1"/>
        <v>7474</v>
      </c>
      <c r="F13" s="115">
        <f t="shared" si="0"/>
        <v>106.77142857142856</v>
      </c>
      <c r="G13" s="445"/>
      <c r="H13" s="445">
        <v>0</v>
      </c>
      <c r="I13" s="445">
        <f t="shared" si="2"/>
        <v>0</v>
      </c>
      <c r="J13" s="445">
        <v>0</v>
      </c>
      <c r="K13" s="427"/>
    </row>
    <row r="14" spans="1:16" ht="27.75">
      <c r="A14" s="428"/>
      <c r="B14" s="120" t="s">
        <v>181</v>
      </c>
      <c r="C14" s="176">
        <v>20</v>
      </c>
      <c r="D14" s="181">
        <v>40</v>
      </c>
      <c r="E14" s="182">
        <f t="shared" si="1"/>
        <v>20</v>
      </c>
      <c r="F14" s="115">
        <f t="shared" si="0"/>
        <v>100</v>
      </c>
      <c r="G14" s="445"/>
      <c r="H14" s="445">
        <v>0</v>
      </c>
      <c r="I14" s="445">
        <f t="shared" si="2"/>
        <v>0</v>
      </c>
      <c r="J14" s="445">
        <v>0</v>
      </c>
      <c r="K14" s="427"/>
    </row>
    <row r="15" spans="1:16" ht="27.75">
      <c r="B15" s="120" t="s">
        <v>191</v>
      </c>
      <c r="C15" s="176">
        <v>12500</v>
      </c>
      <c r="D15" s="181">
        <v>9792</v>
      </c>
      <c r="E15" s="182">
        <f t="shared" si="1"/>
        <v>-2708</v>
      </c>
      <c r="F15" s="115">
        <f t="shared" si="0"/>
        <v>-21.664000000000001</v>
      </c>
      <c r="G15" s="445">
        <v>0</v>
      </c>
      <c r="H15" s="445">
        <v>0</v>
      </c>
      <c r="I15" s="445">
        <f t="shared" si="2"/>
        <v>0</v>
      </c>
      <c r="J15" s="445">
        <v>0</v>
      </c>
      <c r="K15" s="427"/>
    </row>
    <row r="16" spans="1:16" ht="27.75">
      <c r="B16" s="120" t="s">
        <v>182</v>
      </c>
      <c r="C16" s="176">
        <v>400</v>
      </c>
      <c r="D16" s="181">
        <v>523</v>
      </c>
      <c r="E16" s="182">
        <f t="shared" si="1"/>
        <v>123</v>
      </c>
      <c r="F16" s="115">
        <f t="shared" si="0"/>
        <v>30.75</v>
      </c>
      <c r="G16" s="445"/>
      <c r="H16" s="445">
        <v>0</v>
      </c>
      <c r="I16" s="445">
        <f t="shared" si="2"/>
        <v>0</v>
      </c>
      <c r="J16" s="445">
        <v>0</v>
      </c>
      <c r="K16" s="427"/>
    </row>
    <row r="17" spans="1:16" ht="28.5" thickBot="1">
      <c r="B17" s="121" t="s">
        <v>183</v>
      </c>
      <c r="C17" s="177">
        <v>420000</v>
      </c>
      <c r="D17" s="183">
        <v>454600</v>
      </c>
      <c r="E17" s="184">
        <f t="shared" si="1"/>
        <v>34600</v>
      </c>
      <c r="F17" s="115">
        <f t="shared" si="0"/>
        <v>8.2380952380952372</v>
      </c>
      <c r="G17" s="445"/>
      <c r="H17" s="445">
        <v>0</v>
      </c>
      <c r="I17" s="445">
        <f t="shared" si="2"/>
        <v>0</v>
      </c>
      <c r="J17" s="445">
        <v>0</v>
      </c>
      <c r="K17" s="449"/>
    </row>
    <row r="18" spans="1:16" s="423" customFormat="1" ht="27" thickBot="1">
      <c r="B18" s="442" t="s">
        <v>184</v>
      </c>
      <c r="C18" s="450">
        <f>SUM(C19:C25)</f>
        <v>282910</v>
      </c>
      <c r="D18" s="451">
        <f>SUM(D19:D25)</f>
        <v>254419</v>
      </c>
      <c r="E18" s="452">
        <f>SUM(E19:E25)</f>
        <v>-28491</v>
      </c>
      <c r="F18" s="453"/>
      <c r="G18" s="454">
        <f>SUM(G19:G25)</f>
        <v>86556</v>
      </c>
      <c r="H18" s="455">
        <f>SUM(H19:H25)</f>
        <v>106334</v>
      </c>
      <c r="I18" s="421">
        <f>SUM(I19:I25)</f>
        <v>19778</v>
      </c>
      <c r="J18" s="456"/>
      <c r="K18" s="422" t="s">
        <v>340</v>
      </c>
    </row>
    <row r="19" spans="1:16" ht="24.75">
      <c r="B19" s="119" t="s">
        <v>185</v>
      </c>
      <c r="C19" s="175">
        <v>114000</v>
      </c>
      <c r="D19" s="179">
        <v>118696</v>
      </c>
      <c r="E19" s="180">
        <f t="shared" ref="E19:E25" si="3">D19-C19</f>
        <v>4696</v>
      </c>
      <c r="F19" s="118">
        <f t="shared" ref="F19:F25" si="4">E19/C19*100</f>
        <v>4.1192982456140355</v>
      </c>
      <c r="G19" s="188">
        <v>71000</v>
      </c>
      <c r="H19" s="188">
        <v>72501</v>
      </c>
      <c r="I19" s="117">
        <f t="shared" ref="I19:I25" si="5">H19-G19</f>
        <v>1501</v>
      </c>
      <c r="J19" s="118">
        <f t="shared" ref="J19:J25" si="6">I19/G19*100</f>
        <v>2.1140845070422536</v>
      </c>
      <c r="K19" s="427"/>
    </row>
    <row r="20" spans="1:16" ht="24.75">
      <c r="B20" s="120" t="s">
        <v>179</v>
      </c>
      <c r="C20" s="176">
        <v>2700</v>
      </c>
      <c r="D20" s="181">
        <v>3674</v>
      </c>
      <c r="E20" s="182">
        <f t="shared" si="3"/>
        <v>974</v>
      </c>
      <c r="F20" s="115">
        <f t="shared" si="4"/>
        <v>36.074074074074076</v>
      </c>
      <c r="G20" s="189">
        <v>800</v>
      </c>
      <c r="H20" s="189">
        <v>1274</v>
      </c>
      <c r="I20" s="116">
        <f t="shared" si="5"/>
        <v>474</v>
      </c>
      <c r="J20" s="115">
        <f t="shared" si="6"/>
        <v>59.25</v>
      </c>
      <c r="K20" s="427"/>
    </row>
    <row r="21" spans="1:16" ht="24.75">
      <c r="A21" s="428"/>
      <c r="B21" s="120" t="s">
        <v>180</v>
      </c>
      <c r="C21" s="176">
        <v>11000</v>
      </c>
      <c r="D21" s="181">
        <v>6621</v>
      </c>
      <c r="E21" s="182">
        <f t="shared" si="3"/>
        <v>-4379</v>
      </c>
      <c r="F21" s="115">
        <f t="shared" si="4"/>
        <v>-39.809090909090912</v>
      </c>
      <c r="G21" s="189">
        <v>4000</v>
      </c>
      <c r="H21" s="189">
        <v>2419</v>
      </c>
      <c r="I21" s="116">
        <f t="shared" si="5"/>
        <v>-1581</v>
      </c>
      <c r="J21" s="115">
        <f t="shared" si="6"/>
        <v>-39.524999999999999</v>
      </c>
      <c r="K21" s="427"/>
    </row>
    <row r="22" spans="1:16" ht="24.75">
      <c r="B22" s="120" t="s">
        <v>181</v>
      </c>
      <c r="C22" s="176">
        <v>580</v>
      </c>
      <c r="D22" s="181">
        <v>350</v>
      </c>
      <c r="E22" s="182">
        <f t="shared" si="3"/>
        <v>-230</v>
      </c>
      <c r="F22" s="115">
        <f t="shared" si="4"/>
        <v>-39.655172413793103</v>
      </c>
      <c r="G22" s="189">
        <v>220</v>
      </c>
      <c r="H22" s="189">
        <v>298</v>
      </c>
      <c r="I22" s="116">
        <f t="shared" si="5"/>
        <v>78</v>
      </c>
      <c r="J22" s="115">
        <f t="shared" si="6"/>
        <v>35.454545454545453</v>
      </c>
      <c r="K22" s="427"/>
    </row>
    <row r="23" spans="1:16" ht="24.75">
      <c r="B23" s="120" t="s">
        <v>191</v>
      </c>
      <c r="C23" s="177">
        <v>98000</v>
      </c>
      <c r="D23" s="181">
        <v>71669</v>
      </c>
      <c r="E23" s="182">
        <f t="shared" si="3"/>
        <v>-26331</v>
      </c>
      <c r="F23" s="115">
        <f t="shared" si="4"/>
        <v>-26.868367346938776</v>
      </c>
      <c r="G23" s="189">
        <v>5831</v>
      </c>
      <c r="H23" s="189">
        <v>26455</v>
      </c>
      <c r="I23" s="116">
        <f t="shared" si="5"/>
        <v>20624</v>
      </c>
      <c r="J23" s="115">
        <f t="shared" si="6"/>
        <v>353.69576401989366</v>
      </c>
      <c r="K23" s="427"/>
    </row>
    <row r="24" spans="1:16" ht="24.75">
      <c r="B24" s="137" t="s">
        <v>182</v>
      </c>
      <c r="C24" s="178">
        <v>7000</v>
      </c>
      <c r="D24" s="185">
        <v>21191</v>
      </c>
      <c r="E24" s="182">
        <f t="shared" si="3"/>
        <v>14191</v>
      </c>
      <c r="F24" s="115">
        <f t="shared" si="4"/>
        <v>202.7285714285714</v>
      </c>
      <c r="G24" s="189">
        <v>3600</v>
      </c>
      <c r="H24" s="189">
        <v>2279</v>
      </c>
      <c r="I24" s="116">
        <f t="shared" si="5"/>
        <v>-1321</v>
      </c>
      <c r="J24" s="115">
        <f t="shared" si="6"/>
        <v>-36.694444444444443</v>
      </c>
      <c r="K24" s="427"/>
    </row>
    <row r="25" spans="1:16" ht="25.5" thickBot="1">
      <c r="B25" s="120" t="s">
        <v>183</v>
      </c>
      <c r="C25" s="175">
        <v>49630</v>
      </c>
      <c r="D25" s="181">
        <v>32218</v>
      </c>
      <c r="E25" s="182">
        <f t="shared" si="3"/>
        <v>-17412</v>
      </c>
      <c r="F25" s="115">
        <f t="shared" si="4"/>
        <v>-35.083618778964336</v>
      </c>
      <c r="G25" s="189">
        <v>1105</v>
      </c>
      <c r="H25" s="189">
        <v>1108</v>
      </c>
      <c r="I25" s="116">
        <f t="shared" si="5"/>
        <v>3</v>
      </c>
      <c r="J25" s="115">
        <f t="shared" si="6"/>
        <v>0.27149321266968324</v>
      </c>
      <c r="K25" s="427"/>
    </row>
    <row r="26" spans="1:16" s="434" customFormat="1" ht="27" thickBot="1">
      <c r="B26" s="457" t="s">
        <v>186</v>
      </c>
      <c r="C26" s="458">
        <f>C18+C10+C11</f>
        <v>819765</v>
      </c>
      <c r="D26" s="459">
        <f>D18+D10+D11</f>
        <v>816105</v>
      </c>
      <c r="E26" s="460">
        <f>E18+E10+E11</f>
        <v>-3660</v>
      </c>
      <c r="F26" s="431"/>
      <c r="G26" s="461">
        <f>G18+G10+G11</f>
        <v>86556</v>
      </c>
      <c r="H26" s="461">
        <f>H18+H10+H11</f>
        <v>106334</v>
      </c>
      <c r="I26" s="421">
        <f>I18+I10+I11</f>
        <v>19778</v>
      </c>
      <c r="J26" s="431"/>
      <c r="K26" s="432"/>
    </row>
    <row r="27" spans="1:16" ht="24.75">
      <c r="B27" s="120" t="s">
        <v>167</v>
      </c>
      <c r="C27" s="176"/>
      <c r="D27" s="186">
        <v>-75363</v>
      </c>
      <c r="E27" s="182"/>
      <c r="F27" s="115"/>
      <c r="G27" s="190"/>
      <c r="H27" s="189">
        <v>0</v>
      </c>
      <c r="I27" s="116">
        <f>H27-G27</f>
        <v>0</v>
      </c>
      <c r="J27" s="462"/>
      <c r="K27" s="427"/>
    </row>
    <row r="28" spans="1:16" ht="25.5" thickBot="1">
      <c r="B28" s="120" t="s">
        <v>192</v>
      </c>
      <c r="C28" s="176"/>
      <c r="D28" s="187">
        <v>-13822</v>
      </c>
      <c r="E28" s="184"/>
      <c r="F28" s="115"/>
      <c r="G28" s="189"/>
      <c r="H28" s="189">
        <v>0</v>
      </c>
      <c r="I28" s="116">
        <f>H28-G28</f>
        <v>0</v>
      </c>
      <c r="J28" s="462"/>
      <c r="K28" s="427"/>
    </row>
    <row r="29" spans="1:16" s="434" customFormat="1" ht="27" thickBot="1">
      <c r="A29" s="463"/>
      <c r="B29" s="464" t="s">
        <v>186</v>
      </c>
      <c r="C29" s="458">
        <f>C26+C27+C28</f>
        <v>819765</v>
      </c>
      <c r="D29" s="459">
        <f>D26+D27+D28</f>
        <v>726920</v>
      </c>
      <c r="E29" s="465">
        <f>E26+E27+E28</f>
        <v>-3660</v>
      </c>
      <c r="F29" s="466">
        <f t="shared" ref="F29:K29" si="7">F26+F27+F28</f>
        <v>0</v>
      </c>
      <c r="G29" s="458">
        <f t="shared" si="7"/>
        <v>86556</v>
      </c>
      <c r="H29" s="458">
        <f>H26+H27+H28</f>
        <v>106334</v>
      </c>
      <c r="I29" s="421">
        <f t="shared" si="7"/>
        <v>19778</v>
      </c>
      <c r="J29" s="467">
        <f t="shared" si="7"/>
        <v>0</v>
      </c>
      <c r="K29" s="467">
        <f t="shared" si="7"/>
        <v>0</v>
      </c>
      <c r="L29" s="463"/>
      <c r="M29" s="463"/>
      <c r="N29" s="463"/>
      <c r="O29" s="463"/>
      <c r="P29" s="463"/>
    </row>
    <row r="30" spans="1:16" ht="22.5" customHeight="1"/>
    <row r="31" spans="1:16" ht="30">
      <c r="B31" s="2314">
        <v>33</v>
      </c>
      <c r="C31" s="2314"/>
      <c r="D31" s="2314"/>
      <c r="E31" s="2314"/>
      <c r="F31" s="2314"/>
      <c r="G31" s="2314"/>
      <c r="H31" s="2314"/>
      <c r="I31" s="2314"/>
      <c r="J31" s="2314"/>
    </row>
    <row r="49" spans="10:10" ht="22.5">
      <c r="J49" s="39"/>
    </row>
  </sheetData>
  <mergeCells count="15">
    <mergeCell ref="B31:J31"/>
    <mergeCell ref="E8:F8"/>
    <mergeCell ref="G8:G9"/>
    <mergeCell ref="H8:H9"/>
    <mergeCell ref="I8:J8"/>
    <mergeCell ref="C1:K1"/>
    <mergeCell ref="C2:K2"/>
    <mergeCell ref="C3:K3"/>
    <mergeCell ref="K8:K9"/>
    <mergeCell ref="B7:B9"/>
    <mergeCell ref="C7:F7"/>
    <mergeCell ref="G7:J7"/>
    <mergeCell ref="C8:C9"/>
    <mergeCell ref="D8:D9"/>
    <mergeCell ref="B5:E5"/>
  </mergeCells>
  <pageMargins left="0.31496062992125984" right="0.31496062992125984" top="0.35433070866141736" bottom="0.35433070866141736" header="0.31496062992125984" footer="0.31496062992125984"/>
  <pageSetup paperSize="9" scale="65" orientation="landscape" r:id="rId1"/>
  <colBreaks count="1" manualBreakCount="1">
    <brk id="12"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rightToLeft="1" view="pageBreakPreview" topLeftCell="A10" zoomScale="106" zoomScaleSheetLayoutView="106" workbookViewId="0">
      <selection activeCell="I24" sqref="I24"/>
    </sheetView>
  </sheetViews>
  <sheetFormatPr defaultColWidth="9" defaultRowHeight="18"/>
  <cols>
    <col min="1" max="1" width="3.42578125" style="426" customWidth="1"/>
    <col min="2" max="2" width="36.7109375" style="426" customWidth="1"/>
    <col min="3" max="3" width="16.42578125" style="220" customWidth="1"/>
    <col min="4" max="4" width="21" style="220" customWidth="1"/>
    <col min="5" max="5" width="19.28515625" style="220" customWidth="1"/>
    <col min="6" max="6" width="15.7109375" style="220" customWidth="1"/>
    <col min="7" max="7" width="19.28515625" style="220" customWidth="1"/>
    <col min="8" max="16384" width="9" style="426"/>
  </cols>
  <sheetData>
    <row r="1" spans="1:15" s="212" customFormat="1" ht="26.25">
      <c r="B1" s="212" t="s">
        <v>334</v>
      </c>
      <c r="C1" s="2306" t="s">
        <v>0</v>
      </c>
      <c r="D1" s="2306"/>
      <c r="E1" s="2306"/>
      <c r="F1" s="2306"/>
      <c r="G1" s="222"/>
      <c r="H1" s="222"/>
      <c r="I1" s="222"/>
      <c r="J1" s="222"/>
      <c r="K1" s="222"/>
      <c r="L1" s="223"/>
    </row>
    <row r="2" spans="1:15" s="212" customFormat="1" ht="26.25">
      <c r="C2" s="2306" t="s">
        <v>319</v>
      </c>
      <c r="D2" s="2306"/>
      <c r="E2" s="2306"/>
      <c r="F2" s="2306"/>
      <c r="G2" s="222"/>
      <c r="H2" s="222"/>
      <c r="I2" s="222"/>
      <c r="J2" s="222"/>
      <c r="K2" s="222"/>
      <c r="L2" s="223"/>
    </row>
    <row r="3" spans="1:15" s="212" customFormat="1" ht="26.25">
      <c r="C3" s="2306" t="s">
        <v>466</v>
      </c>
      <c r="D3" s="2306"/>
      <c r="E3" s="2306"/>
      <c r="F3" s="2306"/>
      <c r="G3" s="222"/>
      <c r="H3" s="222"/>
      <c r="I3" s="222"/>
      <c r="J3" s="222"/>
      <c r="K3" s="222"/>
      <c r="L3" s="223"/>
    </row>
    <row r="4" spans="1:15" s="212" customFormat="1" ht="26.25">
      <c r="C4" s="292"/>
      <c r="D4" s="292"/>
      <c r="E4" s="292"/>
      <c r="F4" s="292"/>
      <c r="G4" s="222"/>
      <c r="H4" s="222"/>
      <c r="I4" s="222"/>
      <c r="J4" s="222"/>
      <c r="K4" s="222"/>
      <c r="L4" s="223"/>
    </row>
    <row r="5" spans="1:15" s="3" customFormat="1" ht="34.5" customHeight="1">
      <c r="B5" s="2313" t="s">
        <v>582</v>
      </c>
      <c r="C5" s="2313"/>
      <c r="D5" s="2313"/>
      <c r="E5" s="2313"/>
      <c r="I5" s="36"/>
      <c r="J5" s="36"/>
      <c r="K5" s="36"/>
      <c r="L5" s="36"/>
      <c r="M5" s="100" t="s">
        <v>405</v>
      </c>
      <c r="N5" s="39" t="s">
        <v>120</v>
      </c>
      <c r="O5" s="100"/>
    </row>
    <row r="6" spans="1:15" s="3" customFormat="1" ht="34.5" customHeight="1">
      <c r="B6" s="407"/>
      <c r="C6" s="100"/>
      <c r="D6" s="100"/>
      <c r="E6" s="100"/>
      <c r="F6" s="39" t="s">
        <v>120</v>
      </c>
      <c r="G6" s="411">
        <v>211500</v>
      </c>
      <c r="I6" s="36"/>
      <c r="J6" s="36"/>
      <c r="K6" s="36"/>
      <c r="L6" s="36"/>
      <c r="M6" s="100"/>
      <c r="N6" s="39"/>
      <c r="O6" s="100"/>
    </row>
    <row r="7" spans="1:15" s="3" customFormat="1" ht="34.5" customHeight="1" thickBot="1">
      <c r="B7" s="407"/>
      <c r="C7" s="100"/>
      <c r="D7" s="100"/>
      <c r="E7" s="100"/>
      <c r="F7" s="39"/>
      <c r="G7" s="412" t="s">
        <v>215</v>
      </c>
      <c r="I7" s="36"/>
      <c r="J7" s="36"/>
      <c r="K7" s="36"/>
      <c r="L7" s="36"/>
      <c r="M7" s="100"/>
      <c r="N7" s="39"/>
      <c r="O7" s="100"/>
    </row>
    <row r="8" spans="1:15" s="413" customFormat="1" ht="25.5" customHeight="1" thickBot="1">
      <c r="B8" s="2291" t="s">
        <v>173</v>
      </c>
      <c r="C8" s="2294" t="s">
        <v>203</v>
      </c>
      <c r="D8" s="2295"/>
      <c r="E8" s="2296"/>
      <c r="F8" s="2297"/>
      <c r="G8" s="2296" t="s">
        <v>190</v>
      </c>
    </row>
    <row r="9" spans="1:15" s="414" customFormat="1" ht="19.5" customHeight="1">
      <c r="B9" s="2292"/>
      <c r="C9" s="2300" t="s">
        <v>219</v>
      </c>
      <c r="D9" s="2302" t="s">
        <v>162</v>
      </c>
      <c r="E9" s="2304" t="s">
        <v>217</v>
      </c>
      <c r="F9" s="2305"/>
      <c r="G9" s="2298"/>
    </row>
    <row r="10" spans="1:15" s="414" customFormat="1" ht="19.5">
      <c r="B10" s="2292"/>
      <c r="C10" s="2300"/>
      <c r="D10" s="2302"/>
      <c r="E10" s="415"/>
      <c r="F10" s="416"/>
      <c r="G10" s="2298"/>
    </row>
    <row r="11" spans="1:15" s="414" customFormat="1" ht="33.75" customHeight="1" thickBot="1">
      <c r="B11" s="2293"/>
      <c r="C11" s="2301"/>
      <c r="D11" s="2303"/>
      <c r="E11" s="417" t="s">
        <v>124</v>
      </c>
      <c r="F11" s="417" t="s">
        <v>125</v>
      </c>
      <c r="G11" s="2299"/>
    </row>
    <row r="12" spans="1:15" s="220" customFormat="1" ht="33.75" customHeight="1" thickTop="1" thickBot="1">
      <c r="B12" s="418" t="s">
        <v>205</v>
      </c>
      <c r="C12" s="419">
        <v>95564</v>
      </c>
      <c r="D12" s="420">
        <v>79207</v>
      </c>
      <c r="E12" s="421">
        <f>D12-C12</f>
        <v>-16357</v>
      </c>
      <c r="F12" s="118">
        <f>E12/C12*100</f>
        <v>-17.116278096354275</v>
      </c>
      <c r="G12" s="422" t="s">
        <v>340</v>
      </c>
    </row>
    <row r="13" spans="1:15" s="423" customFormat="1" ht="27" thickBot="1">
      <c r="B13" s="418" t="s">
        <v>206</v>
      </c>
      <c r="C13" s="424">
        <f>SUM(C14:C20)</f>
        <v>80607</v>
      </c>
      <c r="D13" s="424">
        <f>SUM(D14:D20)</f>
        <v>78557</v>
      </c>
      <c r="E13" s="421">
        <f>SUM(E14:E20)</f>
        <v>-2050</v>
      </c>
      <c r="F13" s="425">
        <f>E13/C13*100</f>
        <v>-2.5432034438696389</v>
      </c>
      <c r="G13" s="422" t="s">
        <v>340</v>
      </c>
    </row>
    <row r="14" spans="1:15" ht="24.75">
      <c r="B14" s="122" t="s">
        <v>179</v>
      </c>
      <c r="C14" s="191">
        <v>1500</v>
      </c>
      <c r="D14" s="188">
        <v>1856</v>
      </c>
      <c r="E14" s="117">
        <f>D14-C14</f>
        <v>356</v>
      </c>
      <c r="F14" s="118">
        <f>E14/C14*100</f>
        <v>23.733333333333334</v>
      </c>
      <c r="G14" s="427"/>
      <c r="H14" s="428"/>
    </row>
    <row r="15" spans="1:15" ht="24.75">
      <c r="B15" s="123" t="s">
        <v>180</v>
      </c>
      <c r="C15" s="192">
        <v>4000</v>
      </c>
      <c r="D15" s="189">
        <v>2468</v>
      </c>
      <c r="E15" s="116">
        <f>D15-C15</f>
        <v>-1532</v>
      </c>
      <c r="F15" s="115">
        <f>E15/C15*100</f>
        <v>-38.299999999999997</v>
      </c>
      <c r="G15" s="427"/>
    </row>
    <row r="16" spans="1:15" ht="24.75">
      <c r="A16" s="428"/>
      <c r="B16" s="123" t="s">
        <v>181</v>
      </c>
      <c r="C16" s="192">
        <v>10</v>
      </c>
      <c r="D16" s="189">
        <v>165</v>
      </c>
      <c r="E16" s="116">
        <f t="shared" ref="E16:E22" si="0">D16-C16</f>
        <v>155</v>
      </c>
      <c r="F16" s="115">
        <v>0</v>
      </c>
      <c r="G16" s="427"/>
    </row>
    <row r="17" spans="2:12" ht="24.75">
      <c r="B17" s="123" t="s">
        <v>384</v>
      </c>
      <c r="C17" s="192">
        <v>28000</v>
      </c>
      <c r="D17" s="189">
        <v>36414</v>
      </c>
      <c r="E17" s="116">
        <f t="shared" si="0"/>
        <v>8414</v>
      </c>
      <c r="F17" s="115">
        <f>E17/C17*100</f>
        <v>30.049999999999997</v>
      </c>
      <c r="G17" s="427"/>
    </row>
    <row r="18" spans="2:12" ht="24.75">
      <c r="B18" s="123" t="s">
        <v>182</v>
      </c>
      <c r="C18" s="192">
        <v>20000</v>
      </c>
      <c r="D18" s="189">
        <v>7007</v>
      </c>
      <c r="E18" s="116">
        <f t="shared" si="0"/>
        <v>-12993</v>
      </c>
      <c r="F18" s="115">
        <f>E18/C18*100</f>
        <v>-64.964999999999989</v>
      </c>
      <c r="G18" s="427"/>
    </row>
    <row r="19" spans="2:12" ht="24.75">
      <c r="B19" s="124" t="s">
        <v>183</v>
      </c>
      <c r="C19" s="193">
        <v>5296</v>
      </c>
      <c r="D19" s="194">
        <v>1947</v>
      </c>
      <c r="E19" s="116">
        <f t="shared" si="0"/>
        <v>-3349</v>
      </c>
      <c r="F19" s="115">
        <f>E19/C19*100</f>
        <v>-63.236404833836858</v>
      </c>
      <c r="G19" s="427"/>
      <c r="H19" s="428"/>
    </row>
    <row r="20" spans="2:12" ht="25.5" thickBot="1">
      <c r="B20" s="124" t="s">
        <v>431</v>
      </c>
      <c r="C20" s="193">
        <v>21801</v>
      </c>
      <c r="D20" s="194">
        <v>28700</v>
      </c>
      <c r="E20" s="116">
        <f>D20-C20</f>
        <v>6899</v>
      </c>
      <c r="F20" s="115">
        <f>E20/C20*100</f>
        <v>31.645337369845421</v>
      </c>
      <c r="G20" s="427"/>
      <c r="H20" s="428"/>
    </row>
    <row r="21" spans="2:12" s="434" customFormat="1" ht="27" thickBot="1">
      <c r="B21" s="429" t="s">
        <v>24</v>
      </c>
      <c r="C21" s="430">
        <f>C12+C13</f>
        <v>176171</v>
      </c>
      <c r="D21" s="430">
        <f>D12+D13</f>
        <v>157764</v>
      </c>
      <c r="E21" s="421">
        <f>E12+E13</f>
        <v>-18407</v>
      </c>
      <c r="F21" s="431"/>
      <c r="G21" s="432"/>
      <c r="H21" s="433"/>
    </row>
    <row r="22" spans="2:12" ht="25.5" thickBot="1">
      <c r="B22" s="123" t="s">
        <v>167</v>
      </c>
      <c r="C22" s="435"/>
      <c r="D22" s="195">
        <v>75363</v>
      </c>
      <c r="E22" s="116">
        <f t="shared" si="0"/>
        <v>75363</v>
      </c>
      <c r="F22" s="436"/>
      <c r="G22" s="436">
        <v>0</v>
      </c>
    </row>
    <row r="23" spans="2:12" s="434" customFormat="1" ht="27" thickBot="1">
      <c r="B23" s="429" t="s">
        <v>186</v>
      </c>
      <c r="C23" s="437">
        <f>C21+C22</f>
        <v>176171</v>
      </c>
      <c r="D23" s="437">
        <f>D21+D22</f>
        <v>233127</v>
      </c>
      <c r="E23" s="437">
        <f>E21+E22</f>
        <v>56956</v>
      </c>
      <c r="F23" s="438">
        <f>F21+F22</f>
        <v>0</v>
      </c>
      <c r="G23" s="438">
        <f>G21+G22</f>
        <v>0</v>
      </c>
    </row>
    <row r="24" spans="2:12" ht="35.25" customHeight="1"/>
    <row r="25" spans="2:12" s="108" customFormat="1" ht="73.5" customHeight="1">
      <c r="B25" s="2320" t="s">
        <v>450</v>
      </c>
      <c r="C25" s="2320"/>
      <c r="D25" s="2320"/>
      <c r="E25" s="2320"/>
      <c r="F25" s="2320"/>
      <c r="G25" s="2320"/>
      <c r="H25" s="113"/>
      <c r="I25" s="113"/>
      <c r="J25" s="113"/>
      <c r="K25" s="113"/>
      <c r="L25" s="113"/>
    </row>
    <row r="26" spans="2:12" s="108" customFormat="1" ht="43.5" customHeight="1">
      <c r="B26" s="2320" t="s">
        <v>449</v>
      </c>
      <c r="C26" s="2320"/>
      <c r="D26" s="2320"/>
      <c r="E26" s="2320"/>
      <c r="F26" s="2320"/>
      <c r="G26" s="2320"/>
      <c r="H26" s="2321"/>
      <c r="I26" s="2321"/>
      <c r="J26" s="2321"/>
      <c r="K26" s="2321"/>
      <c r="L26" s="2321"/>
    </row>
    <row r="27" spans="2:12" s="108" customFormat="1" ht="69" customHeight="1">
      <c r="B27" s="2320" t="s">
        <v>540</v>
      </c>
      <c r="C27" s="2320"/>
      <c r="D27" s="2320"/>
      <c r="E27" s="2320"/>
      <c r="F27" s="2320"/>
      <c r="G27" s="2320"/>
      <c r="H27" s="113"/>
      <c r="I27" s="113"/>
      <c r="J27" s="113"/>
      <c r="K27" s="113"/>
      <c r="L27" s="113"/>
    </row>
    <row r="28" spans="2:12" s="108" customFormat="1" ht="67.5" customHeight="1">
      <c r="B28" s="2320" t="s">
        <v>341</v>
      </c>
      <c r="C28" s="2320"/>
      <c r="D28" s="2320"/>
      <c r="E28" s="2320"/>
      <c r="F28" s="2320"/>
      <c r="G28" s="2320"/>
      <c r="H28" s="113"/>
      <c r="I28" s="113"/>
      <c r="J28" s="113"/>
      <c r="K28" s="113"/>
      <c r="L28" s="113"/>
    </row>
    <row r="29" spans="2:12" s="108" customFormat="1" ht="97.5" customHeight="1">
      <c r="B29" s="2320" t="s">
        <v>387</v>
      </c>
      <c r="C29" s="2320"/>
      <c r="D29" s="2320"/>
      <c r="E29" s="2320"/>
      <c r="F29" s="2320"/>
      <c r="G29" s="2320"/>
      <c r="H29" s="113"/>
      <c r="I29" s="113"/>
      <c r="J29" s="113"/>
      <c r="K29" s="113"/>
      <c r="L29" s="113"/>
    </row>
    <row r="30" spans="2:12" s="108" customFormat="1" ht="23.25">
      <c r="B30" s="156"/>
      <c r="C30" s="156"/>
      <c r="D30" s="156"/>
      <c r="E30" s="156"/>
      <c r="F30" s="156"/>
      <c r="G30" s="156"/>
      <c r="H30" s="113"/>
      <c r="I30" s="113"/>
      <c r="J30" s="113"/>
      <c r="K30" s="113"/>
      <c r="L30" s="113"/>
    </row>
    <row r="31" spans="2:12" s="108" customFormat="1" ht="23.25">
      <c r="B31" s="156"/>
      <c r="C31" s="156"/>
      <c r="D31" s="156"/>
      <c r="E31" s="156"/>
      <c r="F31" s="156"/>
      <c r="G31" s="156"/>
      <c r="H31" s="113"/>
      <c r="I31" s="113"/>
      <c r="J31" s="113"/>
      <c r="K31" s="113"/>
      <c r="L31" s="113"/>
    </row>
    <row r="32" spans="2:12" s="108" customFormat="1" ht="23.25">
      <c r="B32" s="156"/>
      <c r="C32" s="156"/>
      <c r="D32" s="156"/>
      <c r="E32" s="156"/>
      <c r="F32" s="156"/>
      <c r="G32" s="156"/>
      <c r="H32" s="113"/>
      <c r="I32" s="113"/>
      <c r="J32" s="113"/>
      <c r="K32" s="113"/>
      <c r="L32" s="113"/>
    </row>
    <row r="33" spans="2:12" s="108" customFormat="1" ht="23.25">
      <c r="B33" s="156"/>
      <c r="C33" s="156"/>
      <c r="D33" s="156"/>
      <c r="E33" s="156"/>
      <c r="F33" s="156"/>
      <c r="G33" s="156"/>
      <c r="H33" s="113"/>
      <c r="I33" s="113"/>
      <c r="J33" s="113"/>
      <c r="K33" s="113"/>
      <c r="L33" s="113"/>
    </row>
    <row r="34" spans="2:12" s="108" customFormat="1" ht="23.25">
      <c r="B34" s="294"/>
      <c r="C34" s="294"/>
      <c r="D34" s="294"/>
      <c r="E34" s="126"/>
      <c r="F34" s="294"/>
      <c r="G34" s="294"/>
      <c r="H34" s="113"/>
      <c r="I34" s="113"/>
      <c r="J34" s="113"/>
      <c r="K34" s="113"/>
      <c r="L34" s="113"/>
    </row>
    <row r="35" spans="2:12" s="108" customFormat="1" ht="23.25">
      <c r="B35" s="294"/>
      <c r="C35" s="294"/>
      <c r="D35" s="294"/>
      <c r="E35" s="126"/>
      <c r="F35" s="294"/>
      <c r="G35" s="294"/>
      <c r="H35" s="113"/>
      <c r="I35" s="113"/>
      <c r="J35" s="113"/>
      <c r="K35" s="113"/>
      <c r="L35" s="113"/>
    </row>
    <row r="36" spans="2:12" s="108" customFormat="1" ht="24">
      <c r="B36" s="2289">
        <v>34</v>
      </c>
      <c r="C36" s="2289"/>
      <c r="D36" s="2289"/>
      <c r="E36" s="2289"/>
      <c r="F36" s="2289"/>
      <c r="G36" s="2289"/>
      <c r="H36" s="113"/>
      <c r="I36" s="113"/>
      <c r="J36" s="113"/>
      <c r="K36" s="113"/>
      <c r="L36" s="113"/>
    </row>
    <row r="37" spans="2:12" ht="24">
      <c r="H37" s="114"/>
      <c r="I37" s="114"/>
    </row>
  </sheetData>
  <mergeCells count="17">
    <mergeCell ref="H26:L26"/>
    <mergeCell ref="B29:G29"/>
    <mergeCell ref="C8:F8"/>
    <mergeCell ref="E9:F9"/>
    <mergeCell ref="C1:F1"/>
    <mergeCell ref="C2:F2"/>
    <mergeCell ref="C3:F3"/>
    <mergeCell ref="C9:C11"/>
    <mergeCell ref="D9:D11"/>
    <mergeCell ref="B8:B11"/>
    <mergeCell ref="G8:G11"/>
    <mergeCell ref="B5:E5"/>
    <mergeCell ref="B36:G36"/>
    <mergeCell ref="B25:G25"/>
    <mergeCell ref="B26:G26"/>
    <mergeCell ref="B27:G27"/>
    <mergeCell ref="B28:G28"/>
  </mergeCells>
  <printOptions horizontalCentered="1"/>
  <pageMargins left="0.31496062992125984" right="0.31496062992125984" top="0.35433070866141736" bottom="0.35433070866141736" header="0.31496062992125984" footer="0.31496062992125984"/>
  <pageSetup paperSize="9" scale="68"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rightToLeft="1" view="pageBreakPreview" topLeftCell="C4" zoomScale="106" zoomScaleSheetLayoutView="106" workbookViewId="0">
      <selection activeCell="I24" sqref="I24"/>
    </sheetView>
  </sheetViews>
  <sheetFormatPr defaultColWidth="9" defaultRowHeight="18"/>
  <cols>
    <col min="1" max="1" width="3.42578125" style="426" customWidth="1"/>
    <col min="2" max="2" width="36.7109375" style="426" customWidth="1"/>
    <col min="3" max="3" width="16.42578125" style="220" customWidth="1"/>
    <col min="4" max="4" width="21" style="220" customWidth="1"/>
    <col min="5" max="5" width="19.28515625" style="220" customWidth="1"/>
    <col min="6" max="6" width="15.7109375" style="220" customWidth="1"/>
    <col min="7" max="7" width="19.28515625" style="220" customWidth="1"/>
    <col min="8" max="16384" width="9" style="426"/>
  </cols>
  <sheetData>
    <row r="1" spans="1:15" s="212" customFormat="1" ht="26.25">
      <c r="B1" s="212" t="s">
        <v>334</v>
      </c>
      <c r="C1" s="2306" t="s">
        <v>0</v>
      </c>
      <c r="D1" s="2306"/>
      <c r="E1" s="2306"/>
      <c r="F1" s="2306"/>
      <c r="G1" s="222"/>
      <c r="H1" s="222"/>
      <c r="I1" s="222"/>
      <c r="J1" s="222"/>
      <c r="K1" s="222"/>
      <c r="L1" s="223"/>
    </row>
    <row r="2" spans="1:15" s="212" customFormat="1" ht="26.25">
      <c r="C2" s="2306" t="s">
        <v>319</v>
      </c>
      <c r="D2" s="2306"/>
      <c r="E2" s="2306"/>
      <c r="F2" s="2306"/>
      <c r="G2" s="222"/>
      <c r="H2" s="222"/>
      <c r="I2" s="222"/>
      <c r="J2" s="222"/>
      <c r="K2" s="222"/>
      <c r="L2" s="223"/>
    </row>
    <row r="3" spans="1:15" s="212" customFormat="1" ht="26.25">
      <c r="C3" s="2306" t="s">
        <v>466</v>
      </c>
      <c r="D3" s="2306"/>
      <c r="E3" s="2306"/>
      <c r="F3" s="2306"/>
      <c r="G3" s="222"/>
      <c r="H3" s="222"/>
      <c r="I3" s="222"/>
      <c r="J3" s="222"/>
      <c r="K3" s="222"/>
      <c r="L3" s="223"/>
    </row>
    <row r="4" spans="1:15" s="212" customFormat="1" ht="26.25">
      <c r="C4" s="292"/>
      <c r="D4" s="292"/>
      <c r="E4" s="292"/>
      <c r="F4" s="292"/>
      <c r="G4" s="222"/>
      <c r="H4" s="222"/>
      <c r="I4" s="222"/>
      <c r="J4" s="222"/>
      <c r="K4" s="222"/>
      <c r="L4" s="223"/>
    </row>
    <row r="5" spans="1:15" s="224" customFormat="1" ht="34.5" customHeight="1">
      <c r="B5" s="407" t="s">
        <v>580</v>
      </c>
      <c r="C5" s="225"/>
      <c r="D5" s="225"/>
      <c r="E5" s="225"/>
      <c r="I5" s="226"/>
      <c r="J5" s="226"/>
      <c r="K5" s="226"/>
      <c r="L5" s="226"/>
      <c r="M5" s="225" t="s">
        <v>405</v>
      </c>
      <c r="N5" s="39" t="s">
        <v>120</v>
      </c>
      <c r="O5" s="225"/>
    </row>
    <row r="6" spans="1:15" s="224" customFormat="1" ht="34.5" customHeight="1">
      <c r="B6" s="407"/>
      <c r="C6" s="225"/>
      <c r="D6" s="225"/>
      <c r="E6" s="225"/>
      <c r="F6" s="39" t="s">
        <v>120</v>
      </c>
      <c r="G6" s="411">
        <v>211500</v>
      </c>
      <c r="I6" s="226"/>
      <c r="J6" s="226"/>
      <c r="K6" s="226"/>
      <c r="L6" s="226"/>
      <c r="M6" s="225"/>
      <c r="N6" s="39"/>
      <c r="O6" s="225"/>
    </row>
    <row r="7" spans="1:15" s="224" customFormat="1" ht="34.5" customHeight="1" thickBot="1">
      <c r="B7" s="407"/>
      <c r="C7" s="225"/>
      <c r="D7" s="225"/>
      <c r="E7" s="225"/>
      <c r="F7" s="39"/>
      <c r="G7" s="412" t="s">
        <v>215</v>
      </c>
      <c r="I7" s="226"/>
      <c r="J7" s="226"/>
      <c r="K7" s="226"/>
      <c r="L7" s="226"/>
      <c r="M7" s="225"/>
      <c r="N7" s="39"/>
      <c r="O7" s="225"/>
    </row>
    <row r="8" spans="1:15" s="413" customFormat="1" ht="25.5" customHeight="1" thickBot="1">
      <c r="B8" s="2291" t="s">
        <v>173</v>
      </c>
      <c r="C8" s="2294" t="s">
        <v>203</v>
      </c>
      <c r="D8" s="2295"/>
      <c r="E8" s="2296"/>
      <c r="F8" s="2297"/>
      <c r="G8" s="2296" t="s">
        <v>190</v>
      </c>
    </row>
    <row r="9" spans="1:15" s="414" customFormat="1" ht="19.5" customHeight="1">
      <c r="B9" s="2292"/>
      <c r="C9" s="2300" t="s">
        <v>219</v>
      </c>
      <c r="D9" s="2302" t="s">
        <v>162</v>
      </c>
      <c r="E9" s="2304" t="s">
        <v>217</v>
      </c>
      <c r="F9" s="2305"/>
      <c r="G9" s="2298"/>
    </row>
    <row r="10" spans="1:15" s="414" customFormat="1" ht="19.5">
      <c r="B10" s="2292"/>
      <c r="C10" s="2300"/>
      <c r="D10" s="2302"/>
      <c r="E10" s="415"/>
      <c r="F10" s="416"/>
      <c r="G10" s="2298"/>
    </row>
    <row r="11" spans="1:15" s="414" customFormat="1" ht="33.75" customHeight="1" thickBot="1">
      <c r="B11" s="2293"/>
      <c r="C11" s="2301"/>
      <c r="D11" s="2303"/>
      <c r="E11" s="417" t="s">
        <v>124</v>
      </c>
      <c r="F11" s="417" t="s">
        <v>125</v>
      </c>
      <c r="G11" s="2299"/>
    </row>
    <row r="12" spans="1:15" s="220" customFormat="1" ht="33.75" customHeight="1" thickTop="1" thickBot="1">
      <c r="B12" s="418" t="s">
        <v>205</v>
      </c>
      <c r="C12" s="419">
        <v>95564</v>
      </c>
      <c r="D12" s="420">
        <v>79207</v>
      </c>
      <c r="E12" s="421">
        <f>D12-C12</f>
        <v>-16357</v>
      </c>
      <c r="F12" s="118">
        <f>E12/C12*100</f>
        <v>-17.116278096354275</v>
      </c>
      <c r="G12" s="422" t="s">
        <v>340</v>
      </c>
    </row>
    <row r="13" spans="1:15" s="423" customFormat="1" ht="27" thickBot="1">
      <c r="B13" s="418" t="s">
        <v>206</v>
      </c>
      <c r="C13" s="424">
        <f>SUM(C14:C20)</f>
        <v>80607</v>
      </c>
      <c r="D13" s="424">
        <f>SUM(D14:D20)</f>
        <v>78557</v>
      </c>
      <c r="E13" s="421">
        <f>SUM(E14:E20)</f>
        <v>-2050</v>
      </c>
      <c r="F13" s="425">
        <f>E13/C13*100</f>
        <v>-2.5432034438696389</v>
      </c>
      <c r="G13" s="422" t="s">
        <v>340</v>
      </c>
    </row>
    <row r="14" spans="1:15" ht="24.75">
      <c r="B14" s="122" t="s">
        <v>179</v>
      </c>
      <c r="C14" s="191">
        <v>1500</v>
      </c>
      <c r="D14" s="188">
        <v>1856</v>
      </c>
      <c r="E14" s="117">
        <f>D14-C14</f>
        <v>356</v>
      </c>
      <c r="F14" s="118">
        <f>E14/C14*100</f>
        <v>23.733333333333334</v>
      </c>
      <c r="G14" s="427"/>
      <c r="H14" s="428"/>
    </row>
    <row r="15" spans="1:15" ht="24.75">
      <c r="B15" s="123" t="s">
        <v>180</v>
      </c>
      <c r="C15" s="192">
        <v>4000</v>
      </c>
      <c r="D15" s="189">
        <v>2468</v>
      </c>
      <c r="E15" s="116">
        <f>D15-C15</f>
        <v>-1532</v>
      </c>
      <c r="F15" s="115">
        <f>E15/C15*100</f>
        <v>-38.299999999999997</v>
      </c>
      <c r="G15" s="427"/>
    </row>
    <row r="16" spans="1:15" ht="24.75">
      <c r="A16" s="428"/>
      <c r="B16" s="123" t="s">
        <v>181</v>
      </c>
      <c r="C16" s="192">
        <v>10</v>
      </c>
      <c r="D16" s="189">
        <v>165</v>
      </c>
      <c r="E16" s="116">
        <f t="shared" ref="E16:E22" si="0">D16-C16</f>
        <v>155</v>
      </c>
      <c r="F16" s="115">
        <v>0</v>
      </c>
      <c r="G16" s="427"/>
    </row>
    <row r="17" spans="2:12" ht="24.75">
      <c r="B17" s="123" t="s">
        <v>384</v>
      </c>
      <c r="C17" s="192">
        <v>28000</v>
      </c>
      <c r="D17" s="189">
        <v>36414</v>
      </c>
      <c r="E17" s="116">
        <f t="shared" si="0"/>
        <v>8414</v>
      </c>
      <c r="F17" s="115">
        <f>E17/C17*100</f>
        <v>30.049999999999997</v>
      </c>
      <c r="G17" s="427"/>
    </row>
    <row r="18" spans="2:12" ht="24.75">
      <c r="B18" s="123" t="s">
        <v>182</v>
      </c>
      <c r="C18" s="192">
        <v>20000</v>
      </c>
      <c r="D18" s="189">
        <v>7007</v>
      </c>
      <c r="E18" s="116">
        <f t="shared" si="0"/>
        <v>-12993</v>
      </c>
      <c r="F18" s="115">
        <f>E18/C18*100</f>
        <v>-64.964999999999989</v>
      </c>
      <c r="G18" s="427"/>
    </row>
    <row r="19" spans="2:12" ht="24.75">
      <c r="B19" s="124" t="s">
        <v>183</v>
      </c>
      <c r="C19" s="193">
        <v>5296</v>
      </c>
      <c r="D19" s="194">
        <v>1947</v>
      </c>
      <c r="E19" s="116">
        <f t="shared" si="0"/>
        <v>-3349</v>
      </c>
      <c r="F19" s="115">
        <f>E19/C19*100</f>
        <v>-63.236404833836858</v>
      </c>
      <c r="G19" s="427"/>
      <c r="H19" s="428"/>
    </row>
    <row r="20" spans="2:12" ht="25.5" thickBot="1">
      <c r="B20" s="124" t="s">
        <v>431</v>
      </c>
      <c r="C20" s="193">
        <v>21801</v>
      </c>
      <c r="D20" s="194">
        <v>28700</v>
      </c>
      <c r="E20" s="116">
        <f>D20-C20</f>
        <v>6899</v>
      </c>
      <c r="F20" s="115">
        <f>E20/C20*100</f>
        <v>31.645337369845421</v>
      </c>
      <c r="G20" s="427"/>
      <c r="H20" s="428"/>
    </row>
    <row r="21" spans="2:12" s="434" customFormat="1" ht="27" thickBot="1">
      <c r="B21" s="429" t="s">
        <v>24</v>
      </c>
      <c r="C21" s="430">
        <f>C12+C13</f>
        <v>176171</v>
      </c>
      <c r="D21" s="430">
        <f>D12+D13</f>
        <v>157764</v>
      </c>
      <c r="E21" s="421">
        <f>E12+E13</f>
        <v>-18407</v>
      </c>
      <c r="F21" s="431"/>
      <c r="G21" s="432"/>
      <c r="H21" s="433"/>
    </row>
    <row r="22" spans="2:12" ht="25.5" thickBot="1">
      <c r="B22" s="123" t="s">
        <v>167</v>
      </c>
      <c r="C22" s="435"/>
      <c r="D22" s="195">
        <v>75363</v>
      </c>
      <c r="E22" s="116">
        <f t="shared" si="0"/>
        <v>75363</v>
      </c>
      <c r="F22" s="436"/>
      <c r="G22" s="436">
        <v>0</v>
      </c>
    </row>
    <row r="23" spans="2:12" s="434" customFormat="1" ht="27" thickBot="1">
      <c r="B23" s="429" t="s">
        <v>186</v>
      </c>
      <c r="C23" s="437">
        <f>C21+C22</f>
        <v>176171</v>
      </c>
      <c r="D23" s="437">
        <f>D21+D22</f>
        <v>233127</v>
      </c>
      <c r="E23" s="437">
        <f>E21+E22</f>
        <v>56956</v>
      </c>
      <c r="F23" s="438">
        <f>F21+F22</f>
        <v>0</v>
      </c>
      <c r="G23" s="438">
        <f>G21+G22</f>
        <v>0</v>
      </c>
    </row>
    <row r="24" spans="2:12" ht="35.25" customHeight="1"/>
    <row r="25" spans="2:12" s="108" customFormat="1" ht="73.5" customHeight="1">
      <c r="B25" s="2320" t="s">
        <v>450</v>
      </c>
      <c r="C25" s="2320"/>
      <c r="D25" s="2320"/>
      <c r="E25" s="2320"/>
      <c r="F25" s="2320"/>
      <c r="G25" s="2320"/>
      <c r="H25" s="113"/>
      <c r="I25" s="113"/>
      <c r="J25" s="113"/>
      <c r="K25" s="113"/>
      <c r="L25" s="113"/>
    </row>
    <row r="26" spans="2:12" s="108" customFormat="1" ht="43.5" customHeight="1">
      <c r="B26" s="2320" t="s">
        <v>449</v>
      </c>
      <c r="C26" s="2320"/>
      <c r="D26" s="2320"/>
      <c r="E26" s="2320"/>
      <c r="F26" s="2320"/>
      <c r="G26" s="2320"/>
      <c r="H26" s="2321"/>
      <c r="I26" s="2321"/>
      <c r="J26" s="2321"/>
      <c r="K26" s="2321"/>
      <c r="L26" s="2321"/>
    </row>
    <row r="27" spans="2:12" s="108" customFormat="1" ht="69" customHeight="1">
      <c r="B27" s="2320" t="s">
        <v>451</v>
      </c>
      <c r="C27" s="2320"/>
      <c r="D27" s="2320"/>
      <c r="E27" s="2320"/>
      <c r="F27" s="2320"/>
      <c r="G27" s="2320"/>
      <c r="H27" s="113"/>
      <c r="I27" s="113"/>
      <c r="J27" s="113"/>
      <c r="K27" s="113"/>
      <c r="L27" s="113"/>
    </row>
    <row r="28" spans="2:12" s="108" customFormat="1" ht="67.5" customHeight="1">
      <c r="B28" s="2320" t="s">
        <v>341</v>
      </c>
      <c r="C28" s="2320"/>
      <c r="D28" s="2320"/>
      <c r="E28" s="2320"/>
      <c r="F28" s="2320"/>
      <c r="G28" s="2320"/>
      <c r="H28" s="113"/>
      <c r="I28" s="113"/>
      <c r="J28" s="113"/>
      <c r="K28" s="113"/>
      <c r="L28" s="113"/>
    </row>
    <row r="29" spans="2:12" s="108" customFormat="1" ht="97.5" customHeight="1">
      <c r="B29" s="2320" t="s">
        <v>387</v>
      </c>
      <c r="C29" s="2320"/>
      <c r="D29" s="2320"/>
      <c r="E29" s="2320"/>
      <c r="F29" s="2320"/>
      <c r="G29" s="2320"/>
      <c r="H29" s="113"/>
      <c r="I29" s="113"/>
      <c r="J29" s="113"/>
      <c r="K29" s="113"/>
      <c r="L29" s="113"/>
    </row>
    <row r="30" spans="2:12" s="108" customFormat="1" ht="23.25">
      <c r="B30" s="156"/>
      <c r="C30" s="156"/>
      <c r="D30" s="156"/>
      <c r="E30" s="156"/>
      <c r="F30" s="156"/>
      <c r="G30" s="156"/>
      <c r="H30" s="113"/>
      <c r="I30" s="113"/>
      <c r="J30" s="113"/>
      <c r="K30" s="113"/>
      <c r="L30" s="113"/>
    </row>
    <row r="31" spans="2:12" s="108" customFormat="1" ht="14.25" customHeight="1">
      <c r="B31" s="156"/>
      <c r="C31" s="156"/>
      <c r="D31" s="156"/>
      <c r="E31" s="156"/>
      <c r="F31" s="156"/>
      <c r="G31" s="156"/>
      <c r="H31" s="113"/>
      <c r="I31" s="113"/>
      <c r="J31" s="113"/>
      <c r="K31" s="113"/>
      <c r="L31" s="113"/>
    </row>
    <row r="32" spans="2:12" s="108" customFormat="1" ht="23.25">
      <c r="B32" s="156"/>
      <c r="C32" s="156"/>
      <c r="D32" s="156"/>
      <c r="E32" s="156"/>
      <c r="F32" s="156"/>
      <c r="G32" s="156"/>
      <c r="H32" s="113"/>
      <c r="I32" s="113"/>
      <c r="J32" s="113"/>
      <c r="K32" s="113"/>
      <c r="L32" s="113"/>
    </row>
    <row r="33" spans="2:12" s="108" customFormat="1" ht="23.25">
      <c r="B33" s="156"/>
      <c r="C33" s="156"/>
      <c r="D33" s="156"/>
      <c r="E33" s="156"/>
      <c r="F33" s="156"/>
      <c r="G33" s="156"/>
      <c r="H33" s="113"/>
      <c r="I33" s="113"/>
      <c r="J33" s="113"/>
      <c r="K33" s="113"/>
      <c r="L33" s="113"/>
    </row>
    <row r="34" spans="2:12" s="108" customFormat="1" ht="23.25">
      <c r="B34" s="294"/>
      <c r="C34" s="294"/>
      <c r="D34" s="294"/>
      <c r="E34" s="126"/>
      <c r="F34" s="294"/>
      <c r="G34" s="294"/>
      <c r="H34" s="113"/>
      <c r="I34" s="113"/>
      <c r="J34" s="113"/>
      <c r="K34" s="113"/>
      <c r="L34" s="113"/>
    </row>
    <row r="35" spans="2:12" s="108" customFormat="1" ht="23.25">
      <c r="B35" s="294"/>
      <c r="C35" s="294"/>
      <c r="D35" s="294"/>
      <c r="E35" s="126"/>
      <c r="F35" s="294"/>
      <c r="G35" s="294"/>
      <c r="H35" s="113"/>
      <c r="I35" s="113"/>
      <c r="J35" s="113"/>
      <c r="K35" s="113"/>
      <c r="L35" s="113"/>
    </row>
    <row r="36" spans="2:12" s="108" customFormat="1" ht="23.25">
      <c r="B36" s="294"/>
      <c r="C36" s="294"/>
      <c r="D36" s="294"/>
      <c r="E36" s="126"/>
      <c r="F36" s="294"/>
      <c r="G36" s="294"/>
      <c r="H36" s="113"/>
      <c r="I36" s="113"/>
      <c r="J36" s="113"/>
      <c r="K36" s="113"/>
      <c r="L36" s="113"/>
    </row>
    <row r="37" spans="2:12" s="108" customFormat="1" ht="18" customHeight="1">
      <c r="B37" s="2289">
        <v>34</v>
      </c>
      <c r="C37" s="2289"/>
      <c r="D37" s="2289"/>
      <c r="E37" s="2289"/>
      <c r="F37" s="2289"/>
      <c r="G37" s="2289"/>
      <c r="H37" s="113"/>
      <c r="I37" s="113"/>
      <c r="J37" s="113"/>
      <c r="K37" s="113"/>
      <c r="L37" s="113"/>
    </row>
    <row r="38" spans="2:12" ht="24">
      <c r="H38" s="114"/>
      <c r="I38" s="114"/>
    </row>
  </sheetData>
  <mergeCells count="16">
    <mergeCell ref="H26:L26"/>
    <mergeCell ref="B27:G27"/>
    <mergeCell ref="B28:G28"/>
    <mergeCell ref="B29:G29"/>
    <mergeCell ref="B8:B11"/>
    <mergeCell ref="C8:F8"/>
    <mergeCell ref="C1:F1"/>
    <mergeCell ref="C2:F2"/>
    <mergeCell ref="C3:F3"/>
    <mergeCell ref="B37:G37"/>
    <mergeCell ref="B25:G25"/>
    <mergeCell ref="B26:G26"/>
    <mergeCell ref="G8:G11"/>
    <mergeCell ref="C9:C11"/>
    <mergeCell ref="D9:D11"/>
    <mergeCell ref="E9:F9"/>
  </mergeCells>
  <printOptions horizontalCentered="1"/>
  <pageMargins left="0.31496062992125984" right="0.31496062992125984" top="0.35433070866141736" bottom="0.35433070866141736" header="0.31496062992125984" footer="0.31496062992125984"/>
  <pageSetup paperSize="9" scale="68"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43"/>
  <sheetViews>
    <sheetView rightToLeft="1" view="pageBreakPreview" zoomScale="68" zoomScaleSheetLayoutView="68" workbookViewId="0">
      <selection activeCell="I24" sqref="I24"/>
    </sheetView>
  </sheetViews>
  <sheetFormatPr defaultColWidth="7.85546875" defaultRowHeight="18"/>
  <cols>
    <col min="1" max="1" width="4.7109375" style="469" customWidth="1"/>
    <col min="2" max="2" width="48.42578125" style="469" bestFit="1" customWidth="1"/>
    <col min="3" max="4" width="13.5703125" style="469" bestFit="1" customWidth="1"/>
    <col min="5" max="6" width="13.5703125" style="469" customWidth="1"/>
    <col min="7" max="8" width="12.28515625" style="469" bestFit="1" customWidth="1"/>
    <col min="9" max="10" width="13.5703125" style="469" bestFit="1" customWidth="1"/>
    <col min="11" max="16384" width="7.85546875" style="469"/>
  </cols>
  <sheetData>
    <row r="1" spans="2:14" s="212" customFormat="1" ht="26.25">
      <c r="B1" s="212" t="s">
        <v>212</v>
      </c>
      <c r="C1" s="2306" t="s">
        <v>0</v>
      </c>
      <c r="D1" s="2306"/>
      <c r="E1" s="2306"/>
      <c r="F1" s="2306"/>
      <c r="G1" s="2306"/>
      <c r="H1" s="2306"/>
      <c r="I1" s="222"/>
      <c r="J1" s="222"/>
      <c r="K1" s="222"/>
      <c r="L1" s="222"/>
      <c r="M1" s="222"/>
      <c r="N1" s="223"/>
    </row>
    <row r="2" spans="2:14" s="212" customFormat="1" ht="26.25">
      <c r="C2" s="2306" t="s">
        <v>583</v>
      </c>
      <c r="D2" s="2306"/>
      <c r="E2" s="2306"/>
      <c r="F2" s="2306"/>
      <c r="G2" s="2306"/>
      <c r="H2" s="2306"/>
      <c r="I2" s="222"/>
      <c r="J2" s="222"/>
      <c r="K2" s="222"/>
      <c r="L2" s="222"/>
      <c r="M2" s="222"/>
      <c r="N2" s="223"/>
    </row>
    <row r="3" spans="2:14" s="212" customFormat="1" ht="26.25">
      <c r="C3" s="2306" t="s">
        <v>322</v>
      </c>
      <c r="D3" s="2306"/>
      <c r="E3" s="2306"/>
      <c r="F3" s="2306"/>
      <c r="G3" s="2306"/>
      <c r="H3" s="2306"/>
      <c r="I3" s="222"/>
      <c r="J3" s="222"/>
      <c r="K3" s="222"/>
      <c r="L3" s="222"/>
      <c r="M3" s="222"/>
      <c r="N3" s="223"/>
    </row>
    <row r="4" spans="2:14" s="212" customFormat="1" ht="20.25" customHeight="1">
      <c r="C4" s="2306"/>
      <c r="D4" s="2306"/>
      <c r="E4" s="2306"/>
      <c r="F4" s="2306"/>
      <c r="G4" s="2306"/>
      <c r="H4" s="2306"/>
      <c r="I4" s="2324" t="s">
        <v>220</v>
      </c>
      <c r="J4" s="2324"/>
      <c r="K4" s="222"/>
      <c r="L4" s="222"/>
      <c r="M4" s="222"/>
      <c r="N4" s="223"/>
    </row>
    <row r="5" spans="2:14" s="227" customFormat="1" ht="29.25" customHeight="1">
      <c r="B5" s="2322" t="s">
        <v>111</v>
      </c>
      <c r="C5" s="2322" t="s">
        <v>221</v>
      </c>
      <c r="D5" s="2322"/>
      <c r="E5" s="2322" t="s">
        <v>222</v>
      </c>
      <c r="F5" s="2322"/>
      <c r="G5" s="2322" t="s">
        <v>223</v>
      </c>
      <c r="H5" s="2322"/>
      <c r="I5" s="2322" t="s">
        <v>24</v>
      </c>
      <c r="J5" s="2322"/>
    </row>
    <row r="6" spans="2:14" s="227" customFormat="1" ht="29.25" customHeight="1">
      <c r="B6" s="2322"/>
      <c r="C6" s="295" t="s">
        <v>201</v>
      </c>
      <c r="D6" s="295" t="s">
        <v>224</v>
      </c>
      <c r="E6" s="295" t="s">
        <v>201</v>
      </c>
      <c r="F6" s="295" t="s">
        <v>224</v>
      </c>
      <c r="G6" s="295" t="s">
        <v>201</v>
      </c>
      <c r="H6" s="295" t="s">
        <v>224</v>
      </c>
      <c r="I6" s="295" t="s">
        <v>201</v>
      </c>
      <c r="J6" s="295" t="s">
        <v>224</v>
      </c>
    </row>
    <row r="7" spans="2:14" s="227" customFormat="1" ht="29.25" customHeight="1">
      <c r="B7" s="228" t="s">
        <v>225</v>
      </c>
      <c r="C7" s="229"/>
      <c r="D7" s="229">
        <v>1408207</v>
      </c>
      <c r="E7" s="229"/>
      <c r="F7" s="229"/>
      <c r="G7" s="229"/>
      <c r="H7" s="229"/>
      <c r="I7" s="229">
        <f>C7+E7+G7</f>
        <v>0</v>
      </c>
      <c r="J7" s="229">
        <f>D7+F7+H7</f>
        <v>1408207</v>
      </c>
    </row>
    <row r="8" spans="2:14" s="227" customFormat="1" ht="29.25" customHeight="1">
      <c r="B8" s="228" t="s">
        <v>226</v>
      </c>
      <c r="C8" s="229">
        <v>933159</v>
      </c>
      <c r="D8" s="229"/>
      <c r="E8" s="229"/>
      <c r="F8" s="229"/>
      <c r="G8" s="229"/>
      <c r="H8" s="229"/>
      <c r="I8" s="229">
        <f t="shared" ref="I8:J30" si="0">C8+E8+G8</f>
        <v>933159</v>
      </c>
      <c r="J8" s="229">
        <f t="shared" si="0"/>
        <v>0</v>
      </c>
    </row>
    <row r="9" spans="2:14" s="227" customFormat="1" ht="29.25" customHeight="1">
      <c r="B9" s="228" t="s">
        <v>227</v>
      </c>
      <c r="C9" s="229">
        <v>475048</v>
      </c>
      <c r="D9" s="229"/>
      <c r="E9" s="229"/>
      <c r="F9" s="229"/>
      <c r="G9" s="229"/>
      <c r="H9" s="229"/>
      <c r="I9" s="229">
        <f t="shared" si="0"/>
        <v>475048</v>
      </c>
      <c r="J9" s="229">
        <f t="shared" si="0"/>
        <v>0</v>
      </c>
    </row>
    <row r="10" spans="2:14" s="227" customFormat="1" ht="29.25" customHeight="1">
      <c r="B10" s="228" t="s">
        <v>228</v>
      </c>
      <c r="C10" s="229"/>
      <c r="D10" s="229">
        <v>688628</v>
      </c>
      <c r="E10" s="229"/>
      <c r="F10" s="229"/>
      <c r="H10" s="229"/>
      <c r="I10" s="229">
        <f t="shared" si="0"/>
        <v>0</v>
      </c>
      <c r="J10" s="229">
        <f t="shared" si="0"/>
        <v>688628</v>
      </c>
    </row>
    <row r="11" spans="2:14" s="227" customFormat="1" ht="29.25" customHeight="1">
      <c r="B11" s="228" t="s">
        <v>229</v>
      </c>
      <c r="C11" s="229">
        <v>569199</v>
      </c>
      <c r="D11" s="229"/>
      <c r="E11" s="229"/>
      <c r="F11" s="229"/>
      <c r="G11" s="229">
        <v>6766</v>
      </c>
      <c r="H11" s="229"/>
      <c r="I11" s="229">
        <f t="shared" si="0"/>
        <v>575965</v>
      </c>
      <c r="J11" s="229">
        <f t="shared" si="0"/>
        <v>0</v>
      </c>
    </row>
    <row r="12" spans="2:14" s="227" customFormat="1" ht="29.25" customHeight="1">
      <c r="B12" s="228" t="s">
        <v>230</v>
      </c>
      <c r="C12" s="229">
        <v>7403</v>
      </c>
      <c r="D12" s="229"/>
      <c r="E12" s="229"/>
      <c r="F12" s="229"/>
      <c r="G12" s="229"/>
      <c r="H12" s="229"/>
      <c r="I12" s="229">
        <f t="shared" si="0"/>
        <v>7403</v>
      </c>
      <c r="J12" s="229">
        <f t="shared" si="0"/>
        <v>0</v>
      </c>
    </row>
    <row r="13" spans="2:14" s="227" customFormat="1" ht="29.25" customHeight="1">
      <c r="B13" s="228" t="s">
        <v>231</v>
      </c>
      <c r="C13" s="229">
        <v>81695</v>
      </c>
      <c r="D13" s="229"/>
      <c r="E13" s="229"/>
      <c r="F13" s="229"/>
      <c r="G13" s="229">
        <v>131</v>
      </c>
      <c r="H13" s="229"/>
      <c r="I13" s="229">
        <f t="shared" si="0"/>
        <v>81826</v>
      </c>
      <c r="J13" s="229">
        <f t="shared" si="0"/>
        <v>0</v>
      </c>
    </row>
    <row r="14" spans="2:14" s="227" customFormat="1" ht="29.25" customHeight="1">
      <c r="B14" s="228" t="s">
        <v>232</v>
      </c>
      <c r="C14" s="229">
        <v>20161</v>
      </c>
      <c r="D14" s="229"/>
      <c r="E14" s="229"/>
      <c r="F14" s="229"/>
      <c r="G14" s="229">
        <v>4350</v>
      </c>
      <c r="H14" s="229"/>
      <c r="I14" s="229">
        <f t="shared" si="0"/>
        <v>24511</v>
      </c>
      <c r="J14" s="229">
        <f t="shared" si="0"/>
        <v>0</v>
      </c>
    </row>
    <row r="15" spans="2:14" s="227" customFormat="1" ht="29.25" customHeight="1">
      <c r="B15" s="228" t="s">
        <v>233</v>
      </c>
      <c r="C15" s="229">
        <v>10170</v>
      </c>
      <c r="D15" s="229"/>
      <c r="E15" s="229"/>
      <c r="F15" s="229"/>
      <c r="G15" s="229"/>
      <c r="H15" s="229"/>
      <c r="I15" s="229">
        <f t="shared" si="0"/>
        <v>10170</v>
      </c>
      <c r="J15" s="229">
        <f t="shared" si="0"/>
        <v>0</v>
      </c>
    </row>
    <row r="16" spans="2:14" s="227" customFormat="1" ht="29.25" customHeight="1">
      <c r="B16" s="228" t="s">
        <v>234</v>
      </c>
      <c r="D16" s="229">
        <v>4363846</v>
      </c>
      <c r="E16" s="229"/>
      <c r="F16" s="229">
        <v>229978</v>
      </c>
      <c r="G16" s="229"/>
      <c r="H16" s="229">
        <v>462785</v>
      </c>
      <c r="I16" s="229">
        <f t="shared" si="0"/>
        <v>0</v>
      </c>
      <c r="J16" s="229">
        <f t="shared" si="0"/>
        <v>5056609</v>
      </c>
    </row>
    <row r="17" spans="2:10" s="227" customFormat="1" ht="24">
      <c r="B17" s="228" t="s">
        <v>235</v>
      </c>
      <c r="C17" s="229">
        <v>32351</v>
      </c>
      <c r="D17" s="229"/>
      <c r="E17" s="229">
        <v>3577</v>
      </c>
      <c r="F17" s="229"/>
      <c r="G17" s="229">
        <v>1408</v>
      </c>
      <c r="H17" s="229"/>
      <c r="I17" s="229">
        <f t="shared" si="0"/>
        <v>37336</v>
      </c>
      <c r="J17" s="229">
        <f t="shared" si="0"/>
        <v>0</v>
      </c>
    </row>
    <row r="18" spans="2:10" s="227" customFormat="1" ht="24">
      <c r="B18" s="228" t="s">
        <v>236</v>
      </c>
      <c r="C18" s="229">
        <v>77860</v>
      </c>
      <c r="D18" s="229"/>
      <c r="E18" s="229"/>
      <c r="F18" s="229"/>
      <c r="G18" s="229">
        <v>5476</v>
      </c>
      <c r="H18" s="229"/>
      <c r="I18" s="229">
        <f t="shared" si="0"/>
        <v>83336</v>
      </c>
      <c r="J18" s="229">
        <f t="shared" si="0"/>
        <v>0</v>
      </c>
    </row>
    <row r="19" spans="2:10" s="227" customFormat="1" ht="24">
      <c r="B19" s="228" t="s">
        <v>237</v>
      </c>
      <c r="C19" s="229">
        <v>45118</v>
      </c>
      <c r="D19" s="229"/>
      <c r="E19" s="229">
        <v>413</v>
      </c>
      <c r="F19" s="229"/>
      <c r="G19" s="229">
        <v>21902</v>
      </c>
      <c r="H19" s="229"/>
      <c r="I19" s="229">
        <f t="shared" si="0"/>
        <v>67433</v>
      </c>
      <c r="J19" s="229">
        <f t="shared" si="0"/>
        <v>0</v>
      </c>
    </row>
    <row r="20" spans="2:10" s="227" customFormat="1" ht="24">
      <c r="B20" s="228" t="s">
        <v>238</v>
      </c>
      <c r="C20" s="229">
        <v>4206711</v>
      </c>
      <c r="D20" s="229"/>
      <c r="E20" s="229">
        <v>225988</v>
      </c>
      <c r="F20" s="229"/>
      <c r="G20" s="229">
        <v>433999</v>
      </c>
      <c r="I20" s="229">
        <f t="shared" si="0"/>
        <v>4866698</v>
      </c>
      <c r="J20" s="229">
        <f t="shared" si="0"/>
        <v>0</v>
      </c>
    </row>
    <row r="21" spans="2:10" s="227" customFormat="1" ht="24">
      <c r="B21" s="228" t="s">
        <v>239</v>
      </c>
      <c r="C21" s="229">
        <v>1806</v>
      </c>
      <c r="D21" s="229"/>
      <c r="E21" s="229"/>
      <c r="F21" s="229"/>
      <c r="G21" s="229"/>
      <c r="H21" s="229"/>
      <c r="I21" s="229">
        <f t="shared" si="0"/>
        <v>1806</v>
      </c>
      <c r="J21" s="229">
        <f t="shared" si="0"/>
        <v>0</v>
      </c>
    </row>
    <row r="22" spans="2:10" s="227" customFormat="1" ht="24">
      <c r="B22" s="228" t="s">
        <v>240</v>
      </c>
      <c r="D22" s="229">
        <v>73360</v>
      </c>
      <c r="E22" s="229"/>
      <c r="F22" s="229"/>
      <c r="G22" s="229"/>
      <c r="H22" s="229"/>
      <c r="I22" s="229">
        <f t="shared" si="0"/>
        <v>0</v>
      </c>
      <c r="J22" s="229">
        <f t="shared" si="0"/>
        <v>73360</v>
      </c>
    </row>
    <row r="23" spans="2:10" s="227" customFormat="1" ht="24">
      <c r="B23" s="228" t="s">
        <v>241</v>
      </c>
      <c r="C23" s="229">
        <v>7974</v>
      </c>
      <c r="D23" s="229"/>
      <c r="E23" s="229"/>
      <c r="F23" s="229"/>
      <c r="G23" s="229"/>
      <c r="H23" s="229"/>
      <c r="I23" s="229">
        <f t="shared" si="0"/>
        <v>7974</v>
      </c>
      <c r="J23" s="229">
        <f t="shared" si="0"/>
        <v>0</v>
      </c>
    </row>
    <row r="24" spans="2:10" s="227" customFormat="1" ht="24">
      <c r="B24" s="228" t="s">
        <v>242</v>
      </c>
      <c r="C24" s="229">
        <v>1786</v>
      </c>
      <c r="D24" s="229"/>
      <c r="E24" s="229"/>
      <c r="F24" s="229"/>
      <c r="G24" s="229"/>
      <c r="H24" s="229"/>
      <c r="I24" s="229">
        <f t="shared" si="0"/>
        <v>1786</v>
      </c>
      <c r="J24" s="229">
        <f t="shared" si="0"/>
        <v>0</v>
      </c>
    </row>
    <row r="25" spans="2:10" s="227" customFormat="1" ht="24">
      <c r="B25" s="228" t="s">
        <v>243</v>
      </c>
      <c r="C25" s="229">
        <v>66600</v>
      </c>
      <c r="D25" s="229"/>
      <c r="E25" s="229"/>
      <c r="F25" s="229"/>
      <c r="G25" s="229"/>
      <c r="H25" s="229"/>
      <c r="I25" s="229">
        <f t="shared" si="0"/>
        <v>66600</v>
      </c>
      <c r="J25" s="229">
        <f t="shared" si="0"/>
        <v>0</v>
      </c>
    </row>
    <row r="26" spans="2:10" s="227" customFormat="1" ht="24">
      <c r="B26" s="228" t="s">
        <v>244</v>
      </c>
      <c r="D26" s="229">
        <v>3000</v>
      </c>
      <c r="E26" s="229"/>
      <c r="F26" s="229"/>
      <c r="G26" s="229"/>
      <c r="H26" s="229"/>
      <c r="I26" s="229">
        <f t="shared" si="0"/>
        <v>0</v>
      </c>
      <c r="J26" s="229">
        <f t="shared" si="0"/>
        <v>3000</v>
      </c>
    </row>
    <row r="27" spans="2:10" s="227" customFormat="1" ht="24">
      <c r="B27" s="228" t="s">
        <v>245</v>
      </c>
      <c r="C27" s="229"/>
      <c r="D27" s="229"/>
      <c r="E27" s="229"/>
      <c r="F27" s="229"/>
      <c r="G27" s="229"/>
      <c r="H27" s="229">
        <v>11959</v>
      </c>
      <c r="I27" s="229">
        <f t="shared" si="0"/>
        <v>0</v>
      </c>
      <c r="J27" s="229">
        <f t="shared" si="0"/>
        <v>11959</v>
      </c>
    </row>
    <row r="28" spans="2:10" s="227" customFormat="1" ht="24">
      <c r="B28" s="228" t="s">
        <v>246</v>
      </c>
      <c r="C28" s="229"/>
      <c r="D28" s="229"/>
      <c r="E28" s="229"/>
      <c r="F28" s="229"/>
      <c r="G28" s="229">
        <v>712</v>
      </c>
      <c r="H28" s="229"/>
      <c r="I28" s="229">
        <f t="shared" si="0"/>
        <v>712</v>
      </c>
      <c r="J28" s="229">
        <f t="shared" si="0"/>
        <v>0</v>
      </c>
    </row>
    <row r="29" spans="2:10" s="227" customFormat="1" ht="24">
      <c r="B29" s="228" t="s">
        <v>247</v>
      </c>
      <c r="C29" s="229">
        <v>56082</v>
      </c>
      <c r="D29" s="229"/>
      <c r="E29" s="229"/>
      <c r="F29" s="229"/>
      <c r="G29" s="229"/>
      <c r="H29" s="229"/>
      <c r="I29" s="229">
        <f t="shared" si="0"/>
        <v>56082</v>
      </c>
      <c r="J29" s="229">
        <f t="shared" si="0"/>
        <v>0</v>
      </c>
    </row>
    <row r="30" spans="2:10" s="227" customFormat="1" ht="24.75" thickBot="1">
      <c r="B30" s="228" t="s">
        <v>248</v>
      </c>
      <c r="C30" s="229"/>
      <c r="D30" s="229">
        <v>56082</v>
      </c>
      <c r="E30" s="229"/>
      <c r="F30" s="229"/>
      <c r="G30" s="229"/>
      <c r="H30" s="229"/>
      <c r="I30" s="229">
        <f t="shared" si="0"/>
        <v>0</v>
      </c>
      <c r="J30" s="229">
        <f t="shared" si="0"/>
        <v>56082</v>
      </c>
    </row>
    <row r="31" spans="2:10" s="227" customFormat="1" ht="24.75" thickBot="1">
      <c r="B31" s="230" t="s">
        <v>24</v>
      </c>
      <c r="C31" s="231">
        <f>SUM(C7:C30)</f>
        <v>6593123</v>
      </c>
      <c r="D31" s="231">
        <f t="shared" ref="D31:J31" si="1">SUM(D7:D30)</f>
        <v>6593123</v>
      </c>
      <c r="E31" s="231">
        <f t="shared" si="1"/>
        <v>229978</v>
      </c>
      <c r="F31" s="231">
        <f t="shared" si="1"/>
        <v>229978</v>
      </c>
      <c r="G31" s="231">
        <f t="shared" si="1"/>
        <v>474744</v>
      </c>
      <c r="H31" s="231">
        <f t="shared" si="1"/>
        <v>474744</v>
      </c>
      <c r="I31" s="231">
        <f t="shared" si="1"/>
        <v>7297845</v>
      </c>
      <c r="J31" s="231">
        <f t="shared" si="1"/>
        <v>7297845</v>
      </c>
    </row>
    <row r="32" spans="2:10" s="227" customFormat="1" ht="24">
      <c r="B32" s="228" t="s">
        <v>249</v>
      </c>
      <c r="C32" s="229"/>
      <c r="D32" s="229">
        <v>157134</v>
      </c>
      <c r="E32" s="229"/>
      <c r="F32" s="229">
        <v>3989</v>
      </c>
      <c r="G32" s="229"/>
      <c r="H32" s="229">
        <v>28786</v>
      </c>
      <c r="I32" s="229">
        <f t="shared" ref="I32:J39" si="2">C32+E32+G32</f>
        <v>0</v>
      </c>
      <c r="J32" s="229">
        <f t="shared" si="2"/>
        <v>189909</v>
      </c>
    </row>
    <row r="33" spans="2:10" s="227" customFormat="1" ht="24">
      <c r="B33" s="228" t="s">
        <v>250</v>
      </c>
      <c r="C33" s="229">
        <v>157134</v>
      </c>
      <c r="D33" s="229"/>
      <c r="E33" s="229">
        <v>3989</v>
      </c>
      <c r="F33" s="229"/>
      <c r="G33" s="229">
        <v>28786</v>
      </c>
      <c r="H33" s="229"/>
      <c r="I33" s="229">
        <f t="shared" si="2"/>
        <v>189909</v>
      </c>
      <c r="J33" s="229">
        <f t="shared" si="2"/>
        <v>0</v>
      </c>
    </row>
    <row r="34" spans="2:10" s="227" customFormat="1" ht="24">
      <c r="B34" s="228" t="s">
        <v>251</v>
      </c>
      <c r="C34" s="229"/>
      <c r="D34" s="229">
        <v>119752</v>
      </c>
      <c r="E34" s="229"/>
      <c r="F34" s="229"/>
      <c r="G34" s="229"/>
      <c r="H34" s="229">
        <v>4481</v>
      </c>
      <c r="I34" s="229">
        <f t="shared" si="2"/>
        <v>0</v>
      </c>
      <c r="J34" s="229">
        <f t="shared" si="2"/>
        <v>124233</v>
      </c>
    </row>
    <row r="35" spans="2:10" s="227" customFormat="1" ht="24">
      <c r="B35" s="228" t="s">
        <v>252</v>
      </c>
      <c r="C35" s="229">
        <v>119752</v>
      </c>
      <c r="D35" s="229"/>
      <c r="E35" s="229"/>
      <c r="F35" s="229"/>
      <c r="G35" s="229">
        <v>4481</v>
      </c>
      <c r="H35" s="229"/>
      <c r="I35" s="229">
        <f t="shared" si="2"/>
        <v>124233</v>
      </c>
      <c r="J35" s="229">
        <f t="shared" si="2"/>
        <v>0</v>
      </c>
    </row>
    <row r="36" spans="2:10" s="227" customFormat="1" ht="24">
      <c r="B36" s="228" t="s">
        <v>253</v>
      </c>
      <c r="C36" s="229"/>
      <c r="D36" s="229">
        <v>1551936</v>
      </c>
      <c r="E36" s="229"/>
      <c r="F36" s="229"/>
      <c r="G36" s="229"/>
      <c r="H36" s="229"/>
      <c r="I36" s="229">
        <f t="shared" si="2"/>
        <v>0</v>
      </c>
      <c r="J36" s="229">
        <f t="shared" si="2"/>
        <v>1551936</v>
      </c>
    </row>
    <row r="37" spans="2:10" s="227" customFormat="1" ht="24">
      <c r="B37" s="228" t="s">
        <v>254</v>
      </c>
      <c r="C37" s="229">
        <v>1551936</v>
      </c>
      <c r="D37" s="229"/>
      <c r="E37" s="229"/>
      <c r="F37" s="229"/>
      <c r="G37" s="229"/>
      <c r="H37" s="229"/>
      <c r="I37" s="229">
        <f t="shared" si="2"/>
        <v>1551936</v>
      </c>
      <c r="J37" s="229">
        <f t="shared" si="2"/>
        <v>0</v>
      </c>
    </row>
    <row r="38" spans="2:10" s="227" customFormat="1" ht="24">
      <c r="B38" s="228" t="s">
        <v>255</v>
      </c>
      <c r="C38" s="229"/>
      <c r="D38" s="229">
        <v>442042</v>
      </c>
      <c r="E38" s="229"/>
      <c r="F38" s="229"/>
      <c r="G38" s="229"/>
      <c r="H38" s="229"/>
      <c r="I38" s="229">
        <f t="shared" si="2"/>
        <v>0</v>
      </c>
      <c r="J38" s="229">
        <f t="shared" si="2"/>
        <v>442042</v>
      </c>
    </row>
    <row r="39" spans="2:10" s="227" customFormat="1" ht="24">
      <c r="B39" s="228" t="s">
        <v>256</v>
      </c>
      <c r="C39" s="229">
        <v>442042</v>
      </c>
      <c r="D39" s="229"/>
      <c r="E39" s="229"/>
      <c r="F39" s="229"/>
      <c r="G39" s="229"/>
      <c r="H39" s="229"/>
      <c r="I39" s="229">
        <f t="shared" si="2"/>
        <v>442042</v>
      </c>
      <c r="J39" s="229">
        <f t="shared" si="2"/>
        <v>0</v>
      </c>
    </row>
    <row r="40" spans="2:10" s="227" customFormat="1" ht="24">
      <c r="B40" s="148"/>
      <c r="C40" s="232"/>
      <c r="D40" s="232"/>
      <c r="E40" s="232"/>
      <c r="F40" s="232"/>
      <c r="G40" s="232"/>
      <c r="H40" s="232"/>
      <c r="I40" s="232"/>
      <c r="J40" s="232"/>
    </row>
    <row r="41" spans="2:10" s="227" customFormat="1" ht="24">
      <c r="B41" s="2323">
        <v>29</v>
      </c>
      <c r="C41" s="2323"/>
      <c r="D41" s="2323"/>
      <c r="E41" s="2323"/>
      <c r="F41" s="2323"/>
      <c r="G41" s="2323"/>
      <c r="H41" s="2323"/>
      <c r="I41" s="2323"/>
      <c r="J41" s="2323"/>
    </row>
    <row r="42" spans="2:10" s="468" customFormat="1"/>
    <row r="43" spans="2:10" s="468" customFormat="1" ht="24.75" customHeight="1"/>
  </sheetData>
  <mergeCells count="11">
    <mergeCell ref="G5:H5"/>
    <mergeCell ref="I5:J5"/>
    <mergeCell ref="B41:J41"/>
    <mergeCell ref="C1:H1"/>
    <mergeCell ref="C2:H2"/>
    <mergeCell ref="C3:H3"/>
    <mergeCell ref="C4:H4"/>
    <mergeCell ref="I4:J4"/>
    <mergeCell ref="B5:B6"/>
    <mergeCell ref="C5:D5"/>
    <mergeCell ref="E5:F5"/>
  </mergeCells>
  <printOptions horizontalCentered="1"/>
  <pageMargins left="0.19685039370078741" right="0.39370078740157483" top="0.19685039370078741" bottom="0.39370078740157483" header="0.51181102362204722" footer="0.51181102362204722"/>
  <pageSetup paperSize="9" scale="61" orientation="portrait"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7"/>
  <sheetViews>
    <sheetView rightToLeft="1" zoomScale="85" zoomScaleNormal="85" workbookViewId="0">
      <selection activeCell="I24" sqref="I24"/>
    </sheetView>
  </sheetViews>
  <sheetFormatPr defaultColWidth="9" defaultRowHeight="18"/>
  <cols>
    <col min="1" max="3" width="9" style="42"/>
    <col min="4" max="4" width="44.42578125" style="42" customWidth="1"/>
    <col min="5" max="5" width="18.42578125" style="42" customWidth="1"/>
    <col min="6" max="6" width="17.7109375" style="42" customWidth="1"/>
    <col min="7" max="7" width="18.140625" style="42" customWidth="1"/>
    <col min="8" max="8" width="17.85546875" style="42" customWidth="1"/>
    <col min="9" max="16384" width="9" style="42"/>
  </cols>
  <sheetData>
    <row r="1" spans="1:12" s="207" customFormat="1">
      <c r="D1" s="273"/>
    </row>
    <row r="2" spans="1:12" s="207" customFormat="1" ht="24.75">
      <c r="D2" s="470" t="s">
        <v>388</v>
      </c>
      <c r="E2" s="471"/>
      <c r="F2" s="471" t="s">
        <v>389</v>
      </c>
      <c r="G2" s="472"/>
      <c r="H2" s="273"/>
    </row>
    <row r="3" spans="1:12" s="207" customFormat="1">
      <c r="D3" s="273"/>
      <c r="E3" s="473"/>
      <c r="H3" s="273"/>
    </row>
    <row r="4" spans="1:12" s="207" customFormat="1" ht="27.75">
      <c r="A4" s="474"/>
      <c r="B4" s="273"/>
      <c r="C4" s="273"/>
      <c r="E4" s="2325" t="s">
        <v>390</v>
      </c>
      <c r="F4" s="2325"/>
      <c r="G4" s="2325"/>
      <c r="H4" s="273"/>
    </row>
    <row r="5" spans="1:12" s="207" customFormat="1" ht="22.5">
      <c r="A5" s="273"/>
      <c r="B5" s="273"/>
      <c r="C5" s="273"/>
      <c r="E5" s="2326" t="s">
        <v>391</v>
      </c>
      <c r="F5" s="2326"/>
      <c r="G5" s="2326"/>
      <c r="H5" s="273"/>
    </row>
    <row r="6" spans="1:12" s="207" customFormat="1">
      <c r="I6" s="273"/>
    </row>
    <row r="7" spans="1:12" s="207" customFormat="1" ht="36" customHeight="1">
      <c r="D7" s="2327" t="s">
        <v>342</v>
      </c>
      <c r="E7" s="2329" t="s">
        <v>343</v>
      </c>
      <c r="F7" s="2330"/>
      <c r="G7" s="2329" t="s">
        <v>344</v>
      </c>
      <c r="H7" s="2330"/>
    </row>
    <row r="8" spans="1:12" s="207" customFormat="1" ht="30.75" customHeight="1">
      <c r="D8" s="2328"/>
      <c r="E8" s="475" t="s">
        <v>345</v>
      </c>
      <c r="F8" s="476" t="s">
        <v>224</v>
      </c>
      <c r="G8" s="475" t="s">
        <v>345</v>
      </c>
      <c r="H8" s="476" t="s">
        <v>346</v>
      </c>
    </row>
    <row r="9" spans="1:12" s="207" customFormat="1" ht="18.75">
      <c r="D9" s="235" t="s">
        <v>392</v>
      </c>
      <c r="E9" s="477">
        <v>3293000000</v>
      </c>
      <c r="F9" s="477">
        <v>6351712131368</v>
      </c>
      <c r="G9" s="477"/>
      <c r="H9" s="477">
        <f>F9-E9</f>
        <v>6348419131368</v>
      </c>
    </row>
    <row r="10" spans="1:12" s="207" customFormat="1" ht="18.75">
      <c r="D10" s="235" t="s">
        <v>347</v>
      </c>
      <c r="E10" s="477">
        <v>562915142780</v>
      </c>
      <c r="F10" s="477">
        <v>166728564569</v>
      </c>
      <c r="G10" s="477">
        <f>E10-F10</f>
        <v>396186578211</v>
      </c>
      <c r="H10" s="477"/>
      <c r="L10" s="273"/>
    </row>
    <row r="11" spans="1:12" s="207" customFormat="1" ht="18.75">
      <c r="D11" s="235" t="s">
        <v>348</v>
      </c>
      <c r="E11" s="477">
        <v>267252624592</v>
      </c>
      <c r="F11" s="477">
        <v>639332760859</v>
      </c>
      <c r="G11" s="477"/>
      <c r="H11" s="477">
        <f>F11-E11</f>
        <v>372080136267</v>
      </c>
    </row>
    <row r="12" spans="1:12" s="207" customFormat="1" ht="18.75">
      <c r="D12" s="236" t="s">
        <v>393</v>
      </c>
      <c r="E12" s="477">
        <v>256978354241</v>
      </c>
      <c r="F12" s="477">
        <v>243526540700</v>
      </c>
      <c r="G12" s="477">
        <f t="shared" ref="G12:G52" si="0">E12-F12</f>
        <v>13451813541</v>
      </c>
      <c r="H12" s="477"/>
    </row>
    <row r="13" spans="1:12" s="207" customFormat="1">
      <c r="D13" s="236" t="s">
        <v>349</v>
      </c>
      <c r="E13" s="477">
        <v>595235215796</v>
      </c>
      <c r="F13" s="477">
        <v>29800500082</v>
      </c>
      <c r="G13" s="477">
        <f t="shared" si="0"/>
        <v>565434715714</v>
      </c>
      <c r="H13" s="477"/>
    </row>
    <row r="14" spans="1:12" s="207" customFormat="1">
      <c r="D14" s="236" t="s">
        <v>350</v>
      </c>
      <c r="E14" s="477">
        <v>898060000000</v>
      </c>
      <c r="F14" s="477">
        <v>244904000000</v>
      </c>
      <c r="G14" s="477">
        <f t="shared" si="0"/>
        <v>653156000000</v>
      </c>
      <c r="H14" s="477"/>
    </row>
    <row r="15" spans="1:12" s="207" customFormat="1">
      <c r="D15" s="236" t="s">
        <v>394</v>
      </c>
      <c r="E15" s="477"/>
      <c r="F15" s="477">
        <v>27600000000</v>
      </c>
      <c r="G15" s="477"/>
      <c r="H15" s="477">
        <f>F15-E15</f>
        <v>27600000000</v>
      </c>
    </row>
    <row r="16" spans="1:12" s="207" customFormat="1">
      <c r="D16" s="236" t="s">
        <v>351</v>
      </c>
      <c r="E16" s="477">
        <v>249013912463</v>
      </c>
      <c r="F16" s="477">
        <v>236923780033</v>
      </c>
      <c r="G16" s="477">
        <f t="shared" si="0"/>
        <v>12090132430</v>
      </c>
      <c r="H16" s="477"/>
    </row>
    <row r="17" spans="4:8" s="207" customFormat="1">
      <c r="D17" s="236" t="s">
        <v>352</v>
      </c>
      <c r="E17" s="477">
        <v>66209170118</v>
      </c>
      <c r="F17" s="477">
        <v>57277056287</v>
      </c>
      <c r="G17" s="477">
        <f t="shared" si="0"/>
        <v>8932113831</v>
      </c>
      <c r="H17" s="477"/>
    </row>
    <row r="18" spans="4:8" s="207" customFormat="1">
      <c r="D18" s="236" t="s">
        <v>353</v>
      </c>
      <c r="E18" s="477">
        <v>88395098135</v>
      </c>
      <c r="F18" s="477">
        <v>88823429185</v>
      </c>
      <c r="G18" s="477"/>
      <c r="H18" s="477">
        <f>F18-E18</f>
        <v>428331050</v>
      </c>
    </row>
    <row r="19" spans="4:8" s="207" customFormat="1">
      <c r="D19" s="236" t="s">
        <v>354</v>
      </c>
      <c r="E19" s="477">
        <v>567345109836</v>
      </c>
      <c r="F19" s="477">
        <v>372414650402</v>
      </c>
      <c r="G19" s="477">
        <f t="shared" si="0"/>
        <v>194930459434</v>
      </c>
      <c r="H19" s="477"/>
    </row>
    <row r="20" spans="4:8" s="207" customFormat="1">
      <c r="D20" s="236" t="s">
        <v>355</v>
      </c>
      <c r="E20" s="477">
        <v>402184904</v>
      </c>
      <c r="F20" s="477">
        <v>2710851848</v>
      </c>
      <c r="G20" s="477"/>
      <c r="H20" s="477">
        <f>F20-E20</f>
        <v>2308666944</v>
      </c>
    </row>
    <row r="21" spans="4:8" s="207" customFormat="1">
      <c r="D21" s="236" t="s">
        <v>395</v>
      </c>
      <c r="E21" s="477"/>
      <c r="F21" s="477">
        <v>42395875</v>
      </c>
      <c r="G21" s="477"/>
      <c r="H21" s="477">
        <f>F21-E21</f>
        <v>42395875</v>
      </c>
    </row>
    <row r="22" spans="4:8" s="207" customFormat="1">
      <c r="D22" s="236" t="s">
        <v>356</v>
      </c>
      <c r="E22" s="477">
        <v>1835472456</v>
      </c>
      <c r="F22" s="477">
        <v>48303244211</v>
      </c>
      <c r="G22" s="477"/>
      <c r="H22" s="477">
        <f>F22-E22</f>
        <v>46467771755</v>
      </c>
    </row>
    <row r="23" spans="4:8" s="207" customFormat="1">
      <c r="D23" s="236" t="s">
        <v>357</v>
      </c>
      <c r="E23" s="477">
        <v>10716643534</v>
      </c>
      <c r="F23" s="477">
        <v>1267011894733</v>
      </c>
      <c r="G23" s="477"/>
      <c r="H23" s="477">
        <f>F23-E23</f>
        <v>1256295251199</v>
      </c>
    </row>
    <row r="24" spans="4:8" s="207" customFormat="1">
      <c r="D24" s="236" t="s">
        <v>358</v>
      </c>
      <c r="E24" s="477">
        <v>41878414836</v>
      </c>
      <c r="F24" s="477">
        <v>41878414836</v>
      </c>
      <c r="G24" s="477">
        <f t="shared" si="0"/>
        <v>0</v>
      </c>
      <c r="H24" s="477"/>
    </row>
    <row r="25" spans="4:8" s="207" customFormat="1">
      <c r="D25" s="236" t="s">
        <v>396</v>
      </c>
      <c r="E25" s="477">
        <v>940306250</v>
      </c>
      <c r="F25" s="477">
        <v>0</v>
      </c>
      <c r="G25" s="477">
        <f t="shared" si="0"/>
        <v>940306250</v>
      </c>
      <c r="H25" s="477"/>
    </row>
    <row r="26" spans="4:8" s="207" customFormat="1">
      <c r="D26" s="236" t="s">
        <v>359</v>
      </c>
      <c r="E26" s="477">
        <v>195809135460</v>
      </c>
      <c r="F26" s="477">
        <v>65535345350</v>
      </c>
      <c r="G26" s="477">
        <f t="shared" si="0"/>
        <v>130273790110</v>
      </c>
      <c r="H26" s="477"/>
    </row>
    <row r="27" spans="4:8" s="207" customFormat="1">
      <c r="D27" s="236" t="s">
        <v>360</v>
      </c>
      <c r="E27" s="477">
        <v>38256879388</v>
      </c>
      <c r="F27" s="477">
        <v>16264738842</v>
      </c>
      <c r="G27" s="477">
        <f t="shared" si="0"/>
        <v>21992140546</v>
      </c>
      <c r="H27" s="477"/>
    </row>
    <row r="28" spans="4:8" s="207" customFormat="1">
      <c r="D28" s="236" t="s">
        <v>361</v>
      </c>
      <c r="E28" s="477">
        <v>39625600000</v>
      </c>
      <c r="F28" s="477">
        <v>39625600000</v>
      </c>
      <c r="G28" s="477">
        <f t="shared" si="0"/>
        <v>0</v>
      </c>
      <c r="H28" s="477"/>
    </row>
    <row r="29" spans="4:8" s="207" customFormat="1">
      <c r="D29" s="236" t="s">
        <v>397</v>
      </c>
      <c r="E29" s="477"/>
      <c r="F29" s="477">
        <v>179751827400</v>
      </c>
      <c r="G29" s="477"/>
      <c r="H29" s="477">
        <f>F29-E29</f>
        <v>179751827400</v>
      </c>
    </row>
    <row r="30" spans="4:8" s="207" customFormat="1">
      <c r="D30" s="236" t="s">
        <v>362</v>
      </c>
      <c r="E30" s="477">
        <v>2495000000</v>
      </c>
      <c r="F30" s="477">
        <v>900000000</v>
      </c>
      <c r="G30" s="477">
        <f t="shared" si="0"/>
        <v>1595000000</v>
      </c>
      <c r="H30" s="477"/>
    </row>
    <row r="31" spans="4:8" s="207" customFormat="1">
      <c r="D31" s="236" t="s">
        <v>363</v>
      </c>
      <c r="E31" s="477">
        <v>2267896060697</v>
      </c>
      <c r="F31" s="477">
        <v>520529925845</v>
      </c>
      <c r="G31" s="477">
        <f t="shared" si="0"/>
        <v>1747366134852</v>
      </c>
      <c r="H31" s="477"/>
    </row>
    <row r="32" spans="4:8" s="207" customFormat="1">
      <c r="D32" s="236" t="s">
        <v>398</v>
      </c>
      <c r="E32" s="477">
        <v>2000000000</v>
      </c>
      <c r="F32" s="477">
        <v>2000000000</v>
      </c>
      <c r="G32" s="477">
        <f t="shared" si="0"/>
        <v>0</v>
      </c>
      <c r="H32" s="477"/>
    </row>
    <row r="33" spans="4:8" s="207" customFormat="1">
      <c r="D33" s="236" t="s">
        <v>399</v>
      </c>
      <c r="E33" s="477">
        <v>0</v>
      </c>
      <c r="F33" s="477">
        <v>3869875736</v>
      </c>
      <c r="G33" s="477"/>
      <c r="H33" s="477">
        <f>F33-E33</f>
        <v>3869875736</v>
      </c>
    </row>
    <row r="34" spans="4:8" s="207" customFormat="1">
      <c r="D34" s="236" t="s">
        <v>364</v>
      </c>
      <c r="E34" s="477">
        <v>514952721816</v>
      </c>
      <c r="F34" s="477">
        <v>468484950061</v>
      </c>
      <c r="G34" s="477">
        <f t="shared" si="0"/>
        <v>46467771755</v>
      </c>
      <c r="H34" s="477"/>
    </row>
    <row r="35" spans="4:8" s="207" customFormat="1">
      <c r="D35" s="236" t="s">
        <v>365</v>
      </c>
      <c r="E35" s="477">
        <v>741589382039</v>
      </c>
      <c r="F35" s="477">
        <v>62800302571</v>
      </c>
      <c r="G35" s="477">
        <f t="shared" si="0"/>
        <v>678789079468</v>
      </c>
      <c r="H35" s="477"/>
    </row>
    <row r="36" spans="4:8" s="207" customFormat="1">
      <c r="D36" s="236" t="s">
        <v>366</v>
      </c>
      <c r="E36" s="477">
        <v>6728776378328</v>
      </c>
      <c r="F36" s="477">
        <v>838192619423</v>
      </c>
      <c r="G36" s="477">
        <f t="shared" si="0"/>
        <v>5890583758905</v>
      </c>
      <c r="H36" s="477"/>
    </row>
    <row r="37" spans="4:8" s="207" customFormat="1">
      <c r="D37" s="236" t="s">
        <v>400</v>
      </c>
      <c r="E37" s="477">
        <v>45373332191</v>
      </c>
      <c r="F37" s="477"/>
      <c r="G37" s="477">
        <f t="shared" si="0"/>
        <v>45373332191</v>
      </c>
      <c r="H37" s="477"/>
    </row>
    <row r="38" spans="4:8" s="207" customFormat="1">
      <c r="D38" s="236" t="s">
        <v>401</v>
      </c>
      <c r="E38" s="477">
        <v>826616520509</v>
      </c>
      <c r="F38" s="477"/>
      <c r="G38" s="477">
        <f t="shared" si="0"/>
        <v>826616520509</v>
      </c>
      <c r="H38" s="477"/>
    </row>
    <row r="39" spans="4:8" s="207" customFormat="1">
      <c r="D39" s="236" t="s">
        <v>367</v>
      </c>
      <c r="E39" s="477"/>
      <c r="F39" s="477">
        <v>566652918943</v>
      </c>
      <c r="G39" s="477"/>
      <c r="H39" s="477">
        <f>F39-E39</f>
        <v>566652918943</v>
      </c>
    </row>
    <row r="40" spans="4:8" s="207" customFormat="1">
      <c r="D40" s="236" t="s">
        <v>368</v>
      </c>
      <c r="E40" s="477">
        <v>3000000000</v>
      </c>
      <c r="F40" s="477">
        <v>3000000000</v>
      </c>
      <c r="G40" s="477">
        <f t="shared" si="0"/>
        <v>0</v>
      </c>
      <c r="H40" s="477"/>
    </row>
    <row r="41" spans="4:8" s="207" customFormat="1">
      <c r="D41" s="236" t="s">
        <v>369</v>
      </c>
      <c r="E41" s="477"/>
      <c r="F41" s="477">
        <v>239904000000</v>
      </c>
      <c r="G41" s="477"/>
      <c r="H41" s="477">
        <f>F41-E41</f>
        <v>239904000000</v>
      </c>
    </row>
    <row r="42" spans="4:8" s="207" customFormat="1">
      <c r="D42" s="236" t="s">
        <v>370</v>
      </c>
      <c r="E42" s="477">
        <v>87047776304</v>
      </c>
      <c r="F42" s="477">
        <v>222497203376</v>
      </c>
      <c r="G42" s="477"/>
      <c r="H42" s="477">
        <f>F42-E42</f>
        <v>135449427072</v>
      </c>
    </row>
    <row r="43" spans="4:8" s="207" customFormat="1">
      <c r="D43" s="236" t="s">
        <v>371</v>
      </c>
      <c r="E43" s="477">
        <v>521282839607</v>
      </c>
      <c r="F43" s="477">
        <v>2268648974459</v>
      </c>
      <c r="G43" s="477"/>
      <c r="H43" s="477">
        <f>F43-E43</f>
        <v>1747366134852</v>
      </c>
    </row>
    <row r="44" spans="4:8" s="207" customFormat="1">
      <c r="D44" s="236" t="s">
        <v>372</v>
      </c>
      <c r="E44" s="477">
        <v>62800302571</v>
      </c>
      <c r="F44" s="477">
        <v>741589382039</v>
      </c>
      <c r="G44" s="477"/>
      <c r="H44" s="477">
        <f>F44-E44</f>
        <v>678789079468</v>
      </c>
    </row>
    <row r="45" spans="4:8" s="207" customFormat="1">
      <c r="D45" s="236" t="s">
        <v>373</v>
      </c>
      <c r="E45" s="477">
        <v>271140300190</v>
      </c>
      <c r="F45" s="477">
        <v>83591290377</v>
      </c>
      <c r="G45" s="477">
        <f t="shared" si="0"/>
        <v>187549009813</v>
      </c>
      <c r="H45" s="477"/>
    </row>
    <row r="46" spans="4:8" s="207" customFormat="1">
      <c r="D46" s="236" t="s">
        <v>374</v>
      </c>
      <c r="E46" s="477">
        <v>15230596537</v>
      </c>
      <c r="F46" s="477">
        <v>15230596537</v>
      </c>
      <c r="G46" s="477">
        <f t="shared" si="0"/>
        <v>0</v>
      </c>
      <c r="H46" s="477"/>
    </row>
    <row r="47" spans="4:8" s="207" customFormat="1">
      <c r="D47" s="236" t="s">
        <v>375</v>
      </c>
      <c r="E47" s="477">
        <v>54273521492</v>
      </c>
      <c r="F47" s="477">
        <v>437190000</v>
      </c>
      <c r="G47" s="477">
        <f t="shared" si="0"/>
        <v>53836331492</v>
      </c>
      <c r="H47" s="477"/>
    </row>
    <row r="48" spans="4:8" s="207" customFormat="1">
      <c r="D48" s="236" t="s">
        <v>376</v>
      </c>
      <c r="E48" s="477">
        <v>416971767</v>
      </c>
      <c r="F48" s="477"/>
      <c r="G48" s="477">
        <f t="shared" si="0"/>
        <v>416971767</v>
      </c>
      <c r="H48" s="477"/>
    </row>
    <row r="49" spans="4:8" s="207" customFormat="1">
      <c r="D49" s="236" t="s">
        <v>377</v>
      </c>
      <c r="E49" s="477">
        <v>2710851848</v>
      </c>
      <c r="F49" s="477">
        <v>402184904</v>
      </c>
      <c r="G49" s="477">
        <f t="shared" si="0"/>
        <v>2308666944</v>
      </c>
      <c r="H49" s="477"/>
    </row>
    <row r="50" spans="4:8" s="207" customFormat="1">
      <c r="D50" s="236" t="s">
        <v>378</v>
      </c>
      <c r="E50" s="477">
        <v>213371090047</v>
      </c>
      <c r="F50" s="477">
        <v>86425445756</v>
      </c>
      <c r="G50" s="477">
        <f t="shared" si="0"/>
        <v>126945644291</v>
      </c>
      <c r="H50" s="477"/>
    </row>
    <row r="51" spans="4:8" s="207" customFormat="1">
      <c r="D51" s="236" t="s">
        <v>402</v>
      </c>
      <c r="E51" s="477">
        <v>42395875</v>
      </c>
      <c r="F51" s="477"/>
      <c r="G51" s="477">
        <f t="shared" si="0"/>
        <v>42395875</v>
      </c>
      <c r="H51" s="477"/>
    </row>
    <row r="52" spans="4:8" s="207" customFormat="1">
      <c r="D52" s="236" t="s">
        <v>379</v>
      </c>
      <c r="E52" s="477">
        <v>35717149894</v>
      </c>
      <c r="F52" s="477">
        <v>35570869894</v>
      </c>
      <c r="G52" s="477">
        <f t="shared" si="0"/>
        <v>146280000</v>
      </c>
      <c r="H52" s="477"/>
    </row>
    <row r="53" spans="4:8" s="207" customFormat="1" ht="18.75" thickBot="1">
      <c r="D53" s="237" t="s">
        <v>380</v>
      </c>
      <c r="E53" s="478">
        <f>SUM(E9:E52)</f>
        <v>16280895456501</v>
      </c>
      <c r="F53" s="478">
        <f>SUM(F9:F52)</f>
        <v>16280895456501</v>
      </c>
      <c r="G53" s="478">
        <f>SUM(G9:G52)</f>
        <v>11605424947929</v>
      </c>
      <c r="H53" s="478">
        <f>SUM(H9:H52)</f>
        <v>11605424947929</v>
      </c>
    </row>
    <row r="54" spans="4:8" s="207" customFormat="1" ht="18.75" thickTop="1"/>
    <row r="55" spans="4:8" s="207" customFormat="1"/>
    <row r="56" spans="4:8" s="207" customFormat="1"/>
    <row r="57" spans="4:8" s="207" customFormat="1"/>
    <row r="58" spans="4:8" s="207" customFormat="1"/>
    <row r="59" spans="4:8" s="207" customFormat="1"/>
    <row r="60" spans="4:8" s="207" customFormat="1"/>
    <row r="61" spans="4:8" s="207" customFormat="1"/>
    <row r="62" spans="4:8" s="207" customFormat="1"/>
    <row r="63" spans="4:8" s="207" customFormat="1"/>
    <row r="64" spans="4:8" s="207" customFormat="1"/>
    <row r="65" s="207" customFormat="1"/>
    <row r="66" s="207" customFormat="1"/>
    <row r="67" s="207" customFormat="1"/>
    <row r="68" s="207" customFormat="1"/>
    <row r="69" s="207" customFormat="1"/>
    <row r="70" s="207" customFormat="1"/>
    <row r="71" s="207" customFormat="1"/>
    <row r="72" s="207" customFormat="1"/>
    <row r="73" s="207" customFormat="1"/>
    <row r="74" s="207" customFormat="1"/>
    <row r="75" s="207" customFormat="1"/>
    <row r="76" s="207" customFormat="1"/>
    <row r="77" s="207" customFormat="1"/>
    <row r="78" s="207" customFormat="1"/>
    <row r="79" s="207" customFormat="1"/>
    <row r="80" s="207" customFormat="1"/>
    <row r="81" s="207" customFormat="1"/>
    <row r="82" s="207" customFormat="1"/>
    <row r="83" s="207" customFormat="1"/>
    <row r="84" s="207" customFormat="1"/>
    <row r="85" s="207" customFormat="1"/>
    <row r="86" s="207" customFormat="1"/>
    <row r="87" s="207" customFormat="1"/>
    <row r="88" s="207" customFormat="1"/>
    <row r="89" s="207" customFormat="1"/>
    <row r="90" s="207" customFormat="1"/>
    <row r="91" s="207" customFormat="1"/>
    <row r="92" s="207" customFormat="1"/>
    <row r="93" s="207" customFormat="1"/>
    <row r="94" s="207" customFormat="1"/>
    <row r="95" s="207" customFormat="1"/>
    <row r="96" s="207" customFormat="1"/>
    <row r="97" s="207" customFormat="1"/>
    <row r="98" s="207" customFormat="1"/>
    <row r="99" s="207" customFormat="1"/>
    <row r="100" s="207" customFormat="1"/>
    <row r="101" s="207" customFormat="1"/>
    <row r="102" s="207" customFormat="1"/>
    <row r="103" s="207" customFormat="1"/>
    <row r="104" s="207" customFormat="1"/>
    <row r="105" s="207" customFormat="1"/>
    <row r="106" s="207" customFormat="1"/>
    <row r="107" s="207" customFormat="1"/>
    <row r="108" s="207" customFormat="1"/>
    <row r="109" s="207" customFormat="1"/>
    <row r="110" s="207" customFormat="1"/>
    <row r="111" s="207" customFormat="1"/>
    <row r="112" s="207" customFormat="1"/>
    <row r="113" s="207" customFormat="1"/>
    <row r="114" s="207" customFormat="1"/>
    <row r="115" s="207" customFormat="1"/>
    <row r="116" s="207" customFormat="1"/>
    <row r="117" s="207" customFormat="1"/>
  </sheetData>
  <mergeCells count="5">
    <mergeCell ref="E4:G4"/>
    <mergeCell ref="E5:G5"/>
    <mergeCell ref="D7:D8"/>
    <mergeCell ref="E7:F7"/>
    <mergeCell ref="G7:H7"/>
  </mergeCell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rightToLeft="1" view="pageBreakPreview" zoomScaleNormal="85" zoomScaleSheetLayoutView="100" workbookViewId="0">
      <selection activeCell="I24" sqref="I24"/>
    </sheetView>
  </sheetViews>
  <sheetFormatPr defaultColWidth="9" defaultRowHeight="15"/>
  <cols>
    <col min="1" max="1" width="4.7109375" style="1" customWidth="1"/>
    <col min="2" max="2" width="38.140625" style="1" bestFit="1" customWidth="1"/>
    <col min="3" max="3" width="18.42578125" style="1" customWidth="1"/>
    <col min="4" max="4" width="17.7109375" style="1" customWidth="1"/>
    <col min="5" max="5" width="18.140625" style="1" customWidth="1"/>
    <col min="6" max="6" width="17.85546875" style="1" customWidth="1"/>
    <col min="7" max="7" width="5.42578125" style="1" customWidth="1"/>
    <col min="8" max="16384" width="9" style="1"/>
  </cols>
  <sheetData>
    <row r="1" spans="1:10" s="212" customFormat="1" ht="26.25">
      <c r="B1" s="212" t="s">
        <v>212</v>
      </c>
      <c r="C1" s="2306" t="s">
        <v>0</v>
      </c>
      <c r="D1" s="2306"/>
      <c r="E1" s="2306"/>
      <c r="F1" s="222"/>
      <c r="G1" s="222"/>
      <c r="H1" s="222"/>
      <c r="I1" s="222"/>
      <c r="J1" s="223"/>
    </row>
    <row r="2" spans="1:10" s="212" customFormat="1" ht="26.25">
      <c r="B2" s="222"/>
      <c r="C2" s="2306" t="s">
        <v>386</v>
      </c>
      <c r="D2" s="2306"/>
      <c r="E2" s="2306"/>
      <c r="F2" s="222"/>
      <c r="G2" s="222"/>
      <c r="H2" s="222"/>
      <c r="I2" s="222"/>
      <c r="J2" s="223"/>
    </row>
    <row r="3" spans="1:10" s="212" customFormat="1" ht="26.25">
      <c r="B3" s="222"/>
      <c r="C3" s="2306" t="s">
        <v>322</v>
      </c>
      <c r="D3" s="2306"/>
      <c r="E3" s="2306"/>
      <c r="F3" s="222"/>
      <c r="G3" s="222"/>
      <c r="H3" s="222"/>
      <c r="I3" s="222"/>
      <c r="J3" s="223"/>
    </row>
    <row r="4" spans="1:10" s="212" customFormat="1" ht="20.25" customHeight="1">
      <c r="A4" s="222"/>
      <c r="B4" s="222"/>
      <c r="C4" s="222"/>
      <c r="D4" s="222"/>
      <c r="E4" s="222"/>
      <c r="F4" s="238"/>
      <c r="G4" s="238"/>
      <c r="H4" s="222"/>
      <c r="I4" s="222"/>
      <c r="J4" s="223"/>
    </row>
    <row r="5" spans="1:10" s="233" customFormat="1"/>
    <row r="6" spans="1:10" s="233" customFormat="1" ht="36" customHeight="1">
      <c r="B6" s="2331" t="s">
        <v>342</v>
      </c>
      <c r="C6" s="2333" t="s">
        <v>343</v>
      </c>
      <c r="D6" s="2334"/>
      <c r="E6" s="2333" t="s">
        <v>344</v>
      </c>
      <c r="F6" s="2334"/>
      <c r="G6" s="135"/>
    </row>
    <row r="7" spans="1:10" s="233" customFormat="1" ht="30.75" customHeight="1">
      <c r="B7" s="2332"/>
      <c r="C7" s="133" t="s">
        <v>345</v>
      </c>
      <c r="D7" s="134" t="s">
        <v>224</v>
      </c>
      <c r="E7" s="133" t="s">
        <v>345</v>
      </c>
      <c r="F7" s="134" t="s">
        <v>346</v>
      </c>
      <c r="G7" s="136"/>
    </row>
    <row r="8" spans="1:10" s="233" customFormat="1" ht="19.5">
      <c r="B8" s="239" t="s">
        <v>347</v>
      </c>
      <c r="C8" s="240">
        <v>198562736619</v>
      </c>
      <c r="D8" s="240">
        <v>160561640155</v>
      </c>
      <c r="E8" s="240">
        <v>38001096464</v>
      </c>
      <c r="F8" s="240">
        <v>0</v>
      </c>
      <c r="G8" s="241"/>
      <c r="H8" s="234"/>
    </row>
    <row r="9" spans="1:10" s="233" customFormat="1" ht="19.5">
      <c r="B9" s="239" t="s">
        <v>348</v>
      </c>
      <c r="C9" s="240">
        <v>261408742127</v>
      </c>
      <c r="D9" s="240">
        <v>614228731621</v>
      </c>
      <c r="E9" s="240">
        <v>0</v>
      </c>
      <c r="F9" s="240">
        <v>352819989494</v>
      </c>
      <c r="G9" s="241"/>
    </row>
    <row r="10" spans="1:10" s="233" customFormat="1" ht="19.5">
      <c r="B10" s="239" t="s">
        <v>381</v>
      </c>
      <c r="C10" s="240">
        <v>256438354241</v>
      </c>
      <c r="D10" s="240">
        <v>237682658235</v>
      </c>
      <c r="E10" s="240">
        <v>18755696006</v>
      </c>
      <c r="F10" s="240">
        <v>0</v>
      </c>
      <c r="G10" s="241"/>
    </row>
    <row r="11" spans="1:10" s="233" customFormat="1" ht="19.5">
      <c r="B11" s="239" t="s">
        <v>349</v>
      </c>
      <c r="C11" s="240">
        <v>569981745339</v>
      </c>
      <c r="D11" s="240">
        <v>29260500082</v>
      </c>
      <c r="E11" s="240">
        <v>540721245257</v>
      </c>
      <c r="F11" s="240">
        <v>0</v>
      </c>
      <c r="G11" s="241"/>
    </row>
    <row r="12" spans="1:10" s="233" customFormat="1" ht="19.5">
      <c r="B12" s="239" t="s">
        <v>350</v>
      </c>
      <c r="C12" s="240">
        <v>898060000000</v>
      </c>
      <c r="D12" s="240">
        <v>244904000000</v>
      </c>
      <c r="E12" s="240">
        <v>653156000000</v>
      </c>
      <c r="F12" s="240">
        <v>0</v>
      </c>
      <c r="G12" s="241"/>
    </row>
    <row r="13" spans="1:10" s="233" customFormat="1" ht="19.5">
      <c r="B13" s="239" t="s">
        <v>351</v>
      </c>
      <c r="C13" s="240">
        <v>248473912463</v>
      </c>
      <c r="D13" s="240">
        <v>234571936457</v>
      </c>
      <c r="E13" s="240">
        <v>13901976006</v>
      </c>
      <c r="F13" s="240">
        <v>0</v>
      </c>
      <c r="G13" s="241"/>
    </row>
    <row r="14" spans="1:10" s="233" customFormat="1" ht="19.5">
      <c r="B14" s="239" t="s">
        <v>352</v>
      </c>
      <c r="C14" s="240">
        <v>62372625786</v>
      </c>
      <c r="D14" s="240">
        <v>45118762093</v>
      </c>
      <c r="E14" s="240">
        <v>17253863693</v>
      </c>
      <c r="F14" s="240">
        <v>0</v>
      </c>
      <c r="G14" s="241"/>
    </row>
    <row r="15" spans="1:10" s="233" customFormat="1" ht="19.5">
      <c r="B15" s="239" t="s">
        <v>353</v>
      </c>
      <c r="C15" s="240">
        <v>86412499489</v>
      </c>
      <c r="D15" s="240">
        <v>88395098135</v>
      </c>
      <c r="E15" s="240">
        <v>0</v>
      </c>
      <c r="F15" s="240">
        <v>1982598646</v>
      </c>
      <c r="G15" s="241"/>
    </row>
    <row r="16" spans="1:10" s="233" customFormat="1" ht="19.5">
      <c r="B16" s="239" t="s">
        <v>354</v>
      </c>
      <c r="C16" s="240">
        <v>323840961679</v>
      </c>
      <c r="D16" s="240">
        <v>353512180387</v>
      </c>
      <c r="E16" s="240">
        <v>0</v>
      </c>
      <c r="F16" s="240">
        <v>29671218708</v>
      </c>
      <c r="G16" s="241"/>
    </row>
    <row r="17" spans="2:7" s="233" customFormat="1" ht="19.5">
      <c r="B17" s="239" t="s">
        <v>355</v>
      </c>
      <c r="C17" s="240">
        <v>400884904</v>
      </c>
      <c r="D17" s="240">
        <v>21827500</v>
      </c>
      <c r="E17" s="240">
        <v>379057404</v>
      </c>
      <c r="F17" s="240">
        <v>0</v>
      </c>
      <c r="G17" s="241"/>
    </row>
    <row r="18" spans="2:7" s="233" customFormat="1" ht="19.5">
      <c r="B18" s="239" t="s">
        <v>356</v>
      </c>
      <c r="C18" s="240">
        <v>1835472456</v>
      </c>
      <c r="D18" s="240">
        <v>10446569601</v>
      </c>
      <c r="E18" s="240"/>
      <c r="F18" s="240">
        <v>8611097145</v>
      </c>
      <c r="G18" s="241"/>
    </row>
    <row r="19" spans="2:7" s="233" customFormat="1" ht="19.5">
      <c r="B19" s="239" t="s">
        <v>357</v>
      </c>
      <c r="C19" s="240">
        <v>10599343534</v>
      </c>
      <c r="D19" s="240">
        <v>908559671767</v>
      </c>
      <c r="E19" s="240">
        <v>0</v>
      </c>
      <c r="F19" s="240">
        <v>897960328233</v>
      </c>
      <c r="G19" s="241"/>
    </row>
    <row r="20" spans="2:7" s="233" customFormat="1" ht="19.5">
      <c r="B20" s="239" t="s">
        <v>358</v>
      </c>
      <c r="C20" s="240">
        <v>40272200801</v>
      </c>
      <c r="D20" s="240">
        <v>40272200801</v>
      </c>
      <c r="E20" s="240">
        <v>0</v>
      </c>
      <c r="F20" s="240">
        <v>0</v>
      </c>
      <c r="G20" s="241"/>
    </row>
    <row r="21" spans="2:7" s="233" customFormat="1" ht="19.5">
      <c r="B21" s="239" t="s">
        <v>359</v>
      </c>
      <c r="C21" s="240">
        <v>47032692295</v>
      </c>
      <c r="D21" s="240">
        <v>63585087603</v>
      </c>
      <c r="E21" s="240">
        <v>0</v>
      </c>
      <c r="F21" s="240">
        <v>16552395308</v>
      </c>
      <c r="G21" s="241"/>
    </row>
    <row r="22" spans="2:7" s="233" customFormat="1" ht="19.5">
      <c r="B22" s="239" t="s">
        <v>360</v>
      </c>
      <c r="C22" s="240">
        <v>14806115561</v>
      </c>
      <c r="D22" s="240">
        <v>15048072175</v>
      </c>
      <c r="E22" s="240">
        <v>0</v>
      </c>
      <c r="F22" s="240">
        <v>241956614</v>
      </c>
      <c r="G22" s="241"/>
    </row>
    <row r="23" spans="2:7" s="233" customFormat="1" ht="19.5">
      <c r="B23" s="239" t="s">
        <v>361</v>
      </c>
      <c r="C23" s="240">
        <v>39625600000</v>
      </c>
      <c r="D23" s="240">
        <v>39625600000</v>
      </c>
      <c r="E23" s="240">
        <v>0</v>
      </c>
      <c r="F23" s="240">
        <v>0</v>
      </c>
      <c r="G23" s="241"/>
    </row>
    <row r="24" spans="2:7" s="233" customFormat="1" ht="19.5">
      <c r="B24" s="239" t="s">
        <v>362</v>
      </c>
      <c r="C24" s="240">
        <v>2495000000</v>
      </c>
      <c r="D24" s="240">
        <v>900000000</v>
      </c>
      <c r="E24" s="240">
        <v>1595000000</v>
      </c>
      <c r="F24" s="240">
        <v>0</v>
      </c>
      <c r="G24" s="241"/>
    </row>
    <row r="25" spans="2:7" s="233" customFormat="1" ht="19.5">
      <c r="B25" s="239" t="s">
        <v>363</v>
      </c>
      <c r="C25" s="240">
        <v>606100793098</v>
      </c>
      <c r="D25" s="240">
        <v>503670307623</v>
      </c>
      <c r="E25" s="240">
        <v>102430485475</v>
      </c>
      <c r="F25" s="240">
        <v>0</v>
      </c>
      <c r="G25" s="241"/>
    </row>
    <row r="26" spans="2:7" s="233" customFormat="1" ht="19.5">
      <c r="B26" s="239" t="s">
        <v>364</v>
      </c>
      <c r="C26" s="240">
        <v>460393029024</v>
      </c>
      <c r="D26" s="240">
        <v>451781931879</v>
      </c>
      <c r="E26" s="240">
        <v>8611097145</v>
      </c>
      <c r="F26" s="240">
        <v>0</v>
      </c>
      <c r="G26" s="241"/>
    </row>
    <row r="27" spans="2:7" s="233" customFormat="1" ht="19.5">
      <c r="B27" s="239" t="s">
        <v>365</v>
      </c>
      <c r="C27" s="240">
        <v>148097360305</v>
      </c>
      <c r="D27" s="240">
        <v>61541940441</v>
      </c>
      <c r="E27" s="240">
        <v>86555419864</v>
      </c>
      <c r="F27" s="240">
        <v>0</v>
      </c>
      <c r="G27" s="241"/>
    </row>
    <row r="28" spans="2:7" s="233" customFormat="1" ht="19.5">
      <c r="B28" s="239" t="s">
        <v>366</v>
      </c>
      <c r="C28" s="240">
        <v>553464658997</v>
      </c>
      <c r="D28" s="240">
        <v>12943413740</v>
      </c>
      <c r="E28" s="240">
        <v>540521245257</v>
      </c>
      <c r="F28" s="240">
        <v>0</v>
      </c>
      <c r="G28" s="241"/>
    </row>
    <row r="29" spans="2:7" s="233" customFormat="1" ht="19.5">
      <c r="B29" s="239" t="s">
        <v>367</v>
      </c>
      <c r="C29" s="240">
        <v>0</v>
      </c>
      <c r="D29" s="240">
        <v>323148770786</v>
      </c>
      <c r="E29" s="240">
        <v>0</v>
      </c>
      <c r="F29" s="240">
        <v>323148770786</v>
      </c>
      <c r="G29" s="241"/>
    </row>
    <row r="30" spans="2:7" s="233" customFormat="1" ht="19.5">
      <c r="B30" s="239" t="s">
        <v>368</v>
      </c>
      <c r="C30" s="240">
        <v>3000000000</v>
      </c>
      <c r="D30" s="240">
        <v>0</v>
      </c>
      <c r="E30" s="240">
        <v>3000000000</v>
      </c>
      <c r="F30" s="240">
        <v>0</v>
      </c>
      <c r="G30" s="241"/>
    </row>
    <row r="31" spans="2:7" s="233" customFormat="1" ht="19.5">
      <c r="B31" s="239" t="s">
        <v>369</v>
      </c>
      <c r="C31" s="240">
        <v>0</v>
      </c>
      <c r="D31" s="240">
        <v>239904000000</v>
      </c>
      <c r="E31" s="240">
        <v>0</v>
      </c>
      <c r="F31" s="240">
        <v>239904000000</v>
      </c>
      <c r="G31" s="241"/>
    </row>
    <row r="32" spans="2:7" s="233" customFormat="1" ht="19.5">
      <c r="B32" s="239" t="s">
        <v>370</v>
      </c>
      <c r="C32" s="240">
        <v>86619445254</v>
      </c>
      <c r="D32" s="240">
        <v>62548325516</v>
      </c>
      <c r="E32" s="240">
        <v>24071119738</v>
      </c>
      <c r="F32" s="240">
        <v>0</v>
      </c>
      <c r="G32" s="241"/>
    </row>
    <row r="33" spans="2:11" s="233" customFormat="1" ht="19.5">
      <c r="B33" s="239" t="s">
        <v>371</v>
      </c>
      <c r="C33" s="240">
        <v>504423221385</v>
      </c>
      <c r="D33" s="240">
        <v>606853706860</v>
      </c>
      <c r="E33" s="240">
        <v>0</v>
      </c>
      <c r="F33" s="240">
        <v>102430485475</v>
      </c>
      <c r="G33" s="241"/>
    </row>
    <row r="34" spans="2:11" s="233" customFormat="1" ht="19.5">
      <c r="B34" s="239" t="s">
        <v>372</v>
      </c>
      <c r="C34" s="240">
        <v>61541940441</v>
      </c>
      <c r="D34" s="240">
        <v>148097360305</v>
      </c>
      <c r="E34" s="240">
        <v>0</v>
      </c>
      <c r="F34" s="240">
        <v>86555419864</v>
      </c>
      <c r="G34" s="241"/>
    </row>
    <row r="35" spans="2:11" s="233" customFormat="1" ht="19.5">
      <c r="B35" s="239" t="s">
        <v>373</v>
      </c>
      <c r="C35" s="240">
        <v>110885747067</v>
      </c>
      <c r="D35" s="240">
        <v>80591290377</v>
      </c>
      <c r="E35" s="240">
        <v>30294456690</v>
      </c>
      <c r="F35" s="240">
        <v>0</v>
      </c>
      <c r="G35" s="241"/>
    </row>
    <row r="36" spans="2:11" s="233" customFormat="1" ht="19.5">
      <c r="B36" s="239" t="s">
        <v>374</v>
      </c>
      <c r="C36" s="240">
        <v>14647569694</v>
      </c>
      <c r="D36" s="240">
        <v>14647569694</v>
      </c>
      <c r="E36" s="240">
        <v>0</v>
      </c>
      <c r="F36" s="240">
        <v>0</v>
      </c>
      <c r="G36" s="241"/>
    </row>
    <row r="37" spans="2:11" s="233" customFormat="1" ht="19.5">
      <c r="B37" s="239" t="s">
        <v>375</v>
      </c>
      <c r="C37" s="240">
        <v>23343181696</v>
      </c>
      <c r="D37" s="240">
        <v>437190000</v>
      </c>
      <c r="E37" s="240">
        <v>22905991696</v>
      </c>
      <c r="F37" s="240">
        <v>0</v>
      </c>
      <c r="G37" s="241"/>
    </row>
    <row r="38" spans="2:11" s="233" customFormat="1" ht="19.5">
      <c r="B38" s="239" t="s">
        <v>376</v>
      </c>
      <c r="C38" s="240">
        <v>299671767</v>
      </c>
      <c r="D38" s="240">
        <v>0</v>
      </c>
      <c r="E38" s="240">
        <v>299671767</v>
      </c>
      <c r="F38" s="240">
        <v>0</v>
      </c>
      <c r="G38" s="241"/>
    </row>
    <row r="39" spans="2:11" s="233" customFormat="1" ht="19.5">
      <c r="B39" s="239" t="s">
        <v>377</v>
      </c>
      <c r="C39" s="240">
        <v>21827500</v>
      </c>
      <c r="D39" s="240">
        <v>400884904</v>
      </c>
      <c r="E39" s="240">
        <v>0</v>
      </c>
      <c r="F39" s="240">
        <v>379057404</v>
      </c>
      <c r="G39" s="241"/>
    </row>
    <row r="40" spans="2:11" s="233" customFormat="1" ht="19.5">
      <c r="B40" s="239" t="s">
        <v>378</v>
      </c>
      <c r="C40" s="240">
        <v>44083060971</v>
      </c>
      <c r="D40" s="240">
        <v>86425445756</v>
      </c>
      <c r="E40" s="240">
        <v>0</v>
      </c>
      <c r="F40" s="240">
        <v>42342384785</v>
      </c>
      <c r="G40" s="241"/>
    </row>
    <row r="41" spans="2:11" s="233" customFormat="1" ht="19.5">
      <c r="B41" s="239" t="s">
        <v>379</v>
      </c>
      <c r="C41" s="240">
        <v>35717149894</v>
      </c>
      <c r="D41" s="240">
        <v>35570869894</v>
      </c>
      <c r="E41" s="240">
        <v>146280000</v>
      </c>
      <c r="F41" s="240">
        <v>0</v>
      </c>
      <c r="G41" s="241"/>
    </row>
    <row r="42" spans="2:11" s="233" customFormat="1" ht="20.25" thickBot="1">
      <c r="B42" s="242" t="s">
        <v>380</v>
      </c>
      <c r="C42" s="243">
        <f>SUM(C8:C41)</f>
        <v>5715257544387</v>
      </c>
      <c r="D42" s="243">
        <f>SUM(D8:D41)</f>
        <v>5715257544387</v>
      </c>
      <c r="E42" s="243">
        <f>SUM(E8:E41)</f>
        <v>2102599702462</v>
      </c>
      <c r="F42" s="243">
        <f>SUM(F8:F41)</f>
        <v>2102599702462</v>
      </c>
      <c r="G42" s="244"/>
    </row>
    <row r="43" spans="2:11" s="233" customFormat="1" ht="15.75" thickTop="1"/>
    <row r="44" spans="2:11" s="233" customFormat="1" ht="24">
      <c r="B44" s="2323">
        <v>29</v>
      </c>
      <c r="C44" s="2323"/>
      <c r="D44" s="2323"/>
      <c r="E44" s="2323"/>
      <c r="F44" s="2323"/>
      <c r="G44" s="245"/>
      <c r="H44" s="155"/>
      <c r="I44" s="155"/>
      <c r="J44" s="155"/>
      <c r="K44" s="155"/>
    </row>
  </sheetData>
  <mergeCells count="7">
    <mergeCell ref="B44:F44"/>
    <mergeCell ref="C1:E1"/>
    <mergeCell ref="C2:E2"/>
    <mergeCell ref="C3:E3"/>
    <mergeCell ref="B6:B7"/>
    <mergeCell ref="C6:D6"/>
    <mergeCell ref="E6:F6"/>
  </mergeCells>
  <pageMargins left="0.19685039370078741" right="0.39370078740157483" top="0.19685039370078741" bottom="0.39370078740157483" header="0.51181102362204722" footer="0.51181102362204722"/>
  <pageSetup paperSize="9" scale="83"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6"/>
  <sheetViews>
    <sheetView rightToLeft="1" view="pageBreakPreview" topLeftCell="A4" zoomScaleNormal="85" zoomScaleSheetLayoutView="100" workbookViewId="0">
      <selection activeCell="I24" sqref="I24"/>
    </sheetView>
  </sheetViews>
  <sheetFormatPr defaultColWidth="9" defaultRowHeight="15"/>
  <cols>
    <col min="1" max="1" width="3.140625" style="67" customWidth="1"/>
    <col min="2" max="2" width="31.28515625" style="67" bestFit="1" customWidth="1"/>
    <col min="3" max="3" width="0.42578125" style="67" customWidth="1"/>
    <col min="4" max="4" width="14.5703125" style="67" customWidth="1"/>
    <col min="5" max="5" width="0.42578125" style="67" customWidth="1"/>
    <col min="6" max="6" width="14.5703125" style="67" customWidth="1"/>
    <col min="7" max="7" width="0.42578125" style="67" customWidth="1"/>
    <col min="8" max="8" width="30.28515625" style="67" bestFit="1" customWidth="1"/>
    <col min="9" max="9" width="0.42578125" style="67" customWidth="1"/>
    <col min="10" max="10" width="14.5703125" style="67" customWidth="1"/>
    <col min="11" max="11" width="0.42578125" style="67" customWidth="1"/>
    <col min="12" max="12" width="14.5703125" style="67" customWidth="1"/>
    <col min="13" max="13" width="5.42578125" style="67" customWidth="1"/>
    <col min="14" max="16384" width="9" style="67"/>
  </cols>
  <sheetData>
    <row r="1" spans="1:16" s="138" customFormat="1" ht="26.25">
      <c r="B1" s="138" t="s">
        <v>212</v>
      </c>
      <c r="C1" s="2306" t="s">
        <v>0</v>
      </c>
      <c r="D1" s="2306"/>
      <c r="E1" s="2306"/>
      <c r="F1" s="2306"/>
      <c r="G1" s="2306"/>
      <c r="H1" s="2306"/>
      <c r="I1" s="2306"/>
      <c r="J1" s="2306"/>
      <c r="K1" s="2306"/>
      <c r="L1" s="2306"/>
      <c r="M1" s="139"/>
      <c r="N1" s="139"/>
      <c r="O1" s="139"/>
      <c r="P1" s="140"/>
    </row>
    <row r="2" spans="1:16" s="138" customFormat="1" ht="26.25">
      <c r="C2" s="2306" t="s">
        <v>408</v>
      </c>
      <c r="D2" s="2306"/>
      <c r="E2" s="2306"/>
      <c r="F2" s="2306"/>
      <c r="G2" s="2306"/>
      <c r="H2" s="2306"/>
      <c r="I2" s="2306"/>
      <c r="J2" s="2306"/>
      <c r="K2" s="2306"/>
      <c r="L2" s="2306"/>
      <c r="M2" s="139"/>
      <c r="N2" s="139"/>
      <c r="O2" s="139"/>
      <c r="P2" s="140"/>
    </row>
    <row r="3" spans="1:16" s="138" customFormat="1" ht="26.25">
      <c r="B3" s="139"/>
      <c r="C3" s="2306" t="s">
        <v>406</v>
      </c>
      <c r="D3" s="2306"/>
      <c r="E3" s="2306"/>
      <c r="F3" s="2306"/>
      <c r="G3" s="2306"/>
      <c r="H3" s="2306"/>
      <c r="I3" s="2306"/>
      <c r="J3" s="2306"/>
      <c r="K3" s="2306"/>
      <c r="L3" s="2306"/>
      <c r="M3" s="139"/>
      <c r="N3" s="139"/>
      <c r="O3" s="139"/>
      <c r="P3" s="140"/>
    </row>
    <row r="4" spans="1:16" s="138" customFormat="1" ht="26.25">
      <c r="B4" s="139"/>
      <c r="C4" s="139"/>
      <c r="D4" s="139"/>
      <c r="E4" s="139"/>
      <c r="F4" s="139"/>
      <c r="G4" s="139"/>
      <c r="H4" s="139"/>
      <c r="I4" s="139"/>
      <c r="J4" s="139"/>
      <c r="K4" s="139"/>
      <c r="L4" s="139"/>
      <c r="M4" s="139"/>
      <c r="N4" s="139"/>
      <c r="O4" s="139"/>
      <c r="P4" s="140"/>
    </row>
    <row r="5" spans="1:16" s="144" customFormat="1" ht="20.25" customHeight="1">
      <c r="A5" s="141"/>
      <c r="B5" s="142" t="s">
        <v>409</v>
      </c>
      <c r="C5" s="141"/>
      <c r="D5" s="142" t="s">
        <v>124</v>
      </c>
      <c r="E5" s="141"/>
      <c r="F5" s="142" t="s">
        <v>124</v>
      </c>
      <c r="G5" s="141"/>
      <c r="H5" s="142" t="s">
        <v>410</v>
      </c>
      <c r="I5" s="141"/>
      <c r="J5" s="142" t="s">
        <v>124</v>
      </c>
      <c r="K5" s="141"/>
      <c r="L5" s="142" t="s">
        <v>124</v>
      </c>
      <c r="M5" s="141"/>
      <c r="N5" s="141"/>
      <c r="O5" s="141"/>
      <c r="P5" s="143"/>
    </row>
    <row r="6" spans="1:16" s="150" customFormat="1" ht="25.5" customHeight="1">
      <c r="A6" s="146"/>
      <c r="B6" s="146" t="s">
        <v>411</v>
      </c>
      <c r="C6" s="146"/>
      <c r="D6" s="146"/>
      <c r="E6" s="146"/>
      <c r="F6" s="146"/>
      <c r="G6" s="146"/>
      <c r="H6" s="146" t="s">
        <v>421</v>
      </c>
      <c r="I6" s="146"/>
      <c r="J6" s="146"/>
      <c r="K6" s="146"/>
      <c r="L6" s="146"/>
      <c r="M6" s="146"/>
      <c r="N6" s="146"/>
      <c r="O6" s="146"/>
      <c r="P6" s="149"/>
    </row>
    <row r="7" spans="1:16" s="150" customFormat="1" ht="25.5" customHeight="1">
      <c r="A7" s="146"/>
      <c r="B7" s="152" t="s">
        <v>412</v>
      </c>
      <c r="C7" s="146"/>
      <c r="D7" s="146"/>
      <c r="E7" s="146"/>
      <c r="F7" s="146"/>
      <c r="G7" s="146"/>
      <c r="H7" s="151" t="s">
        <v>422</v>
      </c>
      <c r="I7" s="146"/>
      <c r="J7" s="146"/>
      <c r="K7" s="146"/>
      <c r="L7" s="146"/>
      <c r="M7" s="146"/>
      <c r="N7" s="146"/>
      <c r="O7" s="146"/>
      <c r="P7" s="149"/>
    </row>
    <row r="8" spans="1:16" s="150" customFormat="1" ht="25.5" customHeight="1">
      <c r="A8" s="146"/>
      <c r="B8" s="152" t="s">
        <v>413</v>
      </c>
      <c r="C8" s="146"/>
      <c r="D8" s="153"/>
      <c r="E8" s="146"/>
      <c r="F8" s="146"/>
      <c r="G8" s="146"/>
      <c r="H8" s="151" t="s">
        <v>397</v>
      </c>
      <c r="I8" s="146"/>
      <c r="J8" s="146"/>
      <c r="K8" s="146"/>
      <c r="L8" s="146"/>
      <c r="M8" s="146"/>
      <c r="N8" s="146"/>
      <c r="O8" s="146"/>
      <c r="P8" s="149"/>
    </row>
    <row r="9" spans="1:16" s="150" customFormat="1" ht="25.5" customHeight="1">
      <c r="A9" s="146"/>
      <c r="B9" s="146"/>
      <c r="C9" s="146"/>
      <c r="D9" s="146"/>
      <c r="E9" s="146"/>
      <c r="F9" s="146"/>
      <c r="G9" s="146"/>
      <c r="H9" s="151" t="s">
        <v>423</v>
      </c>
      <c r="I9" s="146"/>
      <c r="J9" s="153"/>
      <c r="K9" s="146"/>
      <c r="L9" s="146"/>
      <c r="M9" s="146"/>
      <c r="N9" s="146"/>
      <c r="O9" s="146"/>
      <c r="P9" s="149"/>
    </row>
    <row r="10" spans="1:16" s="150" customFormat="1" ht="25.5" customHeight="1">
      <c r="A10" s="146"/>
      <c r="B10" s="146"/>
      <c r="C10" s="146"/>
      <c r="D10" s="146"/>
      <c r="E10" s="146"/>
      <c r="F10" s="146"/>
      <c r="G10" s="146"/>
      <c r="H10" s="151"/>
      <c r="I10" s="146"/>
      <c r="J10" s="146"/>
      <c r="K10" s="146"/>
      <c r="L10" s="146"/>
      <c r="M10" s="146"/>
      <c r="N10" s="146"/>
      <c r="O10" s="146"/>
      <c r="P10" s="149"/>
    </row>
    <row r="11" spans="1:16" s="150" customFormat="1" ht="25.5" customHeight="1">
      <c r="A11" s="146"/>
      <c r="B11" s="146" t="s">
        <v>420</v>
      </c>
      <c r="C11" s="146"/>
      <c r="D11" s="146"/>
      <c r="E11" s="146"/>
      <c r="F11" s="146"/>
      <c r="G11" s="146"/>
      <c r="H11" s="151" t="s">
        <v>424</v>
      </c>
      <c r="I11" s="146"/>
      <c r="J11" s="146"/>
      <c r="K11" s="146"/>
      <c r="L11" s="146"/>
      <c r="M11" s="146"/>
      <c r="N11" s="146"/>
      <c r="O11" s="146"/>
      <c r="P11" s="149"/>
    </row>
    <row r="12" spans="1:16" s="150" customFormat="1" ht="25.5" customHeight="1">
      <c r="A12" s="146"/>
      <c r="B12" s="152" t="s">
        <v>412</v>
      </c>
      <c r="C12" s="146"/>
      <c r="D12" s="146"/>
      <c r="E12" s="146"/>
      <c r="F12" s="146"/>
      <c r="G12" s="146"/>
      <c r="H12" s="151" t="s">
        <v>425</v>
      </c>
      <c r="I12" s="146"/>
      <c r="J12" s="146"/>
      <c r="K12" s="146"/>
      <c r="L12" s="146"/>
      <c r="M12" s="146"/>
      <c r="N12" s="146"/>
      <c r="O12" s="146"/>
      <c r="P12" s="149"/>
    </row>
    <row r="13" spans="1:16" s="150" customFormat="1" ht="25.5" customHeight="1">
      <c r="A13" s="146"/>
      <c r="B13" s="152" t="s">
        <v>413</v>
      </c>
      <c r="C13" s="146"/>
      <c r="D13" s="153"/>
      <c r="E13" s="146"/>
      <c r="F13" s="146"/>
      <c r="G13" s="146"/>
      <c r="H13" s="146"/>
      <c r="I13" s="146"/>
      <c r="J13" s="146"/>
      <c r="K13" s="146"/>
      <c r="L13" s="146"/>
      <c r="M13" s="146"/>
      <c r="N13" s="146"/>
      <c r="O13" s="146"/>
      <c r="P13" s="149"/>
    </row>
    <row r="14" spans="1:16" s="150" customFormat="1" ht="25.5" customHeight="1">
      <c r="A14" s="146"/>
      <c r="B14" s="152"/>
      <c r="C14" s="146"/>
      <c r="D14" s="146"/>
      <c r="E14" s="146"/>
      <c r="F14" s="146"/>
      <c r="G14" s="146"/>
      <c r="H14" s="146"/>
      <c r="I14" s="146"/>
      <c r="J14" s="146"/>
      <c r="K14" s="146"/>
      <c r="L14" s="146"/>
      <c r="M14" s="146"/>
      <c r="N14" s="146"/>
      <c r="O14" s="146"/>
      <c r="P14" s="149"/>
    </row>
    <row r="15" spans="1:16" s="150" customFormat="1" ht="25.5" customHeight="1">
      <c r="A15" s="146"/>
      <c r="B15" s="146"/>
      <c r="C15" s="146"/>
      <c r="D15" s="146"/>
      <c r="E15" s="146"/>
      <c r="F15" s="146"/>
      <c r="G15" s="146"/>
      <c r="H15" s="146"/>
      <c r="I15" s="146"/>
      <c r="J15" s="146"/>
      <c r="K15" s="146"/>
      <c r="L15" s="146"/>
      <c r="M15" s="146"/>
      <c r="N15" s="146"/>
      <c r="O15" s="146"/>
      <c r="P15" s="149"/>
    </row>
    <row r="16" spans="1:16" s="150" customFormat="1" ht="25.5" customHeight="1">
      <c r="A16" s="146"/>
      <c r="B16" s="146" t="s">
        <v>414</v>
      </c>
      <c r="C16" s="146"/>
      <c r="D16" s="146"/>
      <c r="E16" s="146"/>
      <c r="F16" s="146"/>
      <c r="G16" s="146"/>
      <c r="H16" s="151" t="s">
        <v>426</v>
      </c>
      <c r="I16" s="146"/>
      <c r="J16" s="146"/>
      <c r="K16" s="146"/>
      <c r="L16" s="146"/>
      <c r="M16" s="146"/>
      <c r="N16" s="146"/>
      <c r="O16" s="146"/>
      <c r="P16" s="149"/>
    </row>
    <row r="17" spans="1:16" s="150" customFormat="1" ht="25.5" customHeight="1">
      <c r="A17" s="146"/>
      <c r="B17" s="152" t="s">
        <v>412</v>
      </c>
      <c r="C17" s="146"/>
      <c r="D17" s="146"/>
      <c r="E17" s="146"/>
      <c r="F17" s="146"/>
      <c r="G17" s="146"/>
      <c r="H17" s="151" t="s">
        <v>427</v>
      </c>
      <c r="I17" s="146"/>
      <c r="J17" s="153"/>
      <c r="K17" s="146"/>
      <c r="L17" s="146"/>
      <c r="M17" s="146"/>
      <c r="N17" s="146"/>
      <c r="O17" s="146"/>
      <c r="P17" s="149"/>
    </row>
    <row r="18" spans="1:16" s="150" customFormat="1" ht="25.5" customHeight="1">
      <c r="A18" s="146"/>
      <c r="B18" s="152" t="s">
        <v>413</v>
      </c>
      <c r="C18" s="146"/>
      <c r="D18" s="153"/>
      <c r="E18" s="146"/>
      <c r="F18" s="146"/>
      <c r="G18" s="146"/>
      <c r="H18" s="146"/>
      <c r="I18" s="146"/>
      <c r="J18" s="146"/>
      <c r="K18" s="146"/>
      <c r="L18" s="146"/>
      <c r="M18" s="146"/>
      <c r="N18" s="146"/>
      <c r="O18" s="146"/>
      <c r="P18" s="149"/>
    </row>
    <row r="19" spans="1:16" s="150" customFormat="1" ht="25.5" customHeight="1">
      <c r="A19" s="146"/>
      <c r="B19" s="152"/>
      <c r="C19" s="146"/>
      <c r="D19" s="146"/>
      <c r="E19" s="146"/>
      <c r="F19" s="146"/>
      <c r="G19" s="146"/>
      <c r="H19" s="146"/>
      <c r="I19" s="146"/>
      <c r="J19" s="146"/>
      <c r="K19" s="146"/>
      <c r="L19" s="146"/>
      <c r="M19" s="146"/>
      <c r="N19" s="146"/>
      <c r="O19" s="146"/>
      <c r="P19" s="149"/>
    </row>
    <row r="20" spans="1:16" s="150" customFormat="1" ht="25.5" customHeight="1">
      <c r="A20" s="146"/>
      <c r="B20" s="146"/>
      <c r="C20" s="146"/>
      <c r="D20" s="146"/>
      <c r="E20" s="146"/>
      <c r="F20" s="146"/>
      <c r="G20" s="146"/>
      <c r="H20" s="146"/>
      <c r="I20" s="146"/>
      <c r="J20" s="146"/>
      <c r="K20" s="146"/>
      <c r="L20" s="146"/>
      <c r="M20" s="146"/>
      <c r="N20" s="146"/>
      <c r="O20" s="146"/>
      <c r="P20" s="149"/>
    </row>
    <row r="21" spans="1:16" s="150" customFormat="1" ht="25.5" customHeight="1">
      <c r="A21" s="146"/>
      <c r="B21" s="146" t="s">
        <v>415</v>
      </c>
      <c r="C21" s="146"/>
      <c r="D21" s="146"/>
      <c r="E21" s="146"/>
      <c r="F21" s="146"/>
      <c r="G21" s="146"/>
      <c r="H21" s="146"/>
      <c r="I21" s="146"/>
      <c r="J21" s="146"/>
      <c r="K21" s="146"/>
      <c r="L21" s="146"/>
      <c r="M21" s="146"/>
      <c r="N21" s="146"/>
      <c r="O21" s="146"/>
      <c r="P21" s="149"/>
    </row>
    <row r="22" spans="1:16" s="150" customFormat="1" ht="25.5" customHeight="1">
      <c r="A22" s="146"/>
      <c r="B22" s="152" t="s">
        <v>412</v>
      </c>
      <c r="C22" s="146"/>
      <c r="D22" s="146"/>
      <c r="E22" s="146"/>
      <c r="F22" s="146"/>
      <c r="G22" s="146"/>
      <c r="H22" s="146"/>
      <c r="I22" s="146"/>
      <c r="J22" s="146"/>
      <c r="K22" s="146"/>
      <c r="L22" s="146"/>
      <c r="M22" s="146"/>
      <c r="N22" s="146"/>
      <c r="O22" s="146"/>
      <c r="P22" s="149"/>
    </row>
    <row r="23" spans="1:16" s="150" customFormat="1" ht="25.5" customHeight="1">
      <c r="A23" s="146"/>
      <c r="B23" s="152" t="s">
        <v>413</v>
      </c>
      <c r="C23" s="146"/>
      <c r="D23" s="153"/>
      <c r="E23" s="146"/>
      <c r="F23" s="146"/>
      <c r="G23" s="146"/>
      <c r="H23" s="146"/>
      <c r="I23" s="146"/>
      <c r="J23" s="146"/>
      <c r="K23" s="146"/>
      <c r="L23" s="146"/>
      <c r="M23" s="146"/>
      <c r="N23" s="146"/>
      <c r="O23" s="146"/>
      <c r="P23" s="149"/>
    </row>
    <row r="24" spans="1:16" s="150" customFormat="1" ht="25.5" customHeight="1">
      <c r="A24" s="146"/>
      <c r="B24" s="152"/>
      <c r="C24" s="146"/>
      <c r="D24" s="146"/>
      <c r="E24" s="146"/>
      <c r="F24" s="146"/>
      <c r="G24" s="146"/>
      <c r="H24" s="146"/>
      <c r="I24" s="146"/>
      <c r="J24" s="146"/>
      <c r="K24" s="146"/>
      <c r="L24" s="146"/>
      <c r="M24" s="146"/>
      <c r="N24" s="146"/>
      <c r="O24" s="146"/>
      <c r="P24" s="149"/>
    </row>
    <row r="25" spans="1:16" s="150" customFormat="1" ht="25.5" customHeight="1">
      <c r="A25" s="146"/>
      <c r="B25" s="146"/>
      <c r="C25" s="146"/>
      <c r="D25" s="146"/>
      <c r="E25" s="146"/>
      <c r="F25" s="146"/>
      <c r="G25" s="146"/>
      <c r="H25" s="146"/>
      <c r="I25" s="146"/>
      <c r="J25" s="146"/>
      <c r="K25" s="146"/>
      <c r="L25" s="146"/>
      <c r="M25" s="146"/>
      <c r="N25" s="146"/>
      <c r="O25" s="146"/>
      <c r="P25" s="149"/>
    </row>
    <row r="26" spans="1:16" s="150" customFormat="1" ht="25.5" customHeight="1">
      <c r="A26" s="146"/>
      <c r="B26" s="146" t="s">
        <v>416</v>
      </c>
      <c r="C26" s="146"/>
      <c r="D26" s="146"/>
      <c r="E26" s="146"/>
      <c r="F26" s="146"/>
      <c r="G26" s="146"/>
      <c r="H26" s="146"/>
      <c r="I26" s="146"/>
      <c r="J26" s="146"/>
      <c r="K26" s="146"/>
      <c r="L26" s="146"/>
      <c r="M26" s="146"/>
      <c r="N26" s="146"/>
      <c r="O26" s="146"/>
      <c r="P26" s="149"/>
    </row>
    <row r="27" spans="1:16" s="150" customFormat="1" ht="25.5" customHeight="1">
      <c r="A27" s="146"/>
      <c r="B27" s="152" t="s">
        <v>412</v>
      </c>
      <c r="C27" s="146"/>
      <c r="D27" s="146"/>
      <c r="E27" s="146"/>
      <c r="F27" s="146"/>
      <c r="G27" s="146"/>
      <c r="H27" s="146"/>
      <c r="I27" s="146"/>
      <c r="J27" s="146"/>
      <c r="K27" s="146"/>
      <c r="L27" s="146"/>
      <c r="M27" s="146"/>
      <c r="N27" s="146"/>
      <c r="O27" s="146"/>
      <c r="P27" s="149"/>
    </row>
    <row r="28" spans="1:16" s="150" customFormat="1" ht="25.5" customHeight="1">
      <c r="A28" s="146"/>
      <c r="B28" s="152" t="s">
        <v>413</v>
      </c>
      <c r="C28" s="146"/>
      <c r="D28" s="153"/>
      <c r="E28" s="146"/>
      <c r="F28" s="146"/>
      <c r="G28" s="146"/>
      <c r="H28" s="146"/>
      <c r="I28" s="146"/>
      <c r="J28" s="146"/>
      <c r="K28" s="146"/>
      <c r="L28" s="146"/>
      <c r="M28" s="146"/>
      <c r="N28" s="146"/>
      <c r="O28" s="146"/>
      <c r="P28" s="149"/>
    </row>
    <row r="29" spans="1:16" s="150" customFormat="1" ht="25.5" customHeight="1">
      <c r="A29" s="146"/>
      <c r="B29" s="152"/>
      <c r="C29" s="146"/>
      <c r="D29" s="146"/>
      <c r="E29" s="146"/>
      <c r="F29" s="146"/>
      <c r="G29" s="146"/>
      <c r="H29" s="146"/>
      <c r="I29" s="146"/>
      <c r="J29" s="146"/>
      <c r="K29" s="146"/>
      <c r="L29" s="146"/>
      <c r="M29" s="146"/>
      <c r="N29" s="146"/>
      <c r="O29" s="146"/>
      <c r="P29" s="149"/>
    </row>
    <row r="30" spans="1:16" s="150" customFormat="1" ht="25.5" customHeight="1">
      <c r="A30" s="146"/>
      <c r="B30" s="146"/>
      <c r="C30" s="146"/>
      <c r="D30" s="146"/>
      <c r="E30" s="146"/>
      <c r="F30" s="146"/>
      <c r="G30" s="146"/>
      <c r="H30" s="146"/>
      <c r="I30" s="146"/>
      <c r="J30" s="146"/>
      <c r="K30" s="146"/>
      <c r="L30" s="146"/>
      <c r="M30" s="146"/>
      <c r="N30" s="146"/>
      <c r="O30" s="146"/>
      <c r="P30" s="149"/>
    </row>
    <row r="31" spans="1:16" s="150" customFormat="1" ht="25.5" customHeight="1">
      <c r="A31" s="146"/>
      <c r="B31" s="146" t="s">
        <v>417</v>
      </c>
      <c r="C31" s="146"/>
      <c r="D31" s="146"/>
      <c r="E31" s="146"/>
      <c r="F31" s="146"/>
      <c r="G31" s="146"/>
      <c r="H31" s="146"/>
      <c r="I31" s="146"/>
      <c r="J31" s="146"/>
      <c r="K31" s="146"/>
      <c r="L31" s="146"/>
      <c r="M31" s="146"/>
      <c r="N31" s="146"/>
      <c r="O31" s="146"/>
      <c r="P31" s="149"/>
    </row>
    <row r="32" spans="1:16" s="150" customFormat="1" ht="25.5" customHeight="1">
      <c r="A32" s="146"/>
      <c r="B32" s="152" t="s">
        <v>413</v>
      </c>
      <c r="C32" s="146"/>
      <c r="D32" s="153"/>
      <c r="E32" s="146"/>
      <c r="F32" s="146"/>
      <c r="G32" s="146"/>
      <c r="H32" s="146"/>
      <c r="I32" s="146"/>
      <c r="J32" s="146"/>
      <c r="K32" s="146"/>
      <c r="L32" s="146"/>
      <c r="M32" s="146"/>
      <c r="N32" s="146"/>
      <c r="O32" s="146"/>
      <c r="P32" s="149"/>
    </row>
    <row r="33" spans="1:17" s="150" customFormat="1" ht="25.5" customHeight="1">
      <c r="A33" s="146"/>
      <c r="B33" s="152"/>
      <c r="C33" s="146"/>
      <c r="D33" s="146"/>
      <c r="E33" s="146"/>
      <c r="F33" s="146"/>
      <c r="G33" s="146"/>
      <c r="H33" s="146"/>
      <c r="I33" s="146"/>
      <c r="J33" s="146"/>
      <c r="K33" s="146"/>
      <c r="L33" s="146"/>
      <c r="M33" s="146"/>
      <c r="N33" s="146"/>
      <c r="O33" s="146"/>
      <c r="P33" s="149"/>
    </row>
    <row r="34" spans="1:17" s="150" customFormat="1" ht="25.5" customHeight="1">
      <c r="A34" s="146"/>
      <c r="B34" s="146"/>
      <c r="C34" s="146"/>
      <c r="D34" s="146"/>
      <c r="E34" s="146"/>
      <c r="F34" s="146"/>
      <c r="G34" s="146"/>
      <c r="H34" s="146"/>
      <c r="I34" s="146"/>
      <c r="J34" s="146"/>
      <c r="K34" s="146"/>
      <c r="L34" s="146"/>
      <c r="M34" s="146"/>
      <c r="N34" s="146"/>
      <c r="O34" s="146"/>
      <c r="P34" s="149"/>
    </row>
    <row r="35" spans="1:17" s="150" customFormat="1" ht="25.5" customHeight="1">
      <c r="A35" s="146"/>
      <c r="B35" s="146" t="s">
        <v>418</v>
      </c>
      <c r="C35" s="146"/>
      <c r="D35" s="146"/>
      <c r="E35" s="146"/>
      <c r="F35" s="146"/>
      <c r="G35" s="146"/>
      <c r="H35" s="146"/>
      <c r="I35" s="146"/>
      <c r="J35" s="146"/>
      <c r="K35" s="146"/>
      <c r="L35" s="146"/>
      <c r="M35" s="146"/>
      <c r="N35" s="146"/>
      <c r="O35" s="146"/>
      <c r="P35" s="149"/>
    </row>
    <row r="36" spans="1:17" s="150" customFormat="1" ht="25.5" customHeight="1">
      <c r="A36" s="146"/>
      <c r="B36" s="146" t="s">
        <v>419</v>
      </c>
      <c r="C36" s="146"/>
      <c r="D36" s="146"/>
      <c r="E36" s="146"/>
      <c r="F36" s="146"/>
      <c r="G36" s="146"/>
      <c r="H36" s="146"/>
      <c r="I36" s="146"/>
      <c r="J36" s="146"/>
      <c r="K36" s="146"/>
      <c r="L36" s="146"/>
      <c r="M36" s="146"/>
      <c r="N36" s="146"/>
      <c r="O36" s="146"/>
      <c r="P36" s="149"/>
    </row>
    <row r="37" spans="1:17" s="138" customFormat="1" ht="25.5" customHeight="1" thickBot="1">
      <c r="A37" s="145"/>
      <c r="B37" s="145"/>
      <c r="C37" s="145"/>
      <c r="D37" s="145"/>
      <c r="E37" s="145"/>
      <c r="F37" s="154">
        <f>SUM(F9:F36)</f>
        <v>0</v>
      </c>
      <c r="G37" s="145"/>
      <c r="H37" s="145"/>
      <c r="I37" s="145"/>
      <c r="J37" s="145"/>
      <c r="K37" s="145"/>
      <c r="L37" s="154">
        <f>SUM(L10:L36)</f>
        <v>0</v>
      </c>
      <c r="M37" s="146"/>
      <c r="N37" s="145"/>
      <c r="O37" s="145"/>
      <c r="P37" s="140"/>
    </row>
    <row r="38" spans="1:17" s="138" customFormat="1" ht="25.5" customHeight="1" thickTop="1">
      <c r="A38" s="145"/>
      <c r="B38" s="145"/>
      <c r="C38" s="145"/>
      <c r="D38" s="145"/>
      <c r="E38" s="145"/>
      <c r="F38" s="145"/>
      <c r="G38" s="145"/>
      <c r="H38" s="145"/>
      <c r="I38" s="145"/>
      <c r="J38" s="145"/>
      <c r="K38" s="145"/>
      <c r="L38" s="146"/>
      <c r="M38" s="146"/>
      <c r="N38" s="145"/>
      <c r="O38" s="145"/>
      <c r="P38" s="140"/>
    </row>
    <row r="39" spans="1:17" s="138" customFormat="1" ht="25.5" customHeight="1">
      <c r="A39" s="145"/>
      <c r="B39" s="145"/>
      <c r="C39" s="145"/>
      <c r="D39" s="145"/>
      <c r="E39" s="145"/>
      <c r="F39" s="145"/>
      <c r="G39" s="145"/>
      <c r="H39" s="145"/>
      <c r="I39" s="145"/>
      <c r="J39" s="145"/>
      <c r="K39" s="145"/>
      <c r="L39" s="146"/>
      <c r="M39" s="146"/>
      <c r="N39" s="145"/>
      <c r="O39" s="145"/>
      <c r="P39" s="140"/>
    </row>
    <row r="40" spans="1:17" s="138" customFormat="1" ht="25.5" customHeight="1">
      <c r="A40" s="145"/>
      <c r="B40" s="145"/>
      <c r="C40" s="145"/>
      <c r="D40" s="145"/>
      <c r="E40" s="145"/>
      <c r="F40" s="145"/>
      <c r="G40" s="145"/>
      <c r="H40" s="145"/>
      <c r="I40" s="145"/>
      <c r="J40" s="145"/>
      <c r="K40" s="145"/>
      <c r="L40" s="146"/>
      <c r="M40" s="146"/>
      <c r="N40" s="145"/>
      <c r="O40" s="145"/>
      <c r="P40" s="140"/>
    </row>
    <row r="41" spans="1:17" s="138" customFormat="1" ht="20.25" customHeight="1">
      <c r="A41" s="145"/>
      <c r="B41" s="145"/>
      <c r="C41" s="145"/>
      <c r="D41" s="145"/>
      <c r="E41" s="145"/>
      <c r="F41" s="145"/>
      <c r="G41" s="145"/>
      <c r="H41" s="145"/>
      <c r="I41" s="145"/>
      <c r="J41" s="145"/>
      <c r="K41" s="145"/>
      <c r="L41" s="146"/>
      <c r="M41" s="146"/>
      <c r="N41" s="145"/>
      <c r="O41" s="145"/>
      <c r="P41" s="140"/>
    </row>
    <row r="42" spans="1:17" ht="24">
      <c r="B42" s="155">
        <v>29</v>
      </c>
      <c r="C42" s="155"/>
      <c r="D42" s="155"/>
      <c r="E42" s="155"/>
      <c r="F42" s="155"/>
      <c r="G42" s="155"/>
      <c r="H42" s="155"/>
      <c r="I42" s="155"/>
      <c r="J42" s="155"/>
      <c r="K42" s="155"/>
      <c r="L42" s="155"/>
      <c r="M42" s="148"/>
      <c r="N42" s="148"/>
      <c r="O42" s="148"/>
      <c r="P42" s="148"/>
      <c r="Q42" s="148"/>
    </row>
    <row r="43" spans="1:17" s="138" customFormat="1" ht="20.25" customHeight="1">
      <c r="A43" s="145"/>
      <c r="B43" s="145"/>
      <c r="C43" s="145"/>
      <c r="D43" s="145"/>
      <c r="E43" s="145"/>
      <c r="F43" s="145"/>
      <c r="G43" s="145"/>
      <c r="H43" s="145"/>
      <c r="I43" s="145"/>
      <c r="J43" s="145"/>
      <c r="K43" s="145"/>
      <c r="L43" s="146"/>
      <c r="M43" s="146"/>
      <c r="N43" s="145"/>
      <c r="O43" s="145"/>
      <c r="P43" s="140"/>
    </row>
    <row r="44" spans="1:17" s="138" customFormat="1" ht="20.25" customHeight="1">
      <c r="A44" s="145"/>
      <c r="B44" s="145"/>
      <c r="C44" s="145"/>
      <c r="D44" s="145"/>
      <c r="E44" s="145"/>
      <c r="F44" s="145"/>
      <c r="G44" s="145"/>
      <c r="H44" s="145"/>
      <c r="I44" s="145"/>
      <c r="J44" s="145"/>
      <c r="K44" s="145"/>
      <c r="L44" s="146"/>
      <c r="M44" s="146"/>
      <c r="N44" s="145"/>
      <c r="O44" s="145"/>
      <c r="P44" s="140"/>
    </row>
    <row r="45" spans="1:17" s="138" customFormat="1" ht="20.25" customHeight="1">
      <c r="A45" s="145"/>
      <c r="B45" s="145"/>
      <c r="C45" s="145"/>
      <c r="D45" s="145"/>
      <c r="E45" s="145"/>
      <c r="F45" s="145"/>
      <c r="G45" s="145"/>
      <c r="H45" s="145"/>
      <c r="I45" s="145"/>
      <c r="J45" s="145"/>
      <c r="K45" s="145"/>
      <c r="L45" s="146"/>
      <c r="M45" s="146"/>
      <c r="N45" s="145"/>
      <c r="O45" s="145"/>
      <c r="P45" s="140"/>
    </row>
    <row r="46" spans="1:17" s="138" customFormat="1" ht="20.25" customHeight="1">
      <c r="A46" s="145"/>
      <c r="B46" s="145"/>
      <c r="C46" s="145"/>
      <c r="D46" s="145"/>
      <c r="E46" s="145"/>
      <c r="F46" s="145"/>
      <c r="G46" s="145"/>
      <c r="H46" s="145"/>
      <c r="I46" s="145"/>
      <c r="J46" s="145"/>
      <c r="K46" s="145"/>
      <c r="L46" s="146"/>
      <c r="M46" s="146"/>
      <c r="N46" s="145"/>
      <c r="O46" s="145"/>
      <c r="P46" s="140"/>
    </row>
    <row r="47" spans="1:17" s="138" customFormat="1" ht="20.25" customHeight="1">
      <c r="A47" s="145"/>
      <c r="B47" s="145"/>
      <c r="C47" s="145"/>
      <c r="D47" s="145"/>
      <c r="E47" s="145"/>
      <c r="F47" s="145"/>
      <c r="G47" s="145"/>
      <c r="H47" s="145"/>
      <c r="I47" s="145"/>
      <c r="J47" s="145"/>
      <c r="K47" s="145"/>
      <c r="L47" s="146"/>
      <c r="M47" s="146"/>
      <c r="N47" s="145"/>
      <c r="O47" s="145"/>
      <c r="P47" s="140"/>
    </row>
    <row r="48" spans="1:17" s="138" customFormat="1" ht="20.25" customHeight="1">
      <c r="A48" s="145"/>
      <c r="B48" s="145"/>
      <c r="C48" s="145"/>
      <c r="D48" s="145"/>
      <c r="E48" s="145"/>
      <c r="F48" s="145"/>
      <c r="G48" s="145"/>
      <c r="H48" s="145"/>
      <c r="I48" s="145"/>
      <c r="J48" s="145"/>
      <c r="K48" s="145"/>
      <c r="L48" s="146"/>
      <c r="M48" s="146"/>
      <c r="N48" s="145"/>
      <c r="O48" s="145"/>
      <c r="P48" s="140"/>
    </row>
    <row r="49" spans="1:19" s="138" customFormat="1" ht="20.25" customHeight="1">
      <c r="A49" s="145"/>
      <c r="B49" s="145"/>
      <c r="C49" s="145"/>
      <c r="D49" s="145"/>
      <c r="E49" s="145"/>
      <c r="F49" s="145"/>
      <c r="G49" s="145"/>
      <c r="H49" s="145"/>
      <c r="I49" s="145"/>
      <c r="J49" s="145"/>
      <c r="K49" s="145"/>
      <c r="L49" s="146"/>
      <c r="M49" s="146"/>
      <c r="N49" s="145"/>
      <c r="O49" s="145"/>
      <c r="P49" s="140"/>
    </row>
    <row r="50" spans="1:19" s="138" customFormat="1" ht="20.25" customHeight="1">
      <c r="A50" s="145"/>
      <c r="B50" s="145"/>
      <c r="C50" s="145"/>
      <c r="D50" s="145"/>
      <c r="E50" s="145"/>
      <c r="F50" s="145"/>
      <c r="G50" s="145"/>
      <c r="H50" s="145"/>
      <c r="I50" s="145"/>
      <c r="J50" s="145"/>
      <c r="K50" s="145"/>
      <c r="L50" s="146"/>
      <c r="M50" s="146"/>
      <c r="N50" s="145"/>
      <c r="O50" s="145"/>
      <c r="P50" s="140"/>
    </row>
    <row r="51" spans="1:19" s="138" customFormat="1" ht="20.25" customHeight="1">
      <c r="A51" s="145"/>
      <c r="B51" s="145"/>
      <c r="C51" s="145"/>
      <c r="D51" s="145"/>
      <c r="E51" s="145"/>
      <c r="F51" s="145"/>
      <c r="G51" s="145"/>
      <c r="H51" s="145"/>
      <c r="I51" s="145"/>
      <c r="J51" s="145"/>
      <c r="K51" s="145"/>
      <c r="L51" s="146"/>
      <c r="M51" s="146"/>
      <c r="N51" s="145"/>
      <c r="O51" s="145"/>
      <c r="P51" s="140"/>
    </row>
    <row r="52" spans="1:19" s="138" customFormat="1" ht="20.25" customHeight="1">
      <c r="A52" s="145"/>
      <c r="B52" s="145"/>
      <c r="C52" s="145"/>
      <c r="D52" s="145"/>
      <c r="E52" s="145"/>
      <c r="F52" s="145"/>
      <c r="G52" s="145"/>
      <c r="H52" s="145"/>
      <c r="I52" s="145"/>
      <c r="J52" s="145"/>
      <c r="K52" s="145"/>
      <c r="L52" s="146"/>
      <c r="M52" s="146"/>
      <c r="N52" s="145"/>
      <c r="O52" s="145"/>
      <c r="P52" s="140"/>
    </row>
    <row r="53" spans="1:19" s="138" customFormat="1" ht="20.25" customHeight="1">
      <c r="A53" s="145"/>
      <c r="B53" s="145"/>
      <c r="C53" s="145"/>
      <c r="D53" s="145"/>
      <c r="E53" s="145"/>
      <c r="F53" s="145"/>
      <c r="G53" s="145"/>
      <c r="H53" s="145"/>
      <c r="I53" s="145"/>
      <c r="J53" s="145"/>
      <c r="K53" s="145"/>
      <c r="L53" s="146"/>
      <c r="M53" s="146"/>
      <c r="N53" s="145"/>
      <c r="O53" s="145"/>
      <c r="P53" s="140"/>
    </row>
    <row r="55" spans="1:19" s="138" customFormat="1" ht="20.25" customHeight="1">
      <c r="A55" s="145"/>
      <c r="B55" s="145"/>
      <c r="C55" s="145"/>
      <c r="D55" s="145"/>
      <c r="E55" s="145"/>
      <c r="F55" s="145"/>
      <c r="G55" s="145"/>
      <c r="H55" s="145"/>
      <c r="I55" s="145"/>
      <c r="J55" s="145"/>
      <c r="K55" s="145"/>
      <c r="L55" s="146"/>
      <c r="M55" s="146"/>
      <c r="N55" s="145"/>
      <c r="O55" s="145"/>
      <c r="P55" s="140"/>
    </row>
    <row r="56" spans="1:19" s="147" customFormat="1">
      <c r="S56" s="147" t="s">
        <v>405</v>
      </c>
    </row>
  </sheetData>
  <mergeCells count="3">
    <mergeCell ref="C1:L1"/>
    <mergeCell ref="C2:L2"/>
    <mergeCell ref="C3:L3"/>
  </mergeCells>
  <pageMargins left="0.19685039370078741" right="0.39370078740157483" top="0.19685039370078741" bottom="0.39370078740157483" header="0.51181102362204722" footer="0.51181102362204722"/>
  <pageSetup paperSize="9" scale="76" orientation="portrait" r:id="rId1"/>
  <rowBreaks count="1" manualBreakCount="1">
    <brk id="42" max="11"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rightToLeft="1" view="pageBreakPreview" zoomScale="106" zoomScaleSheetLayoutView="106" workbookViewId="0">
      <selection activeCell="I24" sqref="I24"/>
    </sheetView>
  </sheetViews>
  <sheetFormatPr defaultColWidth="9" defaultRowHeight="15"/>
  <cols>
    <col min="1" max="1" width="22.42578125" style="1" customWidth="1"/>
    <col min="2" max="2" width="0.42578125" style="1" customWidth="1"/>
    <col min="3" max="3" width="9.140625" style="1" bestFit="1" customWidth="1"/>
    <col min="4" max="4" width="0.85546875" style="1" customWidth="1"/>
    <col min="5" max="5" width="18.7109375" style="1" bestFit="1" customWidth="1"/>
    <col min="6" max="6" width="0.85546875" style="1" customWidth="1"/>
    <col min="7" max="7" width="18.42578125" style="1" bestFit="1" customWidth="1"/>
    <col min="8" max="8" width="18.42578125" style="1" customWidth="1"/>
    <col min="9" max="9" width="0.42578125" style="1" customWidth="1"/>
    <col min="10" max="10" width="28" style="1" bestFit="1" customWidth="1"/>
    <col min="11" max="11" width="0.42578125" style="1" customWidth="1"/>
    <col min="12" max="12" width="9.140625" style="1" bestFit="1" customWidth="1"/>
    <col min="13" max="13" width="0.85546875" style="1" customWidth="1"/>
    <col min="14" max="14" width="17.85546875" style="1" bestFit="1" customWidth="1"/>
    <col min="15" max="15" width="0.85546875" style="1" customWidth="1"/>
    <col min="16" max="16" width="18.140625" style="1" bestFit="1" customWidth="1"/>
    <col min="17" max="17" width="18.42578125" style="1" customWidth="1"/>
    <col min="18" max="16384" width="9" style="1"/>
  </cols>
  <sheetData>
    <row r="1" spans="1:19" ht="24">
      <c r="A1" s="2336" t="s">
        <v>68</v>
      </c>
      <c r="B1" s="2336"/>
      <c r="C1" s="2336"/>
      <c r="D1" s="2336"/>
      <c r="E1" s="2336"/>
      <c r="F1" s="2336"/>
      <c r="G1" s="2336"/>
      <c r="H1" s="2336"/>
      <c r="I1" s="2336"/>
      <c r="J1" s="2336"/>
      <c r="K1" s="2336"/>
      <c r="L1" s="2336"/>
      <c r="M1" s="2336"/>
      <c r="N1" s="2336"/>
      <c r="O1" s="2336"/>
      <c r="P1" s="2336"/>
      <c r="Q1" s="11"/>
      <c r="R1" s="11"/>
      <c r="S1" s="11"/>
    </row>
    <row r="2" spans="1:19" ht="24">
      <c r="A2" s="2336" t="s">
        <v>69</v>
      </c>
      <c r="B2" s="2336"/>
      <c r="C2" s="2336"/>
      <c r="D2" s="2336"/>
      <c r="E2" s="2336"/>
      <c r="F2" s="2336"/>
      <c r="G2" s="2336"/>
      <c r="H2" s="2336"/>
      <c r="I2" s="2336"/>
      <c r="J2" s="2336"/>
      <c r="K2" s="2336"/>
      <c r="L2" s="2336"/>
      <c r="M2" s="2336"/>
      <c r="N2" s="2336"/>
      <c r="O2" s="2336"/>
      <c r="P2" s="2336"/>
      <c r="Q2" s="11"/>
      <c r="R2" s="11"/>
      <c r="S2" s="11"/>
    </row>
    <row r="3" spans="1:19" ht="24">
      <c r="A3" s="2336" t="s">
        <v>170</v>
      </c>
      <c r="B3" s="2336"/>
      <c r="C3" s="2336"/>
      <c r="D3" s="2336"/>
      <c r="E3" s="2336"/>
      <c r="F3" s="2336"/>
      <c r="G3" s="2336"/>
      <c r="H3" s="2336"/>
      <c r="I3" s="2336"/>
      <c r="J3" s="2336"/>
      <c r="K3" s="2336"/>
      <c r="L3" s="2336"/>
      <c r="M3" s="2336"/>
      <c r="N3" s="2336"/>
      <c r="O3" s="2336"/>
      <c r="P3" s="2336"/>
      <c r="Q3" s="11"/>
      <c r="R3" s="11"/>
      <c r="S3" s="11"/>
    </row>
    <row r="4" spans="1:19" ht="24">
      <c r="A4" s="65"/>
      <c r="B4" s="65"/>
      <c r="C4" s="65"/>
      <c r="D4" s="65"/>
      <c r="E4" s="65"/>
      <c r="F4" s="65"/>
      <c r="G4" s="12"/>
      <c r="H4" s="12"/>
      <c r="I4" s="65"/>
      <c r="J4" s="65"/>
      <c r="K4" s="65"/>
      <c r="L4" s="65"/>
      <c r="M4" s="65"/>
      <c r="N4" s="65"/>
      <c r="O4" s="65"/>
      <c r="P4" s="12"/>
      <c r="Q4" s="12"/>
      <c r="R4" s="11"/>
      <c r="S4" s="11"/>
    </row>
    <row r="5" spans="1:19" ht="24">
      <c r="A5" s="13" t="s">
        <v>70</v>
      </c>
      <c r="B5" s="14"/>
      <c r="C5" s="13" t="s">
        <v>65</v>
      </c>
      <c r="E5" s="15" t="s">
        <v>257</v>
      </c>
      <c r="F5" s="2"/>
      <c r="G5" s="15" t="s">
        <v>169</v>
      </c>
      <c r="H5" s="47"/>
      <c r="I5" s="16"/>
      <c r="J5" s="17" t="s">
        <v>71</v>
      </c>
      <c r="K5" s="18"/>
      <c r="L5" s="13" t="s">
        <v>65</v>
      </c>
      <c r="N5" s="15" t="s">
        <v>257</v>
      </c>
      <c r="O5" s="2"/>
      <c r="P5" s="15" t="s">
        <v>169</v>
      </c>
      <c r="Q5" s="47"/>
    </row>
    <row r="6" spans="1:19" ht="24.75">
      <c r="A6" s="18"/>
      <c r="B6" s="18"/>
      <c r="C6" s="18"/>
      <c r="E6" s="6" t="s">
        <v>7</v>
      </c>
      <c r="F6" s="2"/>
      <c r="G6" s="6" t="s">
        <v>7</v>
      </c>
      <c r="H6" s="6"/>
      <c r="I6" s="16"/>
      <c r="J6" s="18"/>
      <c r="K6" s="18"/>
      <c r="L6" s="18"/>
      <c r="N6" s="6" t="s">
        <v>7</v>
      </c>
      <c r="O6" s="2"/>
      <c r="P6" s="6" t="s">
        <v>7</v>
      </c>
      <c r="Q6" s="6"/>
    </row>
    <row r="7" spans="1:19" ht="24.75">
      <c r="A7" s="19" t="s">
        <v>72</v>
      </c>
      <c r="B7" s="4"/>
      <c r="C7" s="20"/>
      <c r="H7" s="47"/>
      <c r="I7" s="16"/>
      <c r="J7" s="19" t="s">
        <v>73</v>
      </c>
      <c r="K7" s="4"/>
      <c r="L7" s="5"/>
    </row>
    <row r="8" spans="1:19" ht="24.75">
      <c r="A8" s="4" t="s">
        <v>74</v>
      </c>
      <c r="B8" s="4"/>
      <c r="C8" s="5">
        <v>4</v>
      </c>
      <c r="E8" s="8">
        <f>'صورت وضعیت مالی'!F18</f>
        <v>49203</v>
      </c>
      <c r="F8" s="21"/>
      <c r="G8" s="8">
        <f>'صورت وضعیت مالی'!H18</f>
        <v>67241.654945000002</v>
      </c>
      <c r="H8" s="8">
        <f>E8-G8</f>
        <v>-18038.654945000002</v>
      </c>
      <c r="I8" s="16"/>
      <c r="J8" s="4" t="s">
        <v>75</v>
      </c>
      <c r="K8" s="4"/>
      <c r="L8" s="5">
        <v>11</v>
      </c>
      <c r="N8" s="8">
        <f>'صورت وضعیت مالی'!F38</f>
        <v>2039133</v>
      </c>
      <c r="O8" s="8"/>
      <c r="P8" s="8">
        <f>'صورت وضعیت مالی'!H38</f>
        <v>1481732</v>
      </c>
      <c r="Q8" s="8">
        <f>N8-P8</f>
        <v>557401</v>
      </c>
    </row>
    <row r="9" spans="1:19" ht="24.75">
      <c r="A9" s="4" t="s">
        <v>76</v>
      </c>
      <c r="B9" s="4"/>
      <c r="C9" s="5">
        <v>5</v>
      </c>
      <c r="E9" s="8">
        <f>'صورت وضعیت مالی'!F15</f>
        <v>2753899</v>
      </c>
      <c r="F9" s="21"/>
      <c r="G9" s="8">
        <f>'صورت وضعیت مالی'!H15</f>
        <v>2084101.4460489999</v>
      </c>
      <c r="H9" s="8">
        <f>E9-G9</f>
        <v>669797.5539510001</v>
      </c>
      <c r="I9" s="16"/>
      <c r="J9" s="4" t="s">
        <v>77</v>
      </c>
      <c r="K9" s="4"/>
      <c r="L9" s="5">
        <v>12</v>
      </c>
      <c r="N9" s="8">
        <f>'صورت وضعیت مالی'!F39</f>
        <v>94378</v>
      </c>
      <c r="O9" s="8"/>
      <c r="P9" s="8">
        <f>'صورت وضعیت مالی'!H39</f>
        <v>6024.8035330000021</v>
      </c>
      <c r="Q9" s="8">
        <f>N9-P9</f>
        <v>88353.196467000002</v>
      </c>
    </row>
    <row r="10" spans="1:19" ht="24.75">
      <c r="A10" s="4" t="s">
        <v>79</v>
      </c>
      <c r="B10" s="4"/>
      <c r="C10" s="5">
        <v>7</v>
      </c>
      <c r="E10" s="8">
        <f>'صورت وضعیت مالی'!F17</f>
        <v>10135</v>
      </c>
      <c r="F10" s="21"/>
      <c r="G10" s="8">
        <f>'صورت وضعیت مالی'!H17</f>
        <v>4369</v>
      </c>
      <c r="H10" s="8">
        <f>E10-G10</f>
        <v>5766</v>
      </c>
      <c r="I10" s="16"/>
      <c r="J10" s="4" t="e">
        <f>'صورت وضعیت مالی'!#REF!</f>
        <v>#REF!</v>
      </c>
      <c r="K10" s="4">
        <f>'صورت وضعیت مالی'!C39</f>
        <v>0</v>
      </c>
      <c r="L10" s="4">
        <f>'صورت وضعیت مالی'!D39</f>
        <v>24</v>
      </c>
      <c r="M10" s="4">
        <f>'صورت وضعیت مالی'!E39</f>
        <v>0</v>
      </c>
      <c r="N10" s="4" t="e">
        <f>'صورت وضعیت مالی'!#REF!</f>
        <v>#REF!</v>
      </c>
      <c r="O10" s="4">
        <f>'صورت وضعیت مالی'!G39</f>
        <v>0</v>
      </c>
      <c r="P10" s="4" t="e">
        <f>'صورت وضعیت مالی'!#REF!</f>
        <v>#REF!</v>
      </c>
      <c r="Q10" s="8" t="e">
        <f>N10-P10</f>
        <v>#REF!</v>
      </c>
    </row>
    <row r="11" spans="1:19" ht="24.75">
      <c r="A11" s="4" t="s">
        <v>435</v>
      </c>
      <c r="B11" s="4"/>
      <c r="C11" s="5">
        <v>8</v>
      </c>
      <c r="E11" s="8">
        <f>'صورت وضعیت مالی'!F16</f>
        <v>19094</v>
      </c>
      <c r="F11" s="21"/>
      <c r="G11" s="8">
        <f>'صورت وضعیت مالی'!H16</f>
        <v>10867.31055</v>
      </c>
      <c r="H11" s="8">
        <f>E11-G11</f>
        <v>8226.6894499999999</v>
      </c>
      <c r="I11" s="16"/>
      <c r="J11" s="4"/>
      <c r="K11" s="4"/>
      <c r="L11" s="5"/>
      <c r="N11" s="8"/>
      <c r="O11" s="8"/>
      <c r="P11" s="8"/>
      <c r="Q11" s="8">
        <f>N11-P11</f>
        <v>0</v>
      </c>
    </row>
    <row r="12" spans="1:19" ht="24.75">
      <c r="A12" s="4" t="s">
        <v>81</v>
      </c>
      <c r="B12" s="4"/>
      <c r="C12" s="4"/>
      <c r="E12" s="25">
        <f>SUM(E8:E11)</f>
        <v>2832331</v>
      </c>
      <c r="F12" s="22"/>
      <c r="G12" s="25">
        <f>SUM(G8:G11)</f>
        <v>2166579.4115439998</v>
      </c>
      <c r="H12" s="22"/>
      <c r="I12" s="16"/>
      <c r="J12" s="4" t="s">
        <v>78</v>
      </c>
      <c r="K12" s="4"/>
      <c r="L12" s="5"/>
      <c r="M12" s="4"/>
      <c r="N12" s="23" t="e">
        <f>SUM(N8:N11)</f>
        <v>#REF!</v>
      </c>
      <c r="O12" s="22"/>
      <c r="P12" s="23" t="e">
        <f>SUM(P8:P11)</f>
        <v>#REF!</v>
      </c>
      <c r="Q12" s="8"/>
    </row>
    <row r="13" spans="1:19" ht="24.75">
      <c r="I13" s="16"/>
      <c r="J13" s="19" t="s">
        <v>80</v>
      </c>
      <c r="K13" s="4"/>
      <c r="L13" s="5"/>
      <c r="Q13" s="8"/>
    </row>
    <row r="14" spans="1:19" ht="24.75">
      <c r="I14" s="16"/>
      <c r="J14" s="4" t="s">
        <v>82</v>
      </c>
      <c r="K14" s="4"/>
      <c r="L14" s="5">
        <v>13</v>
      </c>
      <c r="N14" s="8">
        <f>'صورت وضعیت مالی'!F33</f>
        <v>1988400.6828999999</v>
      </c>
      <c r="O14" s="8">
        <f>'صورت وضعیت مالی'!G33</f>
        <v>0</v>
      </c>
      <c r="P14" s="8">
        <f>'صورت وضعیت مالی'!H33</f>
        <v>4363621.5124829998</v>
      </c>
      <c r="Q14" s="8">
        <f>N14-P14</f>
        <v>-2375220.8295829999</v>
      </c>
    </row>
    <row r="15" spans="1:19" ht="24.75">
      <c r="B15" s="4"/>
      <c r="C15" s="4"/>
      <c r="E15" s="26"/>
      <c r="G15" s="26"/>
      <c r="H15" s="26"/>
      <c r="I15" s="16"/>
      <c r="J15" s="4" t="s">
        <v>83</v>
      </c>
      <c r="K15" s="4"/>
      <c r="L15" s="5">
        <v>12</v>
      </c>
      <c r="N15" s="8">
        <f>'صورت وضعیت مالی'!F34</f>
        <v>98948</v>
      </c>
      <c r="O15" s="8">
        <f>'صورت وضعیت مالی'!G34</f>
        <v>0</v>
      </c>
      <c r="P15" s="8">
        <f>'صورت وضعیت مالی'!H34</f>
        <v>158721.90677599999</v>
      </c>
      <c r="Q15" s="8">
        <f>N15-P15</f>
        <v>-59773.906775999989</v>
      </c>
    </row>
    <row r="16" spans="1:19" ht="24.75">
      <c r="H16" s="125"/>
      <c r="I16" s="16"/>
      <c r="J16" s="4" t="s">
        <v>84</v>
      </c>
      <c r="K16" s="4"/>
      <c r="L16" s="5">
        <v>14</v>
      </c>
      <c r="N16" s="8">
        <f>'صورت وضعیت مالی'!F35</f>
        <v>136522.319659</v>
      </c>
      <c r="O16" s="8">
        <f>'صورت وضعیت مالی'!G35</f>
        <v>0</v>
      </c>
      <c r="P16" s="8">
        <f>'صورت وضعیت مالی'!H35</f>
        <v>130031.46414500001</v>
      </c>
      <c r="Q16" s="8">
        <f>N16-P16</f>
        <v>6490.8555139999953</v>
      </c>
    </row>
    <row r="17" spans="1:17" ht="24.75">
      <c r="A17" s="19" t="s">
        <v>85</v>
      </c>
      <c r="I17" s="16"/>
      <c r="J17" s="4" t="s">
        <v>86</v>
      </c>
      <c r="K17" s="4"/>
      <c r="L17" s="5"/>
      <c r="N17" s="23">
        <f>SUM(N14:N16)</f>
        <v>2223871.0025589997</v>
      </c>
      <c r="O17" s="22"/>
      <c r="P17" s="24">
        <f>SUM(P14:P16)</f>
        <v>4652374.8834039997</v>
      </c>
      <c r="Q17" s="8"/>
    </row>
    <row r="18" spans="1:17" ht="24.75">
      <c r="A18" s="19" t="s">
        <v>315</v>
      </c>
      <c r="E18" s="8">
        <f>'صورت وضعیت مالی'!F10</f>
        <v>46650</v>
      </c>
      <c r="F18" s="21"/>
      <c r="G18" s="8">
        <f>'صورت وضعیت مالی'!H10</f>
        <v>6007.65</v>
      </c>
      <c r="H18" s="8">
        <f>E18-G18</f>
        <v>40642.35</v>
      </c>
      <c r="I18" s="16"/>
      <c r="J18" s="4"/>
      <c r="K18" s="4"/>
      <c r="L18" s="5"/>
      <c r="N18" s="23"/>
      <c r="O18" s="22"/>
      <c r="P18" s="24"/>
      <c r="Q18" s="8"/>
    </row>
    <row r="19" spans="1:17" ht="24.75">
      <c r="A19" s="4" t="s">
        <v>87</v>
      </c>
      <c r="B19" s="27"/>
      <c r="C19" s="5">
        <v>8</v>
      </c>
      <c r="E19" s="8">
        <f>'صورت وضعیت مالی'!F8</f>
        <v>8313339.4049800001</v>
      </c>
      <c r="F19" s="21"/>
      <c r="G19" s="8">
        <f>'صورت وضعیت مالی'!H8</f>
        <v>8511825.7780060004</v>
      </c>
      <c r="H19" s="8">
        <f>E19-G19</f>
        <v>-198486.37302600034</v>
      </c>
      <c r="I19" s="16"/>
      <c r="J19" s="4" t="s">
        <v>88</v>
      </c>
      <c r="K19" s="27"/>
      <c r="L19" s="28"/>
      <c r="N19" s="23" t="e">
        <f>N12+N17</f>
        <v>#REF!</v>
      </c>
      <c r="O19" s="29"/>
      <c r="P19" s="23" t="e">
        <f>P12+P17</f>
        <v>#REF!</v>
      </c>
      <c r="Q19" s="8"/>
    </row>
    <row r="20" spans="1:17" ht="24.75">
      <c r="A20" s="4" t="s">
        <v>89</v>
      </c>
      <c r="B20" s="28"/>
      <c r="C20" s="5">
        <v>9</v>
      </c>
      <c r="E20" s="8">
        <f>'صورت وضعیت مالی'!F9</f>
        <v>18713.545794999998</v>
      </c>
      <c r="F20" s="21"/>
      <c r="G20" s="8">
        <f>'صورت وضعیت مالی'!H9</f>
        <v>18677.545794999998</v>
      </c>
      <c r="H20" s="66">
        <f>E20-G20</f>
        <v>36</v>
      </c>
      <c r="I20" s="16"/>
      <c r="J20" s="30" t="s">
        <v>90</v>
      </c>
      <c r="K20" s="4"/>
      <c r="L20" s="5"/>
      <c r="Q20" s="8">
        <f t="shared" ref="Q20:Q26" si="0">N20-P20</f>
        <v>0</v>
      </c>
    </row>
    <row r="21" spans="1:17" ht="24.75">
      <c r="A21" s="4" t="s">
        <v>91</v>
      </c>
      <c r="B21" s="28"/>
      <c r="C21" s="5">
        <v>10</v>
      </c>
      <c r="E21" s="8">
        <f>'صورت وضعیت مالی'!F11</f>
        <v>0</v>
      </c>
      <c r="F21" s="21"/>
      <c r="G21" s="8">
        <f>'صورت وضعیت مالی'!H11</f>
        <v>0</v>
      </c>
      <c r="H21" s="8">
        <f>E21-G21</f>
        <v>0</v>
      </c>
      <c r="I21" s="16"/>
      <c r="J21" s="4" t="s">
        <v>92</v>
      </c>
      <c r="K21" s="4"/>
      <c r="L21" s="5">
        <v>15</v>
      </c>
      <c r="N21" s="31">
        <f>'صورت وضعیت مالی'!F23</f>
        <v>18333</v>
      </c>
      <c r="O21" s="31">
        <f>'صورت وضعیت مالی'!G23</f>
        <v>0</v>
      </c>
      <c r="P21" s="31">
        <f>'صورت وضعیت مالی'!H23</f>
        <v>18333</v>
      </c>
      <c r="Q21" s="8">
        <f t="shared" si="0"/>
        <v>0</v>
      </c>
    </row>
    <row r="22" spans="1:17" ht="24.75">
      <c r="A22" s="4" t="s">
        <v>93</v>
      </c>
      <c r="B22" s="27"/>
      <c r="C22" s="28"/>
      <c r="E22" s="31">
        <f>SUM(E18:E21)</f>
        <v>8378702.9507750003</v>
      </c>
      <c r="F22" s="21"/>
      <c r="G22" s="31">
        <f>SUM(G18:G21)</f>
        <v>8536510.973801</v>
      </c>
      <c r="H22" s="22"/>
      <c r="I22" s="16"/>
      <c r="J22" s="9" t="s">
        <v>94</v>
      </c>
      <c r="K22" s="4"/>
      <c r="L22" s="5">
        <v>16</v>
      </c>
      <c r="N22" s="22">
        <f>'صورت وضعیت مالی'!F25</f>
        <v>7671699</v>
      </c>
      <c r="O22" s="22">
        <f>'صورت وضعیت مالی'!G25</f>
        <v>0</v>
      </c>
      <c r="P22" s="22">
        <v>7671699</v>
      </c>
      <c r="Q22" s="8">
        <f t="shared" si="0"/>
        <v>0</v>
      </c>
    </row>
    <row r="23" spans="1:17" ht="24.75">
      <c r="I23" s="16"/>
      <c r="J23" s="9" t="str">
        <f>'صورت وضعیت مالی'!B27</f>
        <v xml:space="preserve">وجوه قابل انتقال به سرمایه </v>
      </c>
      <c r="K23" s="9">
        <f>'صورت وضعیت مالی'!C27</f>
        <v>0</v>
      </c>
      <c r="L23" s="9">
        <f>'صورت وضعیت مالی'!D28</f>
        <v>22</v>
      </c>
      <c r="M23" s="9">
        <f>'صورت وضعیت مالی'!E27</f>
        <v>0</v>
      </c>
      <c r="N23" s="9">
        <f>'صورت وضعیت مالی'!F27</f>
        <v>4467673</v>
      </c>
      <c r="O23" s="9">
        <f>'صورت وضعیت مالی'!G27</f>
        <v>0</v>
      </c>
      <c r="P23" s="9">
        <f>'صورت وضعیت مالی'!H27</f>
        <v>2031489.4228749999</v>
      </c>
      <c r="Q23" s="8">
        <f>N23-P23</f>
        <v>2436183.5771249998</v>
      </c>
    </row>
    <row r="24" spans="1:17" ht="24.75">
      <c r="I24" s="16"/>
      <c r="J24" s="4" t="s">
        <v>96</v>
      </c>
      <c r="K24" s="4"/>
      <c r="L24" s="5">
        <v>18</v>
      </c>
      <c r="N24" s="22">
        <f>'صورت وضعیت مالی'!F28</f>
        <v>10</v>
      </c>
      <c r="O24" s="22">
        <f>'صورت وضعیت مالی'!G28</f>
        <v>0</v>
      </c>
      <c r="P24" s="22">
        <f>'صورت وضعیت مالی'!H28</f>
        <v>10</v>
      </c>
      <c r="Q24" s="8">
        <f t="shared" si="0"/>
        <v>0</v>
      </c>
    </row>
    <row r="25" spans="1:17" ht="24.75">
      <c r="A25" s="27"/>
      <c r="B25" s="27"/>
      <c r="C25" s="28"/>
      <c r="E25" s="26"/>
      <c r="G25" s="26"/>
      <c r="H25" s="26"/>
      <c r="I25" s="16"/>
      <c r="J25" s="4" t="s">
        <v>97</v>
      </c>
      <c r="K25" s="4"/>
      <c r="L25" s="5">
        <v>19</v>
      </c>
      <c r="N25" s="22" t="e">
        <f>'صورت وضعیت مالی'!#REF!</f>
        <v>#REF!</v>
      </c>
      <c r="O25" s="22" t="e">
        <f>'صورت وضعیت مالی'!#REF!</f>
        <v>#REF!</v>
      </c>
      <c r="P25" s="22" t="e">
        <f>'صورت وضعیت مالی'!#REF!</f>
        <v>#REF!</v>
      </c>
      <c r="Q25" s="8" t="e">
        <f t="shared" si="0"/>
        <v>#REF!</v>
      </c>
    </row>
    <row r="26" spans="1:17" ht="24.75">
      <c r="I26" s="16"/>
      <c r="J26" s="4" t="s">
        <v>98</v>
      </c>
      <c r="K26" s="4"/>
      <c r="L26" s="5"/>
      <c r="N26" s="22">
        <f>'صورت وضعیت مالی'!F29</f>
        <v>-3457593.3939039996</v>
      </c>
      <c r="O26" s="22">
        <f>'صورت وضعیت مالی'!G29</f>
        <v>0</v>
      </c>
      <c r="P26" s="22">
        <f>'صورت وضعیت مالی'!H29</f>
        <v>-3312102</v>
      </c>
      <c r="Q26" s="8">
        <f t="shared" si="0"/>
        <v>-145491.39390399959</v>
      </c>
    </row>
    <row r="27" spans="1:17" ht="24.75">
      <c r="I27" s="16"/>
      <c r="J27" s="4" t="s">
        <v>99</v>
      </c>
      <c r="K27" s="4"/>
      <c r="L27" s="5"/>
      <c r="N27" s="25" t="e">
        <f>SUM(N22:N26)</f>
        <v>#REF!</v>
      </c>
      <c r="O27" s="32"/>
      <c r="P27" s="25" t="e">
        <f>SUM(P21:P26)</f>
        <v>#REF!</v>
      </c>
    </row>
    <row r="28" spans="1:17" ht="25.5" thickBot="1">
      <c r="A28" s="19" t="s">
        <v>100</v>
      </c>
      <c r="B28" s="4"/>
      <c r="C28" s="20"/>
      <c r="D28" s="4"/>
      <c r="E28" s="33">
        <f>E12+E22</f>
        <v>11211033.950775001</v>
      </c>
      <c r="F28" s="22"/>
      <c r="G28" s="33">
        <f>G12+G22</f>
        <v>10703090.385345001</v>
      </c>
      <c r="H28" s="22">
        <f>SUM(H8:H27)</f>
        <v>507943.56542999973</v>
      </c>
      <c r="I28" s="16"/>
      <c r="J28" s="2337" t="s">
        <v>101</v>
      </c>
      <c r="K28" s="2337"/>
      <c r="L28" s="2337"/>
      <c r="N28" s="34" t="e">
        <f>N12+N17+N27+N21</f>
        <v>#REF!</v>
      </c>
      <c r="O28" s="32"/>
      <c r="P28" s="34" t="e">
        <f>P12+P17+P27</f>
        <v>#REF!</v>
      </c>
      <c r="Q28" s="22" t="e">
        <f>SUM(Q8:Q27)</f>
        <v>#REF!</v>
      </c>
    </row>
    <row r="29" spans="1:17" s="7" customFormat="1" ht="29.25" customHeight="1" thickTop="1">
      <c r="A29" s="2338" t="s">
        <v>102</v>
      </c>
      <c r="B29" s="2338"/>
      <c r="C29" s="2338"/>
      <c r="D29" s="2338"/>
      <c r="E29" s="2338"/>
      <c r="F29" s="2338"/>
      <c r="G29" s="2338"/>
      <c r="H29" s="2338"/>
      <c r="I29" s="2338"/>
      <c r="J29" s="2338"/>
      <c r="K29" s="2338"/>
      <c r="L29" s="2338"/>
      <c r="M29" s="2338"/>
      <c r="N29" s="2338"/>
      <c r="O29" s="2338"/>
      <c r="P29" s="2338"/>
      <c r="Q29" s="2338"/>
    </row>
    <row r="30" spans="1:17" s="7" customFormat="1" ht="22.5" customHeight="1">
      <c r="A30" s="2335">
        <v>2</v>
      </c>
      <c r="B30" s="2335"/>
      <c r="C30" s="2335"/>
      <c r="D30" s="2335"/>
      <c r="E30" s="2335"/>
      <c r="F30" s="2335"/>
      <c r="G30" s="2335"/>
      <c r="H30" s="2335"/>
      <c r="I30" s="2335"/>
      <c r="J30" s="2335"/>
      <c r="K30" s="2335"/>
      <c r="L30" s="2335"/>
      <c r="M30" s="2335"/>
      <c r="N30" s="2335"/>
      <c r="O30" s="2335"/>
      <c r="P30" s="2335"/>
      <c r="Q30" s="10">
        <f>'صورت سود و زيان'!E17</f>
        <v>-145491.39390399971</v>
      </c>
    </row>
    <row r="31" spans="1:17">
      <c r="E31" s="35" t="e">
        <f>E28-N28</f>
        <v>#REF!</v>
      </c>
      <c r="G31" s="35" t="e">
        <f>G28-P28</f>
        <v>#REF!</v>
      </c>
      <c r="H31" s="35" t="e">
        <f>H28-Q28</f>
        <v>#REF!</v>
      </c>
      <c r="Q31" s="35">
        <f>Q26-Q30</f>
        <v>0</v>
      </c>
    </row>
  </sheetData>
  <mergeCells count="6">
    <mergeCell ref="A30:P30"/>
    <mergeCell ref="A1:P1"/>
    <mergeCell ref="A2:P2"/>
    <mergeCell ref="A3:P3"/>
    <mergeCell ref="J28:L28"/>
    <mergeCell ref="A29:Q29"/>
  </mergeCells>
  <printOptions horizontalCentered="1"/>
  <pageMargins left="0.51181102362204722" right="0.51181102362204722" top="0.35433070866141736" bottom="0.35433070866141736" header="0.31496062992125984" footer="0.31496062992125984"/>
  <pageSetup paperSize="9" scale="68"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rightToLeft="1" view="pageBreakPreview" zoomScale="106" zoomScaleSheetLayoutView="106" workbookViewId="0">
      <selection activeCell="I24" sqref="I24"/>
    </sheetView>
  </sheetViews>
  <sheetFormatPr defaultColWidth="9" defaultRowHeight="15"/>
  <cols>
    <col min="1" max="1" width="22.42578125" style="1" customWidth="1"/>
    <col min="2" max="2" width="0.42578125" style="1" customWidth="1"/>
    <col min="3" max="3" width="9.140625" style="1" bestFit="1" customWidth="1"/>
    <col min="4" max="4" width="0.85546875" style="1" customWidth="1"/>
    <col min="5" max="5" width="18.7109375" style="1" bestFit="1" customWidth="1"/>
    <col min="6" max="6" width="0.85546875" style="1" customWidth="1"/>
    <col min="7" max="7" width="18.42578125" style="1" bestFit="1" customWidth="1"/>
    <col min="8" max="8" width="18.42578125" style="1" customWidth="1"/>
    <col min="9" max="9" width="0.42578125" style="1" customWidth="1"/>
    <col min="10" max="10" width="28" style="1" bestFit="1" customWidth="1"/>
    <col min="11" max="11" width="0.42578125" style="1" customWidth="1"/>
    <col min="12" max="12" width="9.140625" style="1" bestFit="1" customWidth="1"/>
    <col min="13" max="13" width="0.85546875" style="1" customWidth="1"/>
    <col min="14" max="14" width="17.85546875" style="1" bestFit="1" customWidth="1"/>
    <col min="15" max="15" width="0.85546875" style="1" customWidth="1"/>
    <col min="16" max="16" width="18.140625" style="1" bestFit="1" customWidth="1"/>
    <col min="17" max="17" width="18.42578125" style="1" customWidth="1"/>
    <col min="18" max="16384" width="9" style="1"/>
  </cols>
  <sheetData>
    <row r="1" spans="1:19" ht="24">
      <c r="A1" s="2336" t="s">
        <v>68</v>
      </c>
      <c r="B1" s="2336"/>
      <c r="C1" s="2336"/>
      <c r="D1" s="2336"/>
      <c r="E1" s="2336"/>
      <c r="F1" s="2336"/>
      <c r="G1" s="2336"/>
      <c r="H1" s="2336"/>
      <c r="I1" s="2336"/>
      <c r="J1" s="2336"/>
      <c r="K1" s="2336"/>
      <c r="L1" s="2336"/>
      <c r="M1" s="2336"/>
      <c r="N1" s="2336"/>
      <c r="O1" s="2336"/>
      <c r="P1" s="2336"/>
      <c r="Q1" s="11"/>
      <c r="R1" s="11"/>
      <c r="S1" s="11"/>
    </row>
    <row r="2" spans="1:19" ht="24">
      <c r="A2" s="2336" t="s">
        <v>69</v>
      </c>
      <c r="B2" s="2336"/>
      <c r="C2" s="2336"/>
      <c r="D2" s="2336"/>
      <c r="E2" s="2336"/>
      <c r="F2" s="2336"/>
      <c r="G2" s="2336"/>
      <c r="H2" s="2336"/>
      <c r="I2" s="2336"/>
      <c r="J2" s="2336"/>
      <c r="K2" s="2336"/>
      <c r="L2" s="2336"/>
      <c r="M2" s="2336"/>
      <c r="N2" s="2336"/>
      <c r="O2" s="2336"/>
      <c r="P2" s="2336"/>
      <c r="Q2" s="11"/>
      <c r="R2" s="11"/>
      <c r="S2" s="11"/>
    </row>
    <row r="3" spans="1:19" ht="24">
      <c r="A3" s="2336" t="s">
        <v>170</v>
      </c>
      <c r="B3" s="2336"/>
      <c r="C3" s="2336"/>
      <c r="D3" s="2336"/>
      <c r="E3" s="2336"/>
      <c r="F3" s="2336"/>
      <c r="G3" s="2336"/>
      <c r="H3" s="2336"/>
      <c r="I3" s="2336"/>
      <c r="J3" s="2336"/>
      <c r="K3" s="2336"/>
      <c r="L3" s="2336"/>
      <c r="M3" s="2336"/>
      <c r="N3" s="2336"/>
      <c r="O3" s="2336"/>
      <c r="P3" s="2336"/>
      <c r="Q3" s="11"/>
      <c r="R3" s="11"/>
      <c r="S3" s="11"/>
    </row>
    <row r="4" spans="1:19" ht="24">
      <c r="A4" s="279"/>
      <c r="B4" s="279"/>
      <c r="C4" s="279"/>
      <c r="D4" s="279"/>
      <c r="E4" s="279"/>
      <c r="F4" s="279"/>
      <c r="G4" s="12"/>
      <c r="H4" s="12"/>
      <c r="I4" s="279"/>
      <c r="J4" s="279"/>
      <c r="K4" s="279"/>
      <c r="L4" s="279"/>
      <c r="M4" s="279"/>
      <c r="N4" s="279"/>
      <c r="O4" s="279"/>
      <c r="P4" s="12"/>
      <c r="Q4" s="12"/>
      <c r="R4" s="11"/>
      <c r="S4" s="11"/>
    </row>
    <row r="5" spans="1:19" ht="24">
      <c r="A5" s="13" t="s">
        <v>70</v>
      </c>
      <c r="B5" s="14"/>
      <c r="C5" s="13" t="s">
        <v>65</v>
      </c>
      <c r="E5" s="15" t="s">
        <v>257</v>
      </c>
      <c r="F5" s="2"/>
      <c r="G5" s="15" t="s">
        <v>169</v>
      </c>
      <c r="H5" s="47"/>
      <c r="I5" s="16"/>
      <c r="J5" s="17" t="s">
        <v>71</v>
      </c>
      <c r="K5" s="18"/>
      <c r="L5" s="13" t="s">
        <v>65</v>
      </c>
      <c r="N5" s="15" t="s">
        <v>257</v>
      </c>
      <c r="O5" s="2"/>
      <c r="P5" s="15" t="s">
        <v>169</v>
      </c>
      <c r="Q5" s="47"/>
    </row>
    <row r="6" spans="1:19" ht="24.75">
      <c r="A6" s="18"/>
      <c r="B6" s="18"/>
      <c r="C6" s="18"/>
      <c r="E6" s="280" t="s">
        <v>7</v>
      </c>
      <c r="F6" s="2"/>
      <c r="G6" s="280" t="s">
        <v>7</v>
      </c>
      <c r="H6" s="280"/>
      <c r="I6" s="16"/>
      <c r="J6" s="18"/>
      <c r="K6" s="18"/>
      <c r="L6" s="18"/>
      <c r="N6" s="280" t="s">
        <v>7</v>
      </c>
      <c r="O6" s="2"/>
      <c r="P6" s="280" t="s">
        <v>7</v>
      </c>
      <c r="Q6" s="280"/>
    </row>
    <row r="7" spans="1:19" ht="24.75">
      <c r="A7" s="19" t="s">
        <v>72</v>
      </c>
      <c r="B7" s="4"/>
      <c r="C7" s="20"/>
      <c r="H7" s="47"/>
      <c r="I7" s="16"/>
      <c r="J7" s="19" t="s">
        <v>73</v>
      </c>
      <c r="K7" s="4"/>
      <c r="L7" s="281"/>
    </row>
    <row r="8" spans="1:19" ht="24.75">
      <c r="A8" s="4" t="s">
        <v>74</v>
      </c>
      <c r="B8" s="4"/>
      <c r="C8" s="281">
        <v>4</v>
      </c>
      <c r="E8" s="8">
        <f>'صورت وضعیت مالی'!F18</f>
        <v>49203</v>
      </c>
      <c r="F8" s="21"/>
      <c r="G8" s="8">
        <f>'صورت وضعیت مالی'!H18</f>
        <v>67241.654945000002</v>
      </c>
      <c r="H8" s="8">
        <f>E8-G8</f>
        <v>-18038.654945000002</v>
      </c>
      <c r="I8" s="16"/>
      <c r="J8" s="4" t="s">
        <v>75</v>
      </c>
      <c r="K8" s="4"/>
      <c r="L8" s="281">
        <v>11</v>
      </c>
      <c r="N8" s="8">
        <f>'صورت وضعیت مالی'!F38</f>
        <v>2039133</v>
      </c>
      <c r="O8" s="8"/>
      <c r="P8" s="8">
        <f>'صورت وضعیت مالی'!H38</f>
        <v>1481732</v>
      </c>
      <c r="Q8" s="8">
        <f>N8-P8</f>
        <v>557401</v>
      </c>
    </row>
    <row r="9" spans="1:19" ht="24.75">
      <c r="A9" s="4" t="s">
        <v>76</v>
      </c>
      <c r="B9" s="4"/>
      <c r="C9" s="281">
        <v>5</v>
      </c>
      <c r="E9" s="8">
        <f>'صورت وضعیت مالی'!F15</f>
        <v>2753899</v>
      </c>
      <c r="F9" s="21"/>
      <c r="G9" s="8">
        <f>'صورت وضعیت مالی'!H15</f>
        <v>2084101.4460489999</v>
      </c>
      <c r="H9" s="8">
        <f>E9-G9+7603</f>
        <v>677400.5539510001</v>
      </c>
      <c r="I9" s="16"/>
      <c r="J9" s="4" t="s">
        <v>77</v>
      </c>
      <c r="K9" s="4"/>
      <c r="L9" s="281">
        <v>12</v>
      </c>
      <c r="N9" s="8">
        <f>'صورت وضعیت مالی'!F39</f>
        <v>94378</v>
      </c>
      <c r="O9" s="8"/>
      <c r="P9" s="8">
        <f>'صورت وضعیت مالی'!H39</f>
        <v>6024.8035330000021</v>
      </c>
      <c r="Q9" s="8">
        <f>N9-P9</f>
        <v>88353.196467000002</v>
      </c>
    </row>
    <row r="10" spans="1:19" ht="24.75">
      <c r="A10" s="4" t="s">
        <v>79</v>
      </c>
      <c r="B10" s="4"/>
      <c r="C10" s="281">
        <v>7</v>
      </c>
      <c r="E10" s="8">
        <f>'صورت وضعیت مالی'!F17</f>
        <v>10135</v>
      </c>
      <c r="F10" s="21"/>
      <c r="G10" s="8">
        <f>'صورت وضعیت مالی'!H17</f>
        <v>4369</v>
      </c>
      <c r="H10" s="8">
        <f>E10-G10</f>
        <v>5766</v>
      </c>
      <c r="I10" s="16"/>
      <c r="J10" s="4" t="e">
        <f>'صورت وضعیت مالی'!#REF!</f>
        <v>#REF!</v>
      </c>
      <c r="K10" s="4">
        <f>'صورت وضعیت مالی'!C39</f>
        <v>0</v>
      </c>
      <c r="L10" s="4">
        <f>'صورت وضعیت مالی'!D39</f>
        <v>24</v>
      </c>
      <c r="M10" s="4">
        <f>'صورت وضعیت مالی'!E39</f>
        <v>0</v>
      </c>
      <c r="N10" s="4" t="e">
        <f>'صورت وضعیت مالی'!#REF!</f>
        <v>#REF!</v>
      </c>
      <c r="O10" s="4">
        <f>'صورت وضعیت مالی'!G39</f>
        <v>0</v>
      </c>
      <c r="P10" s="4" t="e">
        <f>'صورت وضعیت مالی'!#REF!</f>
        <v>#REF!</v>
      </c>
      <c r="Q10" s="8" t="e">
        <f>N10-P10</f>
        <v>#REF!</v>
      </c>
    </row>
    <row r="11" spans="1:19" ht="24.75">
      <c r="A11" s="4" t="s">
        <v>435</v>
      </c>
      <c r="B11" s="4"/>
      <c r="C11" s="281">
        <v>8</v>
      </c>
      <c r="E11" s="8">
        <f>'صورت وضعیت مالی'!F16</f>
        <v>19094</v>
      </c>
      <c r="F11" s="21"/>
      <c r="G11" s="8">
        <f>'صورت وضعیت مالی'!H16</f>
        <v>10867.31055</v>
      </c>
      <c r="H11" s="8">
        <f>E11-G11</f>
        <v>8226.6894499999999</v>
      </c>
      <c r="I11" s="16"/>
      <c r="J11" s="4"/>
      <c r="K11" s="4"/>
      <c r="L11" s="281"/>
      <c r="N11" s="8"/>
      <c r="O11" s="8"/>
      <c r="P11" s="8"/>
      <c r="Q11" s="8">
        <f>N11-P11</f>
        <v>0</v>
      </c>
    </row>
    <row r="12" spans="1:19" ht="24.75">
      <c r="A12" s="4" t="s">
        <v>81</v>
      </c>
      <c r="B12" s="4"/>
      <c r="C12" s="4"/>
      <c r="E12" s="25">
        <f>SUM(E8:E11)</f>
        <v>2832331</v>
      </c>
      <c r="F12" s="22"/>
      <c r="G12" s="25">
        <f>SUM(G8:G11)</f>
        <v>2166579.4115439998</v>
      </c>
      <c r="H12" s="22"/>
      <c r="I12" s="16"/>
      <c r="J12" s="4" t="s">
        <v>78</v>
      </c>
      <c r="K12" s="4"/>
      <c r="L12" s="281"/>
      <c r="M12" s="4"/>
      <c r="N12" s="23" t="e">
        <f>SUM(N8:N11)</f>
        <v>#REF!</v>
      </c>
      <c r="O12" s="22"/>
      <c r="P12" s="23" t="e">
        <f>SUM(P8:P11)</f>
        <v>#REF!</v>
      </c>
      <c r="Q12" s="8"/>
    </row>
    <row r="13" spans="1:19" ht="24.75">
      <c r="I13" s="16"/>
      <c r="J13" s="19" t="s">
        <v>80</v>
      </c>
      <c r="K13" s="4"/>
      <c r="L13" s="281"/>
      <c r="Q13" s="8"/>
    </row>
    <row r="14" spans="1:19" ht="24.75">
      <c r="I14" s="16"/>
      <c r="J14" s="4" t="s">
        <v>82</v>
      </c>
      <c r="K14" s="4"/>
      <c r="L14" s="281">
        <v>13</v>
      </c>
      <c r="N14" s="8">
        <f>'صورت وضعیت مالی'!F33</f>
        <v>1988400.6828999999</v>
      </c>
      <c r="O14" s="8">
        <f>'صورت وضعیت مالی'!G33</f>
        <v>0</v>
      </c>
      <c r="P14" s="8">
        <f>'صورت وضعیت مالی'!H33</f>
        <v>4363621.5124829998</v>
      </c>
      <c r="Q14" s="8">
        <f>N14-P14-904523</f>
        <v>-3279743.8295829999</v>
      </c>
    </row>
    <row r="15" spans="1:19" ht="24.75">
      <c r="B15" s="4"/>
      <c r="C15" s="4"/>
      <c r="E15" s="26"/>
      <c r="G15" s="26"/>
      <c r="H15" s="26"/>
      <c r="I15" s="16"/>
      <c r="J15" s="4" t="s">
        <v>83</v>
      </c>
      <c r="K15" s="4"/>
      <c r="L15" s="281">
        <v>12</v>
      </c>
      <c r="N15" s="8">
        <f>'صورت وضعیت مالی'!F34</f>
        <v>98948</v>
      </c>
      <c r="O15" s="8">
        <f>'صورت وضعیت مالی'!G34</f>
        <v>0</v>
      </c>
      <c r="P15" s="8">
        <f>'صورت وضعیت مالی'!H34</f>
        <v>158721.90677599999</v>
      </c>
      <c r="Q15" s="8">
        <f>N15-P15</f>
        <v>-59773.906775999989</v>
      </c>
    </row>
    <row r="16" spans="1:19" ht="24.75">
      <c r="H16" s="125"/>
      <c r="I16" s="16"/>
      <c r="J16" s="4" t="s">
        <v>84</v>
      </c>
      <c r="K16" s="4"/>
      <c r="L16" s="281">
        <v>14</v>
      </c>
      <c r="N16" s="8">
        <f>'صورت وضعیت مالی'!F35</f>
        <v>136522.319659</v>
      </c>
      <c r="O16" s="8">
        <f>'صورت وضعیت مالی'!G35</f>
        <v>0</v>
      </c>
      <c r="P16" s="8">
        <f>'صورت وضعیت مالی'!H35</f>
        <v>130031.46414500001</v>
      </c>
      <c r="Q16" s="8">
        <f>N16-P16</f>
        <v>6490.8555139999953</v>
      </c>
    </row>
    <row r="17" spans="1:17" ht="24.75">
      <c r="A17" s="19" t="s">
        <v>85</v>
      </c>
      <c r="I17" s="16"/>
      <c r="J17" s="4" t="s">
        <v>86</v>
      </c>
      <c r="K17" s="4"/>
      <c r="L17" s="281"/>
      <c r="N17" s="23">
        <f>SUM(N14:N16)</f>
        <v>2223871.0025589997</v>
      </c>
      <c r="O17" s="22"/>
      <c r="P17" s="24">
        <f>SUM(P14:P16)</f>
        <v>4652374.8834039997</v>
      </c>
      <c r="Q17" s="8"/>
    </row>
    <row r="18" spans="1:17" ht="24.75">
      <c r="A18" s="19" t="s">
        <v>315</v>
      </c>
      <c r="E18" s="8">
        <f>'صورت وضعیت مالی'!F10</f>
        <v>46650</v>
      </c>
      <c r="F18" s="21"/>
      <c r="G18" s="8">
        <f>'صورت وضعیت مالی'!H10</f>
        <v>6007.65</v>
      </c>
      <c r="H18" s="8">
        <f>E18-G18</f>
        <v>40642.35</v>
      </c>
      <c r="I18" s="16"/>
      <c r="J18" s="4"/>
      <c r="K18" s="4"/>
      <c r="L18" s="281"/>
      <c r="N18" s="23"/>
      <c r="O18" s="22"/>
      <c r="P18" s="24"/>
      <c r="Q18" s="8"/>
    </row>
    <row r="19" spans="1:17" ht="24.75">
      <c r="A19" s="4" t="s">
        <v>87</v>
      </c>
      <c r="B19" s="27"/>
      <c r="C19" s="281">
        <v>8</v>
      </c>
      <c r="E19" s="8">
        <f>'صورت وضعیت مالی'!F8</f>
        <v>8313339.4049800001</v>
      </c>
      <c r="F19" s="21"/>
      <c r="G19" s="8">
        <f>'صورت وضعیت مالی'!H8</f>
        <v>8511825.7780060004</v>
      </c>
      <c r="H19" s="8">
        <f>E19-G19-904523+526950-33521+136-7603</f>
        <v>-617047.37302600034</v>
      </c>
      <c r="I19" s="16"/>
      <c r="J19" s="4" t="s">
        <v>88</v>
      </c>
      <c r="K19" s="27"/>
      <c r="L19" s="28"/>
      <c r="N19" s="23" t="e">
        <f>N12+N17</f>
        <v>#REF!</v>
      </c>
      <c r="O19" s="29"/>
      <c r="P19" s="23" t="e">
        <f>P12+P17</f>
        <v>#REF!</v>
      </c>
      <c r="Q19" s="8"/>
    </row>
    <row r="20" spans="1:17" ht="24.75">
      <c r="A20" s="4" t="s">
        <v>89</v>
      </c>
      <c r="B20" s="28"/>
      <c r="C20" s="281">
        <v>9</v>
      </c>
      <c r="E20" s="8">
        <f>'صورت وضعیت مالی'!F9</f>
        <v>18713.545794999998</v>
      </c>
      <c r="F20" s="21"/>
      <c r="G20" s="8">
        <f>'صورت وضعیت مالی'!H9</f>
        <v>18677.545794999998</v>
      </c>
      <c r="H20" s="66">
        <f>E20-G20</f>
        <v>36</v>
      </c>
      <c r="I20" s="16"/>
      <c r="J20" s="30" t="s">
        <v>90</v>
      </c>
      <c r="K20" s="4"/>
      <c r="L20" s="281"/>
      <c r="Q20" s="8">
        <f t="shared" ref="Q20:Q27" si="0">N20-P20</f>
        <v>0</v>
      </c>
    </row>
    <row r="21" spans="1:17" ht="24.75">
      <c r="A21" s="4" t="s">
        <v>91</v>
      </c>
      <c r="B21" s="28"/>
      <c r="C21" s="281">
        <v>10</v>
      </c>
      <c r="E21" s="8">
        <f>'صورت وضعیت مالی'!F11</f>
        <v>0</v>
      </c>
      <c r="F21" s="21"/>
      <c r="G21" s="8">
        <f>'صورت وضعیت مالی'!H11</f>
        <v>0</v>
      </c>
      <c r="H21" s="8">
        <f>E21-G21</f>
        <v>0</v>
      </c>
      <c r="I21" s="16"/>
      <c r="J21" s="4" t="s">
        <v>92</v>
      </c>
      <c r="K21" s="4"/>
      <c r="L21" s="281">
        <v>15</v>
      </c>
      <c r="N21" s="31">
        <f>'صورت وضعیت مالی'!F23</f>
        <v>18333</v>
      </c>
      <c r="O21" s="31">
        <f>'صورت وضعیت مالی'!G23</f>
        <v>0</v>
      </c>
      <c r="P21" s="31">
        <f>'صورت وضعیت مالی'!H23</f>
        <v>18333</v>
      </c>
      <c r="Q21" s="8">
        <f t="shared" si="0"/>
        <v>0</v>
      </c>
    </row>
    <row r="22" spans="1:17" ht="24.75">
      <c r="A22" s="4" t="s">
        <v>93</v>
      </c>
      <c r="B22" s="27"/>
      <c r="C22" s="28"/>
      <c r="E22" s="31">
        <f>SUM(E18:E21)</f>
        <v>8378702.9507750003</v>
      </c>
      <c r="F22" s="21"/>
      <c r="G22" s="31">
        <f>SUM(G18:G21)</f>
        <v>8536510.973801</v>
      </c>
      <c r="H22" s="22"/>
      <c r="I22" s="16"/>
      <c r="J22" s="9" t="s">
        <v>94</v>
      </c>
      <c r="K22" s="4"/>
      <c r="L22" s="281">
        <v>16</v>
      </c>
      <c r="N22" s="22">
        <f>'صورت وضعیت مالی'!F25</f>
        <v>7671699</v>
      </c>
      <c r="O22" s="22">
        <f>'صورت وضعیت مالی'!G25</f>
        <v>0</v>
      </c>
      <c r="P22" s="22">
        <v>7671699390000</v>
      </c>
      <c r="Q22" s="8">
        <f t="shared" si="0"/>
        <v>-7671691718301</v>
      </c>
    </row>
    <row r="23" spans="1:17" ht="24.75">
      <c r="A23" s="4"/>
      <c r="B23" s="27"/>
      <c r="C23" s="28"/>
      <c r="E23" s="22"/>
      <c r="F23" s="21"/>
      <c r="G23" s="22"/>
      <c r="H23" s="22"/>
      <c r="I23" s="16"/>
      <c r="J23" s="9" t="s">
        <v>566</v>
      </c>
      <c r="K23" s="4"/>
      <c r="L23" s="282">
        <v>17</v>
      </c>
      <c r="N23" s="22">
        <f>'صورت وضعیت مالی'!F26</f>
        <v>-1846470</v>
      </c>
      <c r="O23" s="22">
        <f>'صورت وضعیت مالی'!G26</f>
        <v>0</v>
      </c>
      <c r="P23" s="22">
        <v>0</v>
      </c>
      <c r="Q23" s="8">
        <f t="shared" ref="Q23" si="1">N23-P23</f>
        <v>-1846470</v>
      </c>
    </row>
    <row r="24" spans="1:17" ht="24.75">
      <c r="I24" s="16"/>
      <c r="J24" s="9" t="str">
        <f>'صورت وضعیت مالی'!B27</f>
        <v xml:space="preserve">وجوه قابل انتقال به سرمایه </v>
      </c>
      <c r="K24" s="9">
        <f>'صورت وضعیت مالی'!C27</f>
        <v>0</v>
      </c>
      <c r="L24" s="9">
        <f>'صورت وضعیت مالی'!D28</f>
        <v>22</v>
      </c>
      <c r="M24" s="9">
        <f>'صورت وضعیت مالی'!E27</f>
        <v>0</v>
      </c>
      <c r="N24" s="9">
        <f>'صورت وضعیت مالی'!F27</f>
        <v>4467673</v>
      </c>
      <c r="O24" s="9">
        <f>'صورت وضعیت مالی'!G27</f>
        <v>0</v>
      </c>
      <c r="P24" s="9">
        <f>'صورت وضعیت مالی'!H27</f>
        <v>2031489.4228749999</v>
      </c>
      <c r="Q24" s="8">
        <f>N24-P24</f>
        <v>2436183.5771249998</v>
      </c>
    </row>
    <row r="25" spans="1:17" ht="24.75">
      <c r="I25" s="16"/>
      <c r="J25" s="4" t="s">
        <v>96</v>
      </c>
      <c r="K25" s="4"/>
      <c r="L25" s="281">
        <v>18</v>
      </c>
      <c r="N25" s="22">
        <f>'صورت وضعیت مالی'!F28</f>
        <v>10</v>
      </c>
      <c r="O25" s="22">
        <f>'صورت وضعیت مالی'!G28</f>
        <v>0</v>
      </c>
      <c r="P25" s="22">
        <f>'صورت وضعیت مالی'!H28</f>
        <v>10</v>
      </c>
      <c r="Q25" s="8">
        <f t="shared" si="0"/>
        <v>0</v>
      </c>
    </row>
    <row r="26" spans="1:17" ht="24.75">
      <c r="A26" s="27"/>
      <c r="B26" s="27"/>
      <c r="C26" s="28"/>
      <c r="E26" s="26"/>
      <c r="G26" s="26"/>
      <c r="H26" s="26"/>
      <c r="I26" s="16"/>
      <c r="J26" s="4" t="s">
        <v>97</v>
      </c>
      <c r="K26" s="4"/>
      <c r="L26" s="281">
        <v>19</v>
      </c>
      <c r="N26" s="22" t="e">
        <f>'صورت وضعیت مالی'!#REF!</f>
        <v>#REF!</v>
      </c>
      <c r="O26" s="22" t="e">
        <f>'صورت وضعیت مالی'!#REF!</f>
        <v>#REF!</v>
      </c>
      <c r="P26" s="22" t="e">
        <f>'صورت وضعیت مالی'!#REF!</f>
        <v>#REF!</v>
      </c>
      <c r="Q26" s="8" t="e">
        <f t="shared" si="0"/>
        <v>#REF!</v>
      </c>
    </row>
    <row r="27" spans="1:17" ht="24.75">
      <c r="I27" s="16"/>
      <c r="J27" s="4" t="s">
        <v>98</v>
      </c>
      <c r="K27" s="4"/>
      <c r="L27" s="281"/>
      <c r="N27" s="22">
        <f>'صورت وضعیت مالی'!F29</f>
        <v>-3457593.3939039996</v>
      </c>
      <c r="O27" s="22">
        <f>'صورت وضعیت مالی'!G29</f>
        <v>0</v>
      </c>
      <c r="P27" s="22">
        <f>'صورت وضعیت مالی'!H29</f>
        <v>-3312102</v>
      </c>
      <c r="Q27" s="8">
        <f t="shared" si="0"/>
        <v>-145491.39390399959</v>
      </c>
    </row>
    <row r="28" spans="1:17" ht="24.75">
      <c r="I28" s="16"/>
      <c r="J28" s="4" t="s">
        <v>99</v>
      </c>
      <c r="K28" s="4"/>
      <c r="L28" s="281"/>
      <c r="N28" s="25" t="e">
        <f>SUM(N22:N27)</f>
        <v>#REF!</v>
      </c>
      <c r="O28" s="32"/>
      <c r="P28" s="25" t="e">
        <f>SUM(P21:P27)</f>
        <v>#REF!</v>
      </c>
    </row>
    <row r="29" spans="1:17" ht="25.5" thickBot="1">
      <c r="A29" s="19" t="s">
        <v>100</v>
      </c>
      <c r="B29" s="4"/>
      <c r="C29" s="20"/>
      <c r="D29" s="4"/>
      <c r="E29" s="33">
        <f>E12+E22</f>
        <v>11211033.950775001</v>
      </c>
      <c r="F29" s="22"/>
      <c r="G29" s="33">
        <f>G12+G22</f>
        <v>10703090.385345001</v>
      </c>
      <c r="H29" s="22">
        <f>SUM(H8:H28)</f>
        <v>96985.565429999726</v>
      </c>
      <c r="I29" s="16"/>
      <c r="J29" s="2337" t="s">
        <v>101</v>
      </c>
      <c r="K29" s="2337"/>
      <c r="L29" s="2337"/>
      <c r="N29" s="34" t="e">
        <f>N12+N17+N28+N21</f>
        <v>#REF!</v>
      </c>
      <c r="O29" s="32"/>
      <c r="P29" s="34" t="e">
        <f>P12+P17+P28</f>
        <v>#REF!</v>
      </c>
      <c r="Q29" s="22" t="e">
        <f>SUM(Q8:Q28)</f>
        <v>#REF!</v>
      </c>
    </row>
    <row r="30" spans="1:17" s="7" customFormat="1" ht="29.25" customHeight="1" thickTop="1">
      <c r="A30" s="2338" t="s">
        <v>102</v>
      </c>
      <c r="B30" s="2338"/>
      <c r="C30" s="2338"/>
      <c r="D30" s="2338"/>
      <c r="E30" s="2338"/>
      <c r="F30" s="2338"/>
      <c r="G30" s="2338"/>
      <c r="H30" s="2338"/>
      <c r="I30" s="2338"/>
      <c r="J30" s="2338"/>
      <c r="K30" s="2338"/>
      <c r="L30" s="2338"/>
      <c r="M30" s="2338"/>
      <c r="N30" s="2338"/>
      <c r="O30" s="2338"/>
      <c r="P30" s="2338"/>
      <c r="Q30" s="2338"/>
    </row>
    <row r="31" spans="1:17" s="7" customFormat="1" ht="22.5" customHeight="1">
      <c r="A31" s="2335">
        <v>2</v>
      </c>
      <c r="B31" s="2335"/>
      <c r="C31" s="2335"/>
      <c r="D31" s="2335"/>
      <c r="E31" s="2335"/>
      <c r="F31" s="2335"/>
      <c r="G31" s="2335"/>
      <c r="H31" s="2335"/>
      <c r="I31" s="2335"/>
      <c r="J31" s="2335"/>
      <c r="K31" s="2335"/>
      <c r="L31" s="2335"/>
      <c r="M31" s="2335"/>
      <c r="N31" s="2335"/>
      <c r="O31" s="2335"/>
      <c r="P31" s="2335"/>
      <c r="Q31" s="10">
        <f>'صورت سود و زيان'!E17</f>
        <v>-145491.39390399971</v>
      </c>
    </row>
    <row r="32" spans="1:17">
      <c r="E32" s="35" t="e">
        <f>E29-N29</f>
        <v>#REF!</v>
      </c>
      <c r="G32" s="35" t="e">
        <f>G29-P29</f>
        <v>#REF!</v>
      </c>
      <c r="H32" s="35" t="e">
        <f>H29-Q29</f>
        <v>#REF!</v>
      </c>
      <c r="Q32" s="35">
        <f>Q27-Q31</f>
        <v>0</v>
      </c>
    </row>
  </sheetData>
  <mergeCells count="6">
    <mergeCell ref="A31:P31"/>
    <mergeCell ref="A1:P1"/>
    <mergeCell ref="A2:P2"/>
    <mergeCell ref="A3:P3"/>
    <mergeCell ref="J29:L29"/>
    <mergeCell ref="A30:Q30"/>
  </mergeCells>
  <printOptions horizontalCentered="1"/>
  <pageMargins left="0.51181102362204722" right="0.51181102362204722" top="0.35433070866141736" bottom="0.35433070866141736" header="0.31496062992125984" footer="0.31496062992125984"/>
  <pageSetup paperSize="9" scale="68"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rightToLeft="1" workbookViewId="0">
      <selection activeCell="I24" sqref="I24"/>
    </sheetView>
  </sheetViews>
  <sheetFormatPr defaultColWidth="9" defaultRowHeight="15"/>
  <cols>
    <col min="1" max="1" width="2.140625" style="67" customWidth="1"/>
    <col min="2" max="2" width="23.42578125" style="67" customWidth="1"/>
    <col min="3" max="3" width="14" style="68" bestFit="1" customWidth="1"/>
    <col min="4" max="4" width="18.5703125" style="68" bestFit="1" customWidth="1"/>
    <col min="5" max="5" width="15.140625" style="68" customWidth="1"/>
    <col min="6" max="6" width="13.7109375" style="68" bestFit="1" customWidth="1"/>
    <col min="7" max="7" width="14" style="67" bestFit="1" customWidth="1"/>
    <col min="8" max="8" width="18.5703125" style="67" bestFit="1" customWidth="1"/>
    <col min="9" max="9" width="12.42578125" style="67" bestFit="1" customWidth="1"/>
    <col min="10" max="10" width="13.7109375" style="67" bestFit="1" customWidth="1"/>
    <col min="11" max="16384" width="9" style="67"/>
  </cols>
  <sheetData>
    <row r="1" spans="1:11" s="42" customFormat="1" ht="26.25">
      <c r="A1" s="1982" t="s">
        <v>0</v>
      </c>
      <c r="B1" s="1982"/>
      <c r="C1" s="1982"/>
      <c r="D1" s="1982"/>
      <c r="E1" s="1982"/>
      <c r="F1" s="1982"/>
      <c r="G1" s="101"/>
    </row>
    <row r="2" spans="1:11" s="42" customFormat="1" ht="26.25">
      <c r="A2" s="1982" t="s">
        <v>1</v>
      </c>
      <c r="B2" s="1982"/>
      <c r="C2" s="1982"/>
      <c r="D2" s="1982"/>
      <c r="E2" s="1982"/>
      <c r="F2" s="1982"/>
      <c r="G2" s="101"/>
    </row>
    <row r="3" spans="1:11" s="42" customFormat="1" ht="26.25">
      <c r="A3" s="1982" t="s">
        <v>171</v>
      </c>
      <c r="B3" s="1982"/>
      <c r="C3" s="1982"/>
      <c r="D3" s="1982"/>
      <c r="E3" s="1982"/>
      <c r="F3" s="1982"/>
      <c r="G3" s="101"/>
    </row>
    <row r="4" spans="1:11" s="3" customFormat="1" ht="24">
      <c r="C4" s="95"/>
      <c r="D4" s="95"/>
      <c r="E4" s="95"/>
      <c r="F4" s="95"/>
      <c r="G4" s="95"/>
      <c r="H4" s="36"/>
      <c r="I4" s="36"/>
      <c r="J4" s="36"/>
      <c r="K4" s="36"/>
    </row>
    <row r="5" spans="1:11" s="38" customFormat="1" ht="25.5" thickBot="1">
      <c r="B5" s="102" t="s">
        <v>196</v>
      </c>
      <c r="E5" s="100"/>
      <c r="J5" s="38" t="s">
        <v>195</v>
      </c>
    </row>
    <row r="6" spans="1:11" s="38" customFormat="1" ht="25.5" thickBot="1">
      <c r="B6" s="37"/>
      <c r="C6" s="2345" t="s">
        <v>162</v>
      </c>
      <c r="D6" s="2346"/>
      <c r="E6" s="2346"/>
      <c r="F6" s="2347"/>
      <c r="G6" s="2345" t="s">
        <v>204</v>
      </c>
      <c r="H6" s="2346"/>
      <c r="I6" s="2346"/>
      <c r="J6" s="2347"/>
    </row>
    <row r="7" spans="1:11" s="68" customFormat="1" ht="39" customHeight="1">
      <c r="B7" s="69" t="s">
        <v>173</v>
      </c>
      <c r="C7" s="2341" t="s">
        <v>174</v>
      </c>
      <c r="D7" s="2339" t="s">
        <v>175</v>
      </c>
      <c r="E7" s="2339" t="s">
        <v>176</v>
      </c>
      <c r="F7" s="2343" t="s">
        <v>194</v>
      </c>
      <c r="G7" s="2341" t="s">
        <v>174</v>
      </c>
      <c r="H7" s="2339" t="s">
        <v>175</v>
      </c>
      <c r="I7" s="2339" t="s">
        <v>176</v>
      </c>
      <c r="J7" s="2343" t="s">
        <v>194</v>
      </c>
    </row>
    <row r="8" spans="1:11" s="68" customFormat="1" ht="20.25" thickBot="1">
      <c r="B8" s="92"/>
      <c r="C8" s="2342"/>
      <c r="D8" s="2340"/>
      <c r="E8" s="2340"/>
      <c r="F8" s="2344"/>
      <c r="G8" s="2342"/>
      <c r="H8" s="2340"/>
      <c r="I8" s="2340"/>
      <c r="J8" s="2344"/>
    </row>
    <row r="9" spans="1:11" s="68" customFormat="1" ht="33.75" customHeight="1" thickTop="1" thickBot="1">
      <c r="B9" s="103" t="s">
        <v>177</v>
      </c>
      <c r="C9" s="71">
        <v>4538333</v>
      </c>
      <c r="D9" s="71">
        <v>36580757</v>
      </c>
      <c r="E9" s="71">
        <v>50440866</v>
      </c>
      <c r="F9" s="73">
        <f>SUM(C9:E9)</f>
        <v>91559956</v>
      </c>
      <c r="G9" s="70">
        <v>27408000</v>
      </c>
      <c r="H9" s="71">
        <v>27672000</v>
      </c>
      <c r="I9" s="72">
        <v>29659000</v>
      </c>
      <c r="J9" s="73">
        <f>SUM(G9:I9)</f>
        <v>84739000</v>
      </c>
    </row>
    <row r="10" spans="1:11" s="78" customFormat="1" ht="33.75" customHeight="1" thickBot="1">
      <c r="B10" s="74" t="s">
        <v>178</v>
      </c>
      <c r="C10" s="93">
        <f t="shared" ref="C10:J10" si="0">SUM(C11:C16)</f>
        <v>527702564</v>
      </c>
      <c r="D10" s="76">
        <f t="shared" si="0"/>
        <v>5765133</v>
      </c>
      <c r="E10" s="93">
        <f t="shared" si="0"/>
        <v>12042837</v>
      </c>
      <c r="F10" s="77">
        <f t="shared" si="0"/>
        <v>545510534</v>
      </c>
      <c r="G10" s="75">
        <f t="shared" si="0"/>
        <v>484218000</v>
      </c>
      <c r="H10" s="94">
        <f t="shared" si="0"/>
        <v>7189000</v>
      </c>
      <c r="I10" s="107">
        <f t="shared" si="0"/>
        <v>29429000</v>
      </c>
      <c r="J10" s="77">
        <f t="shared" si="0"/>
        <v>520836000</v>
      </c>
    </row>
    <row r="11" spans="1:11" ht="27">
      <c r="B11" s="79" t="s">
        <v>179</v>
      </c>
      <c r="C11" s="81">
        <v>118228564</v>
      </c>
      <c r="D11" s="81">
        <v>388541</v>
      </c>
      <c r="E11" s="81">
        <v>985407</v>
      </c>
      <c r="F11" s="83">
        <f t="shared" ref="F11:F16" si="1">SUM(C11:E11)</f>
        <v>119602512</v>
      </c>
      <c r="G11" s="80">
        <v>125062000</v>
      </c>
      <c r="H11" s="81">
        <v>230000</v>
      </c>
      <c r="I11" s="82">
        <v>1500000</v>
      </c>
      <c r="J11" s="83">
        <f t="shared" ref="J11:J16" si="2">SUM(G11:I11)</f>
        <v>126792000</v>
      </c>
    </row>
    <row r="12" spans="1:11" ht="27">
      <c r="B12" s="84" t="s">
        <v>180</v>
      </c>
      <c r="C12" s="86">
        <v>643154</v>
      </c>
      <c r="D12" s="86">
        <v>349471</v>
      </c>
      <c r="E12" s="86">
        <v>1119834</v>
      </c>
      <c r="F12" s="83">
        <f t="shared" si="1"/>
        <v>2112459</v>
      </c>
      <c r="G12" s="85">
        <v>351000</v>
      </c>
      <c r="H12" s="86">
        <v>230000</v>
      </c>
      <c r="I12" s="87">
        <v>4449000</v>
      </c>
      <c r="J12" s="83">
        <f t="shared" si="2"/>
        <v>5030000</v>
      </c>
    </row>
    <row r="13" spans="1:11" ht="27">
      <c r="B13" s="84" t="s">
        <v>181</v>
      </c>
      <c r="C13" s="86">
        <v>11591</v>
      </c>
      <c r="D13" s="86">
        <v>51794</v>
      </c>
      <c r="E13" s="86">
        <v>0</v>
      </c>
      <c r="F13" s="83">
        <f t="shared" si="1"/>
        <v>63385</v>
      </c>
      <c r="G13" s="85">
        <v>105000</v>
      </c>
      <c r="H13" s="86">
        <v>38000</v>
      </c>
      <c r="I13" s="87">
        <v>320000</v>
      </c>
      <c r="J13" s="83">
        <f t="shared" si="2"/>
        <v>463000</v>
      </c>
    </row>
    <row r="14" spans="1:11" ht="27">
      <c r="B14" s="84" t="s">
        <v>191</v>
      </c>
      <c r="C14" s="86">
        <v>10479192</v>
      </c>
      <c r="D14" s="86">
        <v>3919796</v>
      </c>
      <c r="E14" s="86">
        <v>5883246</v>
      </c>
      <c r="F14" s="83">
        <f t="shared" si="1"/>
        <v>20282234</v>
      </c>
      <c r="G14" s="85">
        <v>9333000</v>
      </c>
      <c r="H14" s="86">
        <v>2071000</v>
      </c>
      <c r="I14" s="87">
        <v>12938000</v>
      </c>
      <c r="J14" s="83">
        <f t="shared" si="2"/>
        <v>24342000</v>
      </c>
    </row>
    <row r="15" spans="1:11" ht="27">
      <c r="B15" s="84" t="s">
        <v>182</v>
      </c>
      <c r="C15" s="86">
        <v>358098</v>
      </c>
      <c r="D15" s="86">
        <v>543567</v>
      </c>
      <c r="E15" s="86">
        <v>2368577</v>
      </c>
      <c r="F15" s="83">
        <f t="shared" si="1"/>
        <v>3270242</v>
      </c>
      <c r="G15" s="85">
        <v>1278000</v>
      </c>
      <c r="H15" s="86">
        <v>690000</v>
      </c>
      <c r="I15" s="87">
        <v>5200000</v>
      </c>
      <c r="J15" s="83">
        <f t="shared" si="2"/>
        <v>7168000</v>
      </c>
    </row>
    <row r="16" spans="1:11" ht="27.75" thickBot="1">
      <c r="B16" s="88" t="s">
        <v>183</v>
      </c>
      <c r="C16" s="90">
        <v>397981965</v>
      </c>
      <c r="D16" s="90">
        <v>511964</v>
      </c>
      <c r="E16" s="90">
        <v>1685773</v>
      </c>
      <c r="F16" s="83">
        <f t="shared" si="1"/>
        <v>400179702</v>
      </c>
      <c r="G16" s="89">
        <v>348089000</v>
      </c>
      <c r="H16" s="90">
        <v>3930000</v>
      </c>
      <c r="I16" s="91">
        <v>5022000</v>
      </c>
      <c r="J16" s="83">
        <f t="shared" si="2"/>
        <v>357041000</v>
      </c>
    </row>
    <row r="17" spans="2:10" s="78" customFormat="1" ht="33.75" customHeight="1" thickBot="1">
      <c r="B17" s="74" t="s">
        <v>184</v>
      </c>
      <c r="C17" s="96">
        <f>SUM(C18:C24)</f>
        <v>174829091</v>
      </c>
      <c r="D17" s="76">
        <f>SUM(D18:D24)</f>
        <v>9156175</v>
      </c>
      <c r="E17" s="75">
        <f t="shared" ref="E17:J17" si="3">SUM(E18:E24)</f>
        <v>0</v>
      </c>
      <c r="F17" s="75">
        <f t="shared" si="3"/>
        <v>183985266</v>
      </c>
      <c r="G17" s="75">
        <f t="shared" si="3"/>
        <v>201316000</v>
      </c>
      <c r="H17" s="76">
        <f t="shared" si="3"/>
        <v>6921000</v>
      </c>
      <c r="I17" s="75">
        <f t="shared" si="3"/>
        <v>0</v>
      </c>
      <c r="J17" s="75">
        <f t="shared" si="3"/>
        <v>208237000</v>
      </c>
    </row>
    <row r="18" spans="2:10" ht="27">
      <c r="B18" s="79" t="s">
        <v>185</v>
      </c>
      <c r="C18" s="81">
        <v>88740907</v>
      </c>
      <c r="D18" s="81">
        <v>4749735</v>
      </c>
      <c r="E18" s="81"/>
      <c r="F18" s="83">
        <f t="shared" ref="F18:F24" si="4">SUM(C18:E18)</f>
        <v>93490642</v>
      </c>
      <c r="G18" s="80">
        <v>86868000</v>
      </c>
      <c r="H18" s="81">
        <v>3593000</v>
      </c>
      <c r="I18" s="81"/>
      <c r="J18" s="83">
        <f t="shared" ref="J18:J24" si="5">SUM(G18:I18)</f>
        <v>90461000</v>
      </c>
    </row>
    <row r="19" spans="2:10" ht="27">
      <c r="B19" s="84" t="s">
        <v>179</v>
      </c>
      <c r="C19" s="86">
        <v>3838058</v>
      </c>
      <c r="D19" s="86">
        <v>285493</v>
      </c>
      <c r="E19" s="86"/>
      <c r="F19" s="83">
        <f t="shared" si="4"/>
        <v>4123551</v>
      </c>
      <c r="G19" s="85">
        <v>2183000</v>
      </c>
      <c r="H19" s="86">
        <v>169000</v>
      </c>
      <c r="I19" s="86"/>
      <c r="J19" s="83">
        <f t="shared" si="5"/>
        <v>2352000</v>
      </c>
    </row>
    <row r="20" spans="2:10" ht="27">
      <c r="B20" s="84" t="s">
        <v>180</v>
      </c>
      <c r="C20" s="86">
        <v>4547467</v>
      </c>
      <c r="D20" s="86">
        <v>764277</v>
      </c>
      <c r="E20" s="86"/>
      <c r="F20" s="83">
        <f t="shared" si="4"/>
        <v>5311744</v>
      </c>
      <c r="G20" s="85">
        <v>2967000</v>
      </c>
      <c r="H20" s="86">
        <v>503000</v>
      </c>
      <c r="I20" s="86"/>
      <c r="J20" s="83">
        <f t="shared" si="5"/>
        <v>3470000</v>
      </c>
    </row>
    <row r="21" spans="2:10" ht="27">
      <c r="B21" s="84" t="s">
        <v>181</v>
      </c>
      <c r="C21" s="86">
        <v>604435</v>
      </c>
      <c r="D21" s="86">
        <v>50432</v>
      </c>
      <c r="E21" s="86"/>
      <c r="F21" s="83">
        <f t="shared" si="4"/>
        <v>654867</v>
      </c>
      <c r="G21" s="85">
        <v>220000</v>
      </c>
      <c r="H21" s="86">
        <v>37000</v>
      </c>
      <c r="I21" s="86"/>
      <c r="J21" s="83">
        <f t="shared" si="5"/>
        <v>257000</v>
      </c>
    </row>
    <row r="22" spans="2:10" ht="27">
      <c r="B22" s="84" t="s">
        <v>191</v>
      </c>
      <c r="C22" s="86">
        <v>33268849</v>
      </c>
      <c r="D22" s="86">
        <v>2769030</v>
      </c>
      <c r="E22" s="86"/>
      <c r="F22" s="83">
        <f t="shared" si="4"/>
        <v>36037879</v>
      </c>
      <c r="G22" s="85">
        <v>49195000</v>
      </c>
      <c r="H22" s="86">
        <v>1463000</v>
      </c>
      <c r="I22" s="86"/>
      <c r="J22" s="83">
        <f t="shared" si="5"/>
        <v>50658000</v>
      </c>
    </row>
    <row r="23" spans="2:10" ht="27">
      <c r="B23" s="84" t="s">
        <v>182</v>
      </c>
      <c r="C23" s="86">
        <v>15082344</v>
      </c>
      <c r="D23" s="86">
        <v>463214</v>
      </c>
      <c r="E23" s="86"/>
      <c r="F23" s="83">
        <f t="shared" si="4"/>
        <v>15545558</v>
      </c>
      <c r="G23" s="85">
        <v>9244000</v>
      </c>
      <c r="H23" s="86">
        <v>588000</v>
      </c>
      <c r="I23" s="86"/>
      <c r="J23" s="83">
        <f t="shared" si="5"/>
        <v>9832000</v>
      </c>
    </row>
    <row r="24" spans="2:10" ht="27.75" thickBot="1">
      <c r="B24" s="84" t="s">
        <v>183</v>
      </c>
      <c r="C24" s="86">
        <v>28747031</v>
      </c>
      <c r="D24" s="86">
        <v>73994</v>
      </c>
      <c r="E24" s="86"/>
      <c r="F24" s="83">
        <f t="shared" si="4"/>
        <v>28821025</v>
      </c>
      <c r="G24" s="85">
        <v>50639000</v>
      </c>
      <c r="H24" s="86">
        <v>568000</v>
      </c>
      <c r="I24" s="86"/>
      <c r="J24" s="83">
        <f t="shared" si="5"/>
        <v>51207000</v>
      </c>
    </row>
    <row r="25" spans="2:10" ht="27" thickBot="1">
      <c r="B25" s="97" t="s">
        <v>186</v>
      </c>
      <c r="C25" s="98">
        <f t="shared" ref="C25:J25" si="6">C17+C9+C10</f>
        <v>707069988</v>
      </c>
      <c r="D25" s="98">
        <f t="shared" si="6"/>
        <v>51502065</v>
      </c>
      <c r="E25" s="98">
        <f t="shared" si="6"/>
        <v>62483703</v>
      </c>
      <c r="F25" s="98">
        <f t="shared" si="6"/>
        <v>821055756</v>
      </c>
      <c r="G25" s="104">
        <f t="shared" si="6"/>
        <v>712942000</v>
      </c>
      <c r="H25" s="105">
        <f t="shared" si="6"/>
        <v>41782000</v>
      </c>
      <c r="I25" s="98">
        <f t="shared" si="6"/>
        <v>59088000</v>
      </c>
      <c r="J25" s="98">
        <f t="shared" si="6"/>
        <v>813812000</v>
      </c>
    </row>
    <row r="26" spans="2:10" ht="24">
      <c r="E26" s="99"/>
    </row>
    <row r="27" spans="2:10" ht="24">
      <c r="B27" s="99"/>
      <c r="C27" s="99"/>
      <c r="D27" s="99"/>
      <c r="E27" s="109"/>
    </row>
  </sheetData>
  <mergeCells count="13">
    <mergeCell ref="G7:G8"/>
    <mergeCell ref="H7:H8"/>
    <mergeCell ref="I7:I8"/>
    <mergeCell ref="J7:J8"/>
    <mergeCell ref="G6:J6"/>
    <mergeCell ref="E7:E8"/>
    <mergeCell ref="A1:F1"/>
    <mergeCell ref="A2:F2"/>
    <mergeCell ref="A3:F3"/>
    <mergeCell ref="C7:C8"/>
    <mergeCell ref="D7:D8"/>
    <mergeCell ref="F7:F8"/>
    <mergeCell ref="C6:F6"/>
  </mergeCells>
  <pageMargins left="0.31496062992125984" right="0.31496062992125984" top="0.74803149606299213" bottom="0.74803149606299213" header="0.31496062992125984" footer="0.31496062992125984"/>
  <pageSetup paperSize="9" orientation="portrait" verticalDpi="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rightToLeft="1" zoomScaleSheetLayoutView="98" workbookViewId="0">
      <selection activeCell="I24" sqref="I24"/>
    </sheetView>
  </sheetViews>
  <sheetFormatPr defaultColWidth="9" defaultRowHeight="18"/>
  <cols>
    <col min="1" max="1" width="28" style="42" customWidth="1"/>
    <col min="2" max="3" width="2.42578125" style="42" customWidth="1"/>
    <col min="4" max="4" width="11.42578125" style="42" customWidth="1"/>
    <col min="5" max="5" width="1" style="42" hidden="1" customWidth="1"/>
    <col min="6" max="6" width="1" style="42" customWidth="1"/>
    <col min="7" max="7" width="17.42578125" style="42" bestFit="1" customWidth="1"/>
    <col min="8" max="8" width="1" style="42" customWidth="1"/>
    <col min="9" max="9" width="19.85546875" style="45" bestFit="1" customWidth="1"/>
    <col min="10" max="10" width="0.85546875" style="45" customWidth="1"/>
    <col min="11" max="11" width="19.42578125" style="45" bestFit="1" customWidth="1"/>
    <col min="12" max="12" width="1.28515625" style="45" customWidth="1"/>
    <col min="13" max="13" width="19.42578125" style="42" bestFit="1" customWidth="1"/>
    <col min="14" max="14" width="0.42578125" style="42" customWidth="1"/>
    <col min="15" max="15" width="7.140625" style="42" customWidth="1"/>
    <col min="16" max="16" width="10.85546875" style="127" bestFit="1" customWidth="1"/>
    <col min="17" max="17" width="9" style="127"/>
    <col min="18" max="18" width="9.42578125" style="127" bestFit="1" customWidth="1"/>
    <col min="19" max="16384" width="9" style="42"/>
  </cols>
  <sheetData>
    <row r="1" spans="1:18" s="207" customFormat="1" ht="26.25">
      <c r="A1" s="2284" t="s">
        <v>0</v>
      </c>
      <c r="B1" s="2284"/>
      <c r="C1" s="2284"/>
      <c r="D1" s="2284"/>
      <c r="E1" s="2284"/>
      <c r="F1" s="2284"/>
      <c r="G1" s="2284"/>
      <c r="H1" s="2284"/>
      <c r="I1" s="2284"/>
      <c r="J1" s="2284"/>
      <c r="K1" s="2284"/>
      <c r="L1" s="2284"/>
      <c r="M1" s="2284"/>
      <c r="N1" s="2284"/>
      <c r="P1" s="208"/>
      <c r="Q1" s="208"/>
      <c r="R1" s="208"/>
    </row>
    <row r="2" spans="1:18" s="207" customFormat="1" ht="26.25">
      <c r="A2" s="2284" t="s">
        <v>1</v>
      </c>
      <c r="B2" s="2284"/>
      <c r="C2" s="2284"/>
      <c r="D2" s="2284"/>
      <c r="E2" s="2284"/>
      <c r="F2" s="2284"/>
      <c r="G2" s="2284"/>
      <c r="H2" s="2284"/>
      <c r="I2" s="2284"/>
      <c r="J2" s="2284"/>
      <c r="K2" s="2284"/>
      <c r="L2" s="2284"/>
      <c r="M2" s="2284"/>
      <c r="N2" s="2284"/>
      <c r="P2" s="208"/>
      <c r="Q2" s="208"/>
      <c r="R2" s="208"/>
    </row>
    <row r="3" spans="1:18" s="207" customFormat="1" ht="26.25">
      <c r="A3" s="2284" t="s">
        <v>322</v>
      </c>
      <c r="B3" s="2284"/>
      <c r="C3" s="2284"/>
      <c r="D3" s="2284"/>
      <c r="E3" s="2284"/>
      <c r="F3" s="2284"/>
      <c r="G3" s="2284"/>
      <c r="H3" s="2284"/>
      <c r="I3" s="2284"/>
      <c r="J3" s="2284"/>
      <c r="K3" s="2284"/>
      <c r="L3" s="2284"/>
      <c r="M3" s="2284"/>
      <c r="N3" s="2284"/>
      <c r="P3" s="208"/>
      <c r="Q3" s="208"/>
      <c r="R3" s="208"/>
    </row>
    <row r="4" spans="1:18" s="203" customFormat="1" ht="24.75">
      <c r="A4" s="246" t="s">
        <v>271</v>
      </c>
      <c r="B4" s="247"/>
      <c r="C4" s="46"/>
      <c r="D4" s="46"/>
      <c r="E4" s="46"/>
      <c r="F4" s="46"/>
      <c r="G4" s="46"/>
      <c r="H4" s="46"/>
      <c r="I4" s="248"/>
      <c r="J4" s="248"/>
      <c r="K4" s="248"/>
      <c r="L4" s="248"/>
      <c r="M4" s="249"/>
      <c r="N4" s="250"/>
      <c r="P4" s="221"/>
      <c r="Q4" s="221"/>
      <c r="R4" s="221"/>
    </row>
    <row r="5" spans="1:18" s="203" customFormat="1" ht="24.75">
      <c r="A5" s="251"/>
      <c r="C5" s="46"/>
      <c r="D5" s="51" t="s">
        <v>141</v>
      </c>
      <c r="E5" s="50"/>
      <c r="F5" s="50"/>
      <c r="G5" s="2349" t="s">
        <v>323</v>
      </c>
      <c r="H5" s="2349"/>
      <c r="I5" s="2349"/>
      <c r="J5" s="2349"/>
      <c r="K5" s="2349"/>
      <c r="L5" s="2349"/>
      <c r="M5" s="2349"/>
      <c r="N5" s="2349"/>
      <c r="P5" s="221"/>
      <c r="Q5" s="221"/>
      <c r="R5" s="221"/>
    </row>
    <row r="6" spans="1:18" s="203" customFormat="1" ht="24.75">
      <c r="A6" s="251"/>
      <c r="C6" s="46"/>
      <c r="D6" s="52"/>
      <c r="E6" s="52"/>
      <c r="F6" s="52"/>
      <c r="G6" s="53" t="s">
        <v>163</v>
      </c>
      <c r="H6" s="233"/>
      <c r="I6" s="53" t="s">
        <v>164</v>
      </c>
      <c r="J6" s="54"/>
      <c r="K6" s="53" t="s">
        <v>165</v>
      </c>
      <c r="L6" s="55"/>
      <c r="M6" s="53" t="s">
        <v>24</v>
      </c>
      <c r="P6" s="221" t="s">
        <v>327</v>
      </c>
      <c r="Q6" s="221" t="s">
        <v>328</v>
      </c>
      <c r="R6" s="221" t="s">
        <v>6</v>
      </c>
    </row>
    <row r="7" spans="1:18" s="203" customFormat="1" ht="24.75">
      <c r="A7" s="251"/>
      <c r="C7" s="248"/>
      <c r="D7" s="56"/>
      <c r="E7" s="56"/>
      <c r="F7" s="56"/>
      <c r="G7" s="55" t="s">
        <v>7</v>
      </c>
      <c r="H7" s="55"/>
      <c r="I7" s="55" t="s">
        <v>7</v>
      </c>
      <c r="J7" s="55"/>
      <c r="K7" s="55" t="s">
        <v>7</v>
      </c>
      <c r="L7" s="55"/>
      <c r="M7" s="55" t="s">
        <v>7</v>
      </c>
      <c r="N7" s="55"/>
      <c r="P7" s="221"/>
      <c r="Q7" s="221"/>
      <c r="R7" s="221"/>
    </row>
    <row r="8" spans="1:18" s="203" customFormat="1" ht="24.75">
      <c r="A8" s="215" t="s">
        <v>35</v>
      </c>
      <c r="C8" s="248"/>
      <c r="D8" s="48" t="s">
        <v>272</v>
      </c>
      <c r="E8" s="252"/>
      <c r="F8" s="252"/>
      <c r="G8" s="253">
        <v>2923</v>
      </c>
      <c r="H8" s="57"/>
      <c r="I8" s="221"/>
      <c r="J8" s="58"/>
      <c r="K8" s="254">
        <v>118462</v>
      </c>
      <c r="L8" s="59"/>
      <c r="M8" s="254">
        <f>G8+I8+K8</f>
        <v>121385</v>
      </c>
      <c r="N8" s="58"/>
      <c r="P8" s="221">
        <v>2923</v>
      </c>
      <c r="Q8" s="221">
        <v>42916</v>
      </c>
      <c r="R8" s="221">
        <f>K8-Q8</f>
        <v>75546</v>
      </c>
    </row>
    <row r="9" spans="1:18" s="203" customFormat="1" ht="24.75">
      <c r="A9" s="215" t="s">
        <v>36</v>
      </c>
      <c r="C9" s="248"/>
      <c r="D9" s="48" t="s">
        <v>272</v>
      </c>
      <c r="E9" s="252"/>
      <c r="F9" s="252"/>
      <c r="G9" s="253">
        <v>24</v>
      </c>
      <c r="H9" s="57"/>
      <c r="J9" s="58"/>
      <c r="K9" s="254">
        <v>27878</v>
      </c>
      <c r="L9" s="59"/>
      <c r="M9" s="254">
        <f t="shared" ref="M9:M18" si="0">G9+I9+K9</f>
        <v>27902</v>
      </c>
      <c r="N9" s="58"/>
      <c r="P9" s="221">
        <v>24</v>
      </c>
      <c r="Q9" s="221">
        <v>11956</v>
      </c>
      <c r="R9" s="221">
        <f t="shared" ref="R9:R16" si="1">K9-Q9</f>
        <v>15922</v>
      </c>
    </row>
    <row r="10" spans="1:18" s="203" customFormat="1" ht="24.75">
      <c r="A10" s="215" t="s">
        <v>200</v>
      </c>
      <c r="C10" s="248"/>
      <c r="D10" s="48"/>
      <c r="E10" s="252"/>
      <c r="F10" s="252"/>
      <c r="G10" s="253">
        <v>142</v>
      </c>
      <c r="H10" s="57"/>
      <c r="J10" s="58"/>
      <c r="K10" s="254">
        <v>16093</v>
      </c>
      <c r="L10" s="59"/>
      <c r="M10" s="254">
        <f t="shared" si="0"/>
        <v>16235</v>
      </c>
      <c r="N10" s="58"/>
      <c r="P10" s="221">
        <v>142</v>
      </c>
      <c r="Q10" s="221">
        <v>5112</v>
      </c>
      <c r="R10" s="221">
        <f t="shared" si="1"/>
        <v>10981</v>
      </c>
    </row>
    <row r="11" spans="1:18" s="203" customFormat="1" ht="24.75">
      <c r="A11" s="215" t="s">
        <v>37</v>
      </c>
      <c r="C11" s="248"/>
      <c r="D11" s="48" t="s">
        <v>273</v>
      </c>
      <c r="E11" s="252"/>
      <c r="F11" s="252"/>
      <c r="G11" s="255">
        <v>0</v>
      </c>
      <c r="H11" s="252"/>
      <c r="I11" s="253">
        <v>121420</v>
      </c>
      <c r="J11" s="58"/>
      <c r="K11" s="254">
        <v>5258</v>
      </c>
      <c r="L11" s="59"/>
      <c r="M11" s="254">
        <f t="shared" si="0"/>
        <v>126678</v>
      </c>
      <c r="N11" s="58"/>
      <c r="P11" s="221">
        <v>121420</v>
      </c>
      <c r="Q11" s="221">
        <v>932</v>
      </c>
      <c r="R11" s="221">
        <f t="shared" si="1"/>
        <v>4326</v>
      </c>
    </row>
    <row r="12" spans="1:18" s="203" customFormat="1" ht="24.75">
      <c r="A12" s="215" t="s">
        <v>38</v>
      </c>
      <c r="C12" s="248"/>
      <c r="D12" s="252"/>
      <c r="E12" s="252"/>
      <c r="F12" s="252"/>
      <c r="G12" s="252"/>
      <c r="H12" s="252"/>
      <c r="I12" s="253">
        <v>1945</v>
      </c>
      <c r="J12" s="58"/>
      <c r="K12" s="254">
        <v>8036</v>
      </c>
      <c r="L12" s="59"/>
      <c r="M12" s="254">
        <f t="shared" si="0"/>
        <v>9981</v>
      </c>
      <c r="N12" s="58"/>
      <c r="P12" s="221">
        <v>1945</v>
      </c>
      <c r="Q12" s="221">
        <v>1643</v>
      </c>
      <c r="R12" s="221">
        <f t="shared" si="1"/>
        <v>6393</v>
      </c>
    </row>
    <row r="13" spans="1:18" s="203" customFormat="1" ht="24.75">
      <c r="A13" s="215" t="s">
        <v>39</v>
      </c>
      <c r="C13" s="248"/>
      <c r="D13" s="252"/>
      <c r="E13" s="252"/>
      <c r="F13" s="252"/>
      <c r="G13" s="252"/>
      <c r="H13" s="252"/>
      <c r="I13" s="253">
        <v>5</v>
      </c>
      <c r="J13" s="58"/>
      <c r="K13" s="254">
        <v>806</v>
      </c>
      <c r="L13" s="59"/>
      <c r="M13" s="254">
        <f t="shared" si="0"/>
        <v>811</v>
      </c>
      <c r="N13" s="58"/>
      <c r="P13" s="221">
        <v>5</v>
      </c>
      <c r="Q13" s="221">
        <v>211</v>
      </c>
      <c r="R13" s="221">
        <f t="shared" si="1"/>
        <v>595</v>
      </c>
    </row>
    <row r="14" spans="1:18" s="203" customFormat="1" ht="24.75">
      <c r="A14" s="215" t="s">
        <v>40</v>
      </c>
      <c r="C14" s="248"/>
      <c r="D14" s="48" t="s">
        <v>274</v>
      </c>
      <c r="E14" s="252"/>
      <c r="F14" s="252"/>
      <c r="G14" s="252"/>
      <c r="H14" s="252"/>
      <c r="I14" s="253">
        <v>3918</v>
      </c>
      <c r="J14" s="58"/>
      <c r="K14" s="254">
        <v>78920</v>
      </c>
      <c r="L14" s="59"/>
      <c r="M14" s="254">
        <f t="shared" si="0"/>
        <v>82838</v>
      </c>
      <c r="N14" s="58"/>
      <c r="P14" s="221">
        <v>3918</v>
      </c>
      <c r="Q14" s="221">
        <v>4993</v>
      </c>
      <c r="R14" s="221">
        <f t="shared" si="1"/>
        <v>73927</v>
      </c>
    </row>
    <row r="15" spans="1:18" s="203" customFormat="1" ht="24.75">
      <c r="A15" s="215" t="s">
        <v>41</v>
      </c>
      <c r="C15" s="248"/>
      <c r="D15" s="48" t="s">
        <v>275</v>
      </c>
      <c r="E15" s="48"/>
      <c r="F15" s="48"/>
      <c r="G15" s="48"/>
      <c r="H15" s="48"/>
      <c r="I15" s="256">
        <v>442996</v>
      </c>
      <c r="J15" s="58"/>
      <c r="K15" s="254">
        <v>31152</v>
      </c>
      <c r="L15" s="59"/>
      <c r="M15" s="254">
        <f t="shared" si="0"/>
        <v>474148</v>
      </c>
      <c r="N15" s="58"/>
      <c r="P15" s="221">
        <v>442996</v>
      </c>
      <c r="Q15" s="221">
        <v>1105</v>
      </c>
      <c r="R15" s="221">
        <f t="shared" si="1"/>
        <v>30047</v>
      </c>
    </row>
    <row r="16" spans="1:18" s="203" customFormat="1" ht="24.75">
      <c r="A16" s="215" t="s">
        <v>42</v>
      </c>
      <c r="C16" s="248"/>
      <c r="D16" s="257"/>
      <c r="E16" s="257"/>
      <c r="F16" s="257"/>
      <c r="G16" s="257"/>
      <c r="H16" s="257"/>
      <c r="I16" s="253">
        <v>731</v>
      </c>
      <c r="J16" s="60"/>
      <c r="K16" s="254">
        <v>27196</v>
      </c>
      <c r="L16" s="59"/>
      <c r="M16" s="254">
        <f>G16+I16+K16</f>
        <v>27927</v>
      </c>
      <c r="N16" s="60"/>
      <c r="P16" s="221">
        <v>731</v>
      </c>
      <c r="Q16" s="221">
        <v>2890</v>
      </c>
      <c r="R16" s="221">
        <f t="shared" si="1"/>
        <v>24306</v>
      </c>
    </row>
    <row r="17" spans="1:18" s="203" customFormat="1" ht="24.75">
      <c r="A17" s="215" t="s">
        <v>166</v>
      </c>
      <c r="C17" s="248"/>
      <c r="D17" s="248">
        <v>22</v>
      </c>
      <c r="E17" s="257"/>
      <c r="F17" s="257"/>
      <c r="G17" s="257"/>
      <c r="H17" s="257"/>
      <c r="I17" s="211"/>
      <c r="J17" s="60"/>
      <c r="K17" s="211">
        <v>0</v>
      </c>
      <c r="L17" s="59"/>
      <c r="M17" s="211">
        <f>G17+I17+K17</f>
        <v>0</v>
      </c>
      <c r="N17" s="60"/>
      <c r="P17" s="221">
        <v>0</v>
      </c>
      <c r="Q17" s="221"/>
      <c r="R17" s="221">
        <f>G17-P17+K17-Q17</f>
        <v>0</v>
      </c>
    </row>
    <row r="18" spans="1:18" s="203" customFormat="1" ht="24.75">
      <c r="A18" s="215" t="s">
        <v>167</v>
      </c>
      <c r="C18" s="258"/>
      <c r="D18" s="48" t="s">
        <v>172</v>
      </c>
      <c r="E18" s="48"/>
      <c r="F18" s="48"/>
      <c r="G18" s="48"/>
      <c r="H18" s="48"/>
      <c r="I18" s="61"/>
      <c r="J18" s="60"/>
      <c r="K18" s="211">
        <v>0</v>
      </c>
      <c r="L18" s="59"/>
      <c r="M18" s="211">
        <f t="shared" si="0"/>
        <v>0</v>
      </c>
      <c r="N18" s="60"/>
      <c r="P18" s="221"/>
      <c r="Q18" s="221"/>
      <c r="R18" s="221"/>
    </row>
    <row r="19" spans="1:18" s="203" customFormat="1" ht="25.5" thickBot="1">
      <c r="A19" s="215"/>
      <c r="B19" s="257"/>
      <c r="C19" s="248"/>
      <c r="D19" s="259"/>
      <c r="E19" s="259"/>
      <c r="F19" s="259"/>
      <c r="G19" s="62">
        <f>SUM(G8:G18)</f>
        <v>3089</v>
      </c>
      <c r="H19" s="233"/>
      <c r="I19" s="62">
        <f>SUM(I8:I18)</f>
        <v>571015</v>
      </c>
      <c r="J19" s="250"/>
      <c r="K19" s="260">
        <f>SUM(K8:K18)</f>
        <v>313801</v>
      </c>
      <c r="L19" s="233"/>
      <c r="M19" s="260">
        <f>G19+I19+K19</f>
        <v>887905</v>
      </c>
      <c r="N19" s="260">
        <f>H19+J19+L19</f>
        <v>0</v>
      </c>
      <c r="O19" s="260">
        <v>0</v>
      </c>
      <c r="P19" s="260">
        <f>SUM(P7:P18)</f>
        <v>574104</v>
      </c>
      <c r="Q19" s="260">
        <f>SUM(Q7:Q18)</f>
        <v>71758</v>
      </c>
      <c r="R19" s="260">
        <f>SUM(R7:R18)</f>
        <v>242043</v>
      </c>
    </row>
    <row r="20" spans="1:18" s="203" customFormat="1" ht="15.75" customHeight="1" thickTop="1">
      <c r="A20" s="251"/>
      <c r="B20" s="252"/>
      <c r="C20" s="248"/>
      <c r="D20" s="248"/>
      <c r="E20" s="248"/>
      <c r="F20" s="248"/>
      <c r="G20" s="248"/>
      <c r="H20" s="248"/>
      <c r="I20" s="248"/>
      <c r="J20" s="248"/>
      <c r="K20" s="248"/>
      <c r="L20" s="248"/>
      <c r="M20" s="250"/>
      <c r="N20" s="250"/>
      <c r="P20" s="221"/>
      <c r="Q20" s="221"/>
      <c r="R20" s="221"/>
    </row>
    <row r="21" spans="1:18" s="173" customFormat="1" ht="14.25" customHeight="1">
      <c r="A21" s="2350" t="s">
        <v>276</v>
      </c>
      <c r="B21" s="2350"/>
      <c r="C21" s="2350"/>
      <c r="D21" s="2350"/>
      <c r="E21" s="2350"/>
      <c r="F21" s="2350"/>
      <c r="G21" s="2350"/>
      <c r="H21" s="2350"/>
      <c r="I21" s="2350"/>
      <c r="J21" s="2350"/>
      <c r="K21" s="2350"/>
      <c r="L21" s="2350"/>
      <c r="M21" s="2350"/>
      <c r="N21" s="2350"/>
      <c r="O21" s="111"/>
      <c r="P21" s="128"/>
      <c r="Q21" s="128"/>
      <c r="R21" s="128"/>
    </row>
    <row r="22" spans="1:18" s="173" customFormat="1" ht="26.25">
      <c r="A22" s="2350"/>
      <c r="B22" s="2350"/>
      <c r="C22" s="2350"/>
      <c r="D22" s="2350"/>
      <c r="E22" s="2350"/>
      <c r="F22" s="2350"/>
      <c r="G22" s="2350"/>
      <c r="H22" s="2350"/>
      <c r="I22" s="2350"/>
      <c r="J22" s="2350"/>
      <c r="K22" s="2350"/>
      <c r="L22" s="2350"/>
      <c r="M22" s="2350"/>
      <c r="N22" s="2350"/>
      <c r="O22" s="111"/>
      <c r="P22" s="204"/>
      <c r="Q22" s="204"/>
      <c r="R22" s="204"/>
    </row>
    <row r="23" spans="1:18" s="173" customFormat="1" ht="26.25">
      <c r="A23" s="2350"/>
      <c r="B23" s="2350"/>
      <c r="C23" s="2350"/>
      <c r="D23" s="2350"/>
      <c r="E23" s="2350"/>
      <c r="F23" s="2350"/>
      <c r="G23" s="2350"/>
      <c r="H23" s="2350"/>
      <c r="I23" s="2350"/>
      <c r="J23" s="2350"/>
      <c r="K23" s="2350"/>
      <c r="L23" s="2350"/>
      <c r="M23" s="2350"/>
      <c r="N23" s="2350"/>
      <c r="O23" s="111"/>
      <c r="P23" s="204"/>
      <c r="Q23" s="204"/>
      <c r="R23" s="204"/>
    </row>
    <row r="24" spans="1:18" s="173" customFormat="1" ht="10.5" customHeight="1">
      <c r="A24" s="2350"/>
      <c r="B24" s="2350"/>
      <c r="C24" s="2350"/>
      <c r="D24" s="2350"/>
      <c r="E24" s="2350"/>
      <c r="F24" s="2350"/>
      <c r="G24" s="2350"/>
      <c r="H24" s="2350"/>
      <c r="I24" s="2350"/>
      <c r="J24" s="2350"/>
      <c r="K24" s="2350"/>
      <c r="L24" s="2350"/>
      <c r="M24" s="2350"/>
      <c r="N24" s="2350"/>
      <c r="O24" s="111"/>
      <c r="P24" s="204"/>
      <c r="Q24" s="204"/>
      <c r="R24" s="204"/>
    </row>
    <row r="25" spans="1:18" s="196" customFormat="1" ht="59.25" customHeight="1">
      <c r="A25" s="2348" t="s">
        <v>295</v>
      </c>
      <c r="B25" s="2348"/>
      <c r="C25" s="2348"/>
      <c r="D25" s="2348"/>
      <c r="E25" s="2348"/>
      <c r="F25" s="2348"/>
      <c r="G25" s="2348"/>
      <c r="H25" s="2348"/>
      <c r="I25" s="2348"/>
      <c r="J25" s="2348"/>
      <c r="K25" s="2348"/>
      <c r="L25" s="2348"/>
      <c r="M25" s="2348"/>
      <c r="N25" s="2348"/>
      <c r="P25" s="209"/>
      <c r="Q25" s="209"/>
      <c r="R25" s="209"/>
    </row>
    <row r="26" spans="1:18" s="173" customFormat="1" ht="37.5" customHeight="1">
      <c r="A26" s="2348" t="s">
        <v>326</v>
      </c>
      <c r="B26" s="2348"/>
      <c r="C26" s="2348"/>
      <c r="D26" s="2348"/>
      <c r="E26" s="2348"/>
      <c r="F26" s="2348"/>
      <c r="G26" s="2348"/>
      <c r="H26" s="2348"/>
      <c r="I26" s="2348"/>
      <c r="J26" s="2348"/>
      <c r="K26" s="2348"/>
      <c r="L26" s="2348"/>
      <c r="M26" s="2348"/>
      <c r="N26" s="2348"/>
      <c r="O26" s="112"/>
      <c r="P26" s="130"/>
      <c r="Q26" s="204"/>
      <c r="R26" s="204"/>
    </row>
    <row r="27" spans="1:18" s="196" customFormat="1" ht="26.25">
      <c r="A27" s="2348" t="s">
        <v>296</v>
      </c>
      <c r="B27" s="2348"/>
      <c r="C27" s="2348"/>
      <c r="D27" s="2348"/>
      <c r="E27" s="2348"/>
      <c r="F27" s="2348"/>
      <c r="G27" s="2348"/>
      <c r="H27" s="2348"/>
      <c r="I27" s="2348"/>
      <c r="J27" s="2348"/>
      <c r="K27" s="2348"/>
      <c r="L27" s="2348"/>
      <c r="M27" s="2348"/>
      <c r="N27" s="2348"/>
      <c r="P27" s="209"/>
      <c r="Q27" s="209"/>
      <c r="R27" s="209"/>
    </row>
    <row r="28" spans="1:18" s="173" customFormat="1" ht="29.25" customHeight="1">
      <c r="A28" s="2348" t="s">
        <v>277</v>
      </c>
      <c r="B28" s="2348"/>
      <c r="C28" s="2348"/>
      <c r="D28" s="2348"/>
      <c r="E28" s="2348"/>
      <c r="F28" s="2348"/>
      <c r="G28" s="2348"/>
      <c r="H28" s="2348"/>
      <c r="I28" s="2351"/>
      <c r="J28" s="2348"/>
      <c r="K28" s="2348"/>
      <c r="L28" s="2348"/>
      <c r="M28" s="2348"/>
      <c r="N28" s="2348"/>
      <c r="O28" s="112"/>
      <c r="P28" s="130"/>
      <c r="Q28" s="204"/>
      <c r="R28" s="204"/>
    </row>
    <row r="29" spans="1:18" s="203" customFormat="1" ht="24.75">
      <c r="A29" s="246" t="s">
        <v>278</v>
      </c>
      <c r="B29" s="63"/>
      <c r="C29" s="64"/>
      <c r="D29" s="64"/>
      <c r="E29" s="64"/>
      <c r="F29" s="64"/>
      <c r="G29" s="64"/>
      <c r="H29" s="64"/>
      <c r="I29" s="64"/>
      <c r="J29" s="64"/>
      <c r="K29" s="64"/>
      <c r="L29" s="64"/>
      <c r="M29" s="49"/>
      <c r="N29" s="49"/>
      <c r="P29" s="221"/>
      <c r="Q29" s="221"/>
      <c r="R29" s="221"/>
    </row>
    <row r="30" spans="1:18" s="203" customFormat="1" ht="24.75">
      <c r="A30" s="261"/>
      <c r="B30" s="262"/>
      <c r="C30" s="263"/>
      <c r="E30" s="264"/>
      <c r="F30" s="264"/>
      <c r="G30" s="264"/>
      <c r="H30" s="264"/>
      <c r="I30" s="265"/>
      <c r="J30" s="265"/>
      <c r="K30" s="266" t="s">
        <v>4</v>
      </c>
      <c r="L30" s="265"/>
      <c r="M30" s="213">
        <v>1394</v>
      </c>
      <c r="N30" s="58"/>
      <c r="P30" s="221"/>
      <c r="Q30" s="221"/>
      <c r="R30" s="221"/>
    </row>
    <row r="31" spans="1:18" s="203" customFormat="1" ht="24.75">
      <c r="A31" s="261"/>
      <c r="B31" s="262"/>
      <c r="C31" s="263"/>
      <c r="E31" s="263"/>
      <c r="F31" s="263"/>
      <c r="G31" s="263"/>
      <c r="H31" s="263"/>
      <c r="I31" s="267"/>
      <c r="J31" s="267"/>
      <c r="K31" s="263"/>
      <c r="L31" s="267"/>
      <c r="M31" s="214" t="s">
        <v>2</v>
      </c>
      <c r="N31" s="58"/>
      <c r="P31" s="221"/>
      <c r="Q31" s="221"/>
      <c r="R31" s="221"/>
    </row>
    <row r="32" spans="1:18" s="203" customFormat="1" ht="26.25">
      <c r="A32" s="215" t="s">
        <v>43</v>
      </c>
      <c r="B32" s="257"/>
      <c r="C32" s="258"/>
      <c r="E32" s="48"/>
      <c r="F32" s="48"/>
      <c r="G32" s="48"/>
      <c r="H32" s="48"/>
      <c r="I32" s="268"/>
      <c r="J32" s="268"/>
      <c r="K32" s="110" t="s">
        <v>279</v>
      </c>
      <c r="L32" s="268"/>
      <c r="M32" s="218">
        <v>45879861098</v>
      </c>
      <c r="N32" s="269"/>
      <c r="P32" s="221"/>
      <c r="Q32" s="221"/>
      <c r="R32" s="221"/>
    </row>
    <row r="33" spans="1:18" s="203" customFormat="1" ht="26.25">
      <c r="A33" s="215" t="s">
        <v>36</v>
      </c>
      <c r="B33" s="257"/>
      <c r="C33" s="258"/>
      <c r="E33" s="258"/>
      <c r="F33" s="258"/>
      <c r="G33" s="258"/>
      <c r="H33" s="258"/>
      <c r="I33" s="268"/>
      <c r="J33" s="268"/>
      <c r="K33" s="110" t="s">
        <v>272</v>
      </c>
      <c r="L33" s="268"/>
      <c r="M33" s="218">
        <v>17838270548</v>
      </c>
      <c r="N33" s="269"/>
      <c r="P33" s="221"/>
      <c r="Q33" s="221"/>
      <c r="R33" s="221"/>
    </row>
    <row r="34" spans="1:18" s="203" customFormat="1" ht="26.25">
      <c r="A34" s="215" t="s">
        <v>200</v>
      </c>
      <c r="B34" s="257"/>
      <c r="C34" s="258"/>
      <c r="E34" s="258"/>
      <c r="F34" s="258"/>
      <c r="G34" s="258"/>
      <c r="H34" s="258"/>
      <c r="I34" s="268"/>
      <c r="J34" s="268"/>
      <c r="K34" s="110"/>
      <c r="L34" s="268"/>
      <c r="M34" s="218">
        <v>7302817620</v>
      </c>
      <c r="N34" s="269"/>
      <c r="P34" s="221"/>
      <c r="Q34" s="221"/>
      <c r="R34" s="221"/>
    </row>
    <row r="35" spans="1:18" s="203" customFormat="1" ht="26.25">
      <c r="A35" s="215" t="s">
        <v>44</v>
      </c>
      <c r="B35" s="257"/>
      <c r="C35" s="258"/>
      <c r="E35" s="258"/>
      <c r="F35" s="258"/>
      <c r="G35" s="258"/>
      <c r="H35" s="258"/>
      <c r="I35" s="268"/>
      <c r="J35" s="268"/>
      <c r="K35" s="110" t="s">
        <v>279</v>
      </c>
      <c r="L35" s="268"/>
      <c r="M35" s="218">
        <v>1669552110</v>
      </c>
      <c r="N35" s="269"/>
      <c r="P35" s="221"/>
      <c r="Q35" s="221"/>
      <c r="R35" s="221"/>
    </row>
    <row r="36" spans="1:18" s="203" customFormat="1" ht="25.5">
      <c r="A36" s="215" t="s">
        <v>45</v>
      </c>
      <c r="B36" s="257"/>
      <c r="C36" s="258"/>
      <c r="E36" s="258"/>
      <c r="F36" s="258"/>
      <c r="G36" s="258"/>
      <c r="H36" s="258"/>
      <c r="I36" s="268"/>
      <c r="J36" s="268"/>
      <c r="K36" s="174"/>
      <c r="L36" s="268"/>
      <c r="M36" s="218">
        <v>2859433465</v>
      </c>
      <c r="N36" s="269"/>
      <c r="P36" s="221"/>
      <c r="Q36" s="221"/>
      <c r="R36" s="221"/>
    </row>
    <row r="37" spans="1:18" s="203" customFormat="1" ht="26.25">
      <c r="A37" s="215" t="s">
        <v>46</v>
      </c>
      <c r="B37" s="257"/>
      <c r="C37" s="258"/>
      <c r="E37" s="258"/>
      <c r="F37" s="258"/>
      <c r="G37" s="258"/>
      <c r="H37" s="258"/>
      <c r="I37" s="268"/>
      <c r="J37" s="268"/>
      <c r="K37" s="110" t="s">
        <v>279</v>
      </c>
      <c r="L37" s="268"/>
      <c r="M37" s="218">
        <v>17970086772</v>
      </c>
      <c r="N37" s="269"/>
      <c r="P37" s="221"/>
      <c r="Q37" s="221"/>
      <c r="R37" s="221"/>
    </row>
    <row r="38" spans="1:18" s="203" customFormat="1" ht="26.25">
      <c r="A38" s="215" t="s">
        <v>39</v>
      </c>
      <c r="B38" s="257"/>
      <c r="C38" s="258"/>
      <c r="E38" s="48"/>
      <c r="F38" s="48"/>
      <c r="G38" s="48"/>
      <c r="H38" s="48"/>
      <c r="I38" s="268"/>
      <c r="J38" s="268"/>
      <c r="K38" s="110"/>
      <c r="L38" s="268"/>
      <c r="M38" s="218">
        <v>6865694</v>
      </c>
      <c r="N38" s="269"/>
      <c r="P38" s="221"/>
      <c r="Q38" s="221"/>
      <c r="R38" s="221"/>
    </row>
    <row r="39" spans="1:18" s="203" customFormat="1" ht="26.25">
      <c r="A39" s="215" t="s">
        <v>47</v>
      </c>
      <c r="B39" s="257"/>
      <c r="C39" s="258"/>
      <c r="E39" s="48"/>
      <c r="F39" s="48"/>
      <c r="G39" s="48"/>
      <c r="H39" s="48"/>
      <c r="I39" s="268"/>
      <c r="J39" s="268"/>
      <c r="K39" s="110"/>
      <c r="L39" s="268"/>
      <c r="M39" s="218">
        <v>1881738428</v>
      </c>
      <c r="N39" s="269"/>
      <c r="P39" s="221"/>
      <c r="Q39" s="221"/>
      <c r="R39" s="221"/>
    </row>
    <row r="40" spans="1:18" s="203" customFormat="1" ht="25.5">
      <c r="A40" s="215" t="s">
        <v>48</v>
      </c>
      <c r="B40" s="257"/>
      <c r="C40" s="258"/>
      <c r="E40" s="258"/>
      <c r="F40" s="258"/>
      <c r="G40" s="258"/>
      <c r="H40" s="258"/>
      <c r="I40" s="268"/>
      <c r="J40" s="268"/>
      <c r="K40" s="174"/>
      <c r="L40" s="268"/>
      <c r="M40" s="218">
        <v>6367522265</v>
      </c>
      <c r="N40" s="269"/>
      <c r="P40" s="221"/>
      <c r="Q40" s="221"/>
      <c r="R40" s="221"/>
    </row>
    <row r="41" spans="1:18" s="203" customFormat="1" ht="28.5" customHeight="1">
      <c r="A41" s="215" t="s">
        <v>49</v>
      </c>
      <c r="B41" s="257"/>
      <c r="C41" s="258"/>
      <c r="E41" s="48"/>
      <c r="F41" s="48"/>
      <c r="G41" s="48"/>
      <c r="H41" s="48"/>
      <c r="I41" s="268"/>
      <c r="J41" s="268"/>
      <c r="K41" s="110" t="s">
        <v>297</v>
      </c>
      <c r="L41" s="268"/>
      <c r="M41" s="211">
        <v>0</v>
      </c>
      <c r="N41" s="269"/>
      <c r="P41" s="221"/>
      <c r="Q41" s="221"/>
      <c r="R41" s="221"/>
    </row>
    <row r="42" spans="1:18" s="203" customFormat="1" ht="23.25" customHeight="1" thickBot="1">
      <c r="A42" s="215"/>
      <c r="B42" s="257"/>
      <c r="C42" s="258"/>
      <c r="D42" s="48"/>
      <c r="E42" s="48"/>
      <c r="F42" s="48"/>
      <c r="G42" s="48"/>
      <c r="H42" s="48"/>
      <c r="I42" s="268"/>
      <c r="J42" s="268"/>
      <c r="K42" s="268"/>
      <c r="L42" s="268"/>
      <c r="M42" s="270">
        <f>SUM(M32:M41)</f>
        <v>101776148000</v>
      </c>
      <c r="N42" s="269"/>
      <c r="P42" s="221"/>
      <c r="Q42" s="221"/>
      <c r="R42" s="221"/>
    </row>
    <row r="43" spans="1:18" s="203" customFormat="1" ht="16.5" customHeight="1" thickTop="1">
      <c r="A43" s="261"/>
      <c r="B43" s="271"/>
      <c r="C43" s="258"/>
      <c r="D43" s="258"/>
      <c r="E43" s="258"/>
      <c r="F43" s="258"/>
      <c r="G43" s="258"/>
      <c r="H43" s="258"/>
      <c r="I43" s="268"/>
      <c r="J43" s="268"/>
      <c r="K43" s="268"/>
      <c r="L43" s="268"/>
      <c r="N43" s="272"/>
      <c r="P43" s="221"/>
      <c r="Q43" s="221"/>
      <c r="R43" s="221"/>
    </row>
    <row r="44" spans="1:18" s="196" customFormat="1" ht="61.5" customHeight="1">
      <c r="A44" s="2348" t="s">
        <v>298</v>
      </c>
      <c r="B44" s="2348"/>
      <c r="C44" s="2348"/>
      <c r="D44" s="2348"/>
      <c r="E44" s="2348"/>
      <c r="F44" s="2348"/>
      <c r="G44" s="2348"/>
      <c r="H44" s="2348"/>
      <c r="I44" s="2348"/>
      <c r="J44" s="2348"/>
      <c r="K44" s="2348"/>
      <c r="L44" s="2348"/>
      <c r="M44" s="2348"/>
      <c r="N44" s="2348"/>
      <c r="P44" s="209"/>
      <c r="Q44" s="209"/>
      <c r="R44" s="209"/>
    </row>
    <row r="45" spans="1:18" s="203" customFormat="1" ht="24.75">
      <c r="A45" s="2352">
        <v>23</v>
      </c>
      <c r="B45" s="2352"/>
      <c r="C45" s="2352"/>
      <c r="D45" s="2352"/>
      <c r="E45" s="2352"/>
      <c r="F45" s="2352"/>
      <c r="G45" s="2352"/>
      <c r="H45" s="2352"/>
      <c r="I45" s="2352"/>
      <c r="J45" s="2352"/>
      <c r="K45" s="2352"/>
      <c r="L45" s="2352"/>
      <c r="M45" s="2352"/>
      <c r="N45" s="2352"/>
      <c r="O45" s="20"/>
      <c r="P45" s="221"/>
      <c r="Q45" s="221"/>
      <c r="R45" s="221"/>
    </row>
    <row r="46" spans="1:18" s="207" customFormat="1">
      <c r="P46" s="208"/>
      <c r="Q46" s="208"/>
      <c r="R46" s="208"/>
    </row>
    <row r="47" spans="1:18" s="207" customFormat="1">
      <c r="I47" s="273"/>
      <c r="J47" s="273"/>
      <c r="K47" s="273"/>
      <c r="L47" s="273"/>
      <c r="P47" s="208"/>
      <c r="Q47" s="208"/>
      <c r="R47" s="208"/>
    </row>
  </sheetData>
  <mergeCells count="11">
    <mergeCell ref="A26:N26"/>
    <mergeCell ref="A27:N27"/>
    <mergeCell ref="A28:N28"/>
    <mergeCell ref="A44:N44"/>
    <mergeCell ref="A45:N45"/>
    <mergeCell ref="A25:N25"/>
    <mergeCell ref="A1:N1"/>
    <mergeCell ref="A2:N2"/>
    <mergeCell ref="A3:N3"/>
    <mergeCell ref="G5:N5"/>
    <mergeCell ref="A21:N24"/>
  </mergeCells>
  <printOptions horizontalCentered="1"/>
  <pageMargins left="0.19685039370078741" right="0.39370078740157483" top="0.39370078740157483" bottom="0.19685039370078741" header="0.31496062992125984" footer="0.31496062992125984"/>
  <pageSetup scale="65" orientation="portrait" r:id="rId1"/>
  <rowBreaks count="1" manualBreakCount="1">
    <brk id="45" max="16383" man="1"/>
  </rowBreaks>
  <colBreaks count="1" manualBreakCount="1">
    <brk id="14" max="41"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2"/>
  <sheetViews>
    <sheetView rightToLeft="1" view="pageBreakPreview" zoomScale="60" zoomScaleNormal="66" workbookViewId="0">
      <selection activeCell="I24" sqref="I24"/>
    </sheetView>
  </sheetViews>
  <sheetFormatPr defaultColWidth="9" defaultRowHeight="15"/>
  <cols>
    <col min="1" max="1" width="22.42578125" style="1" customWidth="1"/>
    <col min="2" max="2" width="0.42578125" style="1" customWidth="1"/>
    <col min="3" max="3" width="9.28515625" style="1" bestFit="1" customWidth="1"/>
    <col min="4" max="4" width="0.85546875" style="1" customWidth="1"/>
    <col min="5" max="5" width="18.85546875" style="1" bestFit="1" customWidth="1"/>
    <col min="6" max="6" width="0.85546875" style="1" customWidth="1"/>
    <col min="7" max="7" width="18.5703125" style="1" bestFit="1" customWidth="1"/>
    <col min="8" max="8" width="18.42578125" style="1" customWidth="1"/>
    <col min="9" max="9" width="0.42578125" style="1" customWidth="1"/>
    <col min="10" max="10" width="28" style="1" bestFit="1" customWidth="1"/>
    <col min="11" max="11" width="0.42578125" style="1" customWidth="1"/>
    <col min="12" max="12" width="9.28515625" style="1" bestFit="1" customWidth="1"/>
    <col min="13" max="13" width="0.85546875" style="1" customWidth="1"/>
    <col min="14" max="14" width="19.140625" style="1" bestFit="1" customWidth="1"/>
    <col min="15" max="15" width="0.85546875" style="1" customWidth="1"/>
    <col min="16" max="16" width="18.28515625" style="1" bestFit="1" customWidth="1"/>
    <col min="17" max="17" width="18.42578125" style="1" customWidth="1"/>
    <col min="18" max="16384" width="9" style="1"/>
  </cols>
  <sheetData>
    <row r="1" spans="1:19" ht="24">
      <c r="A1" s="2336" t="s">
        <v>68</v>
      </c>
      <c r="B1" s="2336"/>
      <c r="C1" s="2336"/>
      <c r="D1" s="2336"/>
      <c r="E1" s="2336"/>
      <c r="F1" s="2336"/>
      <c r="G1" s="2336"/>
      <c r="H1" s="2336"/>
      <c r="I1" s="2336"/>
      <c r="J1" s="2336"/>
      <c r="K1" s="2336"/>
      <c r="L1" s="2336"/>
      <c r="M1" s="2336"/>
      <c r="N1" s="2336"/>
      <c r="O1" s="2336"/>
      <c r="P1" s="2336"/>
      <c r="Q1" s="11"/>
      <c r="R1" s="11"/>
      <c r="S1" s="11"/>
    </row>
    <row r="2" spans="1:19" ht="24">
      <c r="A2" s="2336" t="s">
        <v>69</v>
      </c>
      <c r="B2" s="2336"/>
      <c r="C2" s="2336"/>
      <c r="D2" s="2336"/>
      <c r="E2" s="2336"/>
      <c r="F2" s="2336"/>
      <c r="G2" s="2336"/>
      <c r="H2" s="2336"/>
      <c r="I2" s="2336"/>
      <c r="J2" s="2336"/>
      <c r="K2" s="2336"/>
      <c r="L2" s="2336"/>
      <c r="M2" s="2336"/>
      <c r="N2" s="2336"/>
      <c r="O2" s="2336"/>
      <c r="P2" s="2336"/>
      <c r="Q2" s="11"/>
      <c r="R2" s="11"/>
      <c r="S2" s="11"/>
    </row>
    <row r="3" spans="1:19" ht="24">
      <c r="A3" s="2336" t="s">
        <v>170</v>
      </c>
      <c r="B3" s="2336"/>
      <c r="C3" s="2336"/>
      <c r="D3" s="2336"/>
      <c r="E3" s="2336"/>
      <c r="F3" s="2336"/>
      <c r="G3" s="2336"/>
      <c r="H3" s="2336"/>
      <c r="I3" s="2336"/>
      <c r="J3" s="2336"/>
      <c r="K3" s="2336"/>
      <c r="L3" s="2336"/>
      <c r="M3" s="2336"/>
      <c r="N3" s="2336"/>
      <c r="O3" s="2336"/>
      <c r="P3" s="2336"/>
      <c r="Q3" s="11"/>
      <c r="R3" s="11"/>
      <c r="S3" s="11"/>
    </row>
    <row r="4" spans="1:19" ht="24">
      <c r="A4" s="283"/>
      <c r="B4" s="283"/>
      <c r="C4" s="283"/>
      <c r="D4" s="283"/>
      <c r="E4" s="283"/>
      <c r="F4" s="283"/>
      <c r="G4" s="12"/>
      <c r="H4" s="12"/>
      <c r="I4" s="283"/>
      <c r="J4" s="283"/>
      <c r="K4" s="283"/>
      <c r="L4" s="283"/>
      <c r="M4" s="283"/>
      <c r="N4" s="283"/>
      <c r="O4" s="283"/>
      <c r="P4" s="12"/>
      <c r="Q4" s="12"/>
      <c r="R4" s="11"/>
      <c r="S4" s="11"/>
    </row>
    <row r="5" spans="1:19" ht="24">
      <c r="A5" s="13" t="s">
        <v>70</v>
      </c>
      <c r="B5" s="14"/>
      <c r="C5" s="13" t="s">
        <v>65</v>
      </c>
      <c r="E5" s="15" t="s">
        <v>257</v>
      </c>
      <c r="F5" s="2"/>
      <c r="G5" s="15" t="s">
        <v>169</v>
      </c>
      <c r="H5" s="47"/>
      <c r="I5" s="16"/>
      <c r="J5" s="17" t="s">
        <v>71</v>
      </c>
      <c r="K5" s="18"/>
      <c r="L5" s="13" t="s">
        <v>65</v>
      </c>
      <c r="N5" s="15" t="s">
        <v>257</v>
      </c>
      <c r="O5" s="2"/>
      <c r="P5" s="15" t="s">
        <v>169</v>
      </c>
      <c r="Q5" s="47"/>
    </row>
    <row r="6" spans="1:19" ht="24.75">
      <c r="A6" s="18"/>
      <c r="B6" s="18"/>
      <c r="C6" s="18"/>
      <c r="E6" s="284" t="s">
        <v>7</v>
      </c>
      <c r="F6" s="2"/>
      <c r="G6" s="284" t="s">
        <v>7</v>
      </c>
      <c r="H6" s="284"/>
      <c r="I6" s="16"/>
      <c r="J6" s="18"/>
      <c r="K6" s="18"/>
      <c r="L6" s="18"/>
      <c r="N6" s="284" t="s">
        <v>7</v>
      </c>
      <c r="O6" s="2"/>
      <c r="P6" s="284" t="s">
        <v>7</v>
      </c>
      <c r="Q6" s="284"/>
    </row>
    <row r="7" spans="1:19" ht="24.75">
      <c r="A7" s="19" t="s">
        <v>72</v>
      </c>
      <c r="B7" s="4"/>
      <c r="C7" s="20"/>
      <c r="H7" s="47"/>
      <c r="I7" s="16"/>
      <c r="J7" s="19" t="s">
        <v>73</v>
      </c>
      <c r="K7" s="4"/>
      <c r="L7" s="285"/>
    </row>
    <row r="8" spans="1:19" ht="24.75">
      <c r="A8" s="4" t="s">
        <v>74</v>
      </c>
      <c r="B8" s="4"/>
      <c r="C8" s="285">
        <v>4</v>
      </c>
      <c r="E8" s="8">
        <f>'صورت وضعیت مالی'!F18</f>
        <v>49203</v>
      </c>
      <c r="F8" s="21"/>
      <c r="G8" s="8">
        <f>'صورت وضعیت مالی'!H18</f>
        <v>67241.654945000002</v>
      </c>
      <c r="H8" s="8">
        <f>E8-G8</f>
        <v>-18038.654945000002</v>
      </c>
      <c r="I8" s="16"/>
      <c r="J8" s="4" t="s">
        <v>75</v>
      </c>
      <c r="K8" s="4"/>
      <c r="L8" s="285">
        <v>11</v>
      </c>
      <c r="N8" s="8">
        <f>'صورت وضعیت مالی'!F38</f>
        <v>2039133</v>
      </c>
      <c r="O8" s="8"/>
      <c r="P8" s="8">
        <f>'صورت وضعیت مالی'!H38</f>
        <v>1481732</v>
      </c>
      <c r="Q8" s="8">
        <f>N8-P8</f>
        <v>557401</v>
      </c>
    </row>
    <row r="9" spans="1:19" ht="24.75">
      <c r="A9" s="4" t="s">
        <v>76</v>
      </c>
      <c r="B9" s="4"/>
      <c r="C9" s="285">
        <v>5</v>
      </c>
      <c r="E9" s="8">
        <f>'صورت وضعیت مالی'!F15</f>
        <v>2753899</v>
      </c>
      <c r="F9" s="21"/>
      <c r="G9" s="8">
        <f>'صورت وضعیت مالی'!H15</f>
        <v>2084101.4460489999</v>
      </c>
      <c r="H9" s="8">
        <f>E9-G9+7603</f>
        <v>677400.5539510001</v>
      </c>
      <c r="I9" s="16"/>
      <c r="J9" s="4" t="s">
        <v>77</v>
      </c>
      <c r="K9" s="4"/>
      <c r="L9" s="285">
        <v>12</v>
      </c>
      <c r="N9" s="8">
        <f>'صورت وضعیت مالی'!F39</f>
        <v>94378</v>
      </c>
      <c r="O9" s="8"/>
      <c r="P9" s="8">
        <f>'صورت وضعیت مالی'!H39</f>
        <v>6024.8035330000021</v>
      </c>
      <c r="Q9" s="8">
        <f>N9-P9</f>
        <v>88353.196467000002</v>
      </c>
    </row>
    <row r="10" spans="1:19" ht="24.75">
      <c r="A10" s="4" t="s">
        <v>79</v>
      </c>
      <c r="B10" s="4"/>
      <c r="C10" s="285">
        <v>7</v>
      </c>
      <c r="E10" s="8">
        <f>'صورت وضعیت مالی'!F17</f>
        <v>10135</v>
      </c>
      <c r="F10" s="21"/>
      <c r="G10" s="8">
        <f>'صورت وضعیت مالی'!H17</f>
        <v>4369</v>
      </c>
      <c r="H10" s="8">
        <f>E10-G10</f>
        <v>5766</v>
      </c>
      <c r="I10" s="16"/>
      <c r="J10" s="4" t="e">
        <f>'صورت وضعیت مالی'!#REF!</f>
        <v>#REF!</v>
      </c>
      <c r="K10" s="4">
        <f>'صورت وضعیت مالی'!C39</f>
        <v>0</v>
      </c>
      <c r="L10" s="4">
        <f>'صورت وضعیت مالی'!D39</f>
        <v>24</v>
      </c>
      <c r="M10" s="4">
        <f>'صورت وضعیت مالی'!E39</f>
        <v>0</v>
      </c>
      <c r="N10" s="4" t="e">
        <f>'صورت وضعیت مالی'!#REF!</f>
        <v>#REF!</v>
      </c>
      <c r="O10" s="4">
        <f>'صورت وضعیت مالی'!G39</f>
        <v>0</v>
      </c>
      <c r="P10" s="4" t="e">
        <f>'صورت وضعیت مالی'!#REF!</f>
        <v>#REF!</v>
      </c>
      <c r="Q10" s="8" t="e">
        <f>N10-P10</f>
        <v>#REF!</v>
      </c>
    </row>
    <row r="11" spans="1:19" ht="24.75">
      <c r="A11" s="4" t="s">
        <v>435</v>
      </c>
      <c r="B11" s="4"/>
      <c r="C11" s="285">
        <v>8</v>
      </c>
      <c r="E11" s="8">
        <f>'صورت وضعیت مالی'!F16</f>
        <v>19094</v>
      </c>
      <c r="F11" s="21"/>
      <c r="G11" s="8">
        <f>'صورت وضعیت مالی'!H16</f>
        <v>10867.31055</v>
      </c>
      <c r="H11" s="8">
        <f>E11-G11</f>
        <v>8226.6894499999999</v>
      </c>
      <c r="I11" s="16"/>
      <c r="J11" s="4"/>
      <c r="K11" s="4"/>
      <c r="L11" s="285"/>
      <c r="N11" s="8"/>
      <c r="O11" s="8"/>
      <c r="P11" s="8"/>
      <c r="Q11" s="8">
        <f>N11-P11</f>
        <v>0</v>
      </c>
    </row>
    <row r="12" spans="1:19" ht="24.75">
      <c r="A12" s="4" t="s">
        <v>81</v>
      </c>
      <c r="B12" s="4"/>
      <c r="C12" s="4"/>
      <c r="E12" s="25">
        <f>SUM(E8:E11)</f>
        <v>2832331</v>
      </c>
      <c r="F12" s="22"/>
      <c r="G12" s="25">
        <f>SUM(G8:G11)</f>
        <v>2166579.4115439998</v>
      </c>
      <c r="H12" s="22"/>
      <c r="I12" s="16"/>
      <c r="J12" s="4" t="s">
        <v>78</v>
      </c>
      <c r="K12" s="4"/>
      <c r="L12" s="285"/>
      <c r="M12" s="4"/>
      <c r="N12" s="23" t="e">
        <f>SUM(N8:N11)</f>
        <v>#REF!</v>
      </c>
      <c r="O12" s="22"/>
      <c r="P12" s="23" t="e">
        <f>SUM(P8:P11)</f>
        <v>#REF!</v>
      </c>
      <c r="Q12" s="8"/>
    </row>
    <row r="13" spans="1:19" ht="24.75">
      <c r="I13" s="16"/>
      <c r="J13" s="19" t="s">
        <v>80</v>
      </c>
      <c r="K13" s="4"/>
      <c r="L13" s="285"/>
      <c r="Q13" s="8"/>
    </row>
    <row r="14" spans="1:19" ht="24.75">
      <c r="I14" s="16"/>
      <c r="J14" s="4" t="s">
        <v>82</v>
      </c>
      <c r="K14" s="4"/>
      <c r="L14" s="285">
        <v>13</v>
      </c>
      <c r="N14" s="8">
        <v>8132287576038</v>
      </c>
      <c r="O14" s="8">
        <f>'صورت وضعیت مالی'!G33</f>
        <v>0</v>
      </c>
      <c r="P14" s="8">
        <f>'صورت وضعیت مالی'!H33</f>
        <v>4363621.5124829998</v>
      </c>
      <c r="Q14" s="8">
        <f>N14-P14</f>
        <v>8132283212416.4873</v>
      </c>
    </row>
    <row r="15" spans="1:19" ht="24.75">
      <c r="B15" s="4"/>
      <c r="C15" s="4"/>
      <c r="E15" s="26"/>
      <c r="G15" s="26"/>
      <c r="H15" s="26"/>
      <c r="I15" s="16"/>
      <c r="J15" s="4" t="s">
        <v>83</v>
      </c>
      <c r="K15" s="4"/>
      <c r="L15" s="285">
        <v>12</v>
      </c>
      <c r="N15" s="8">
        <f>'صورت وضعیت مالی'!F34</f>
        <v>98948</v>
      </c>
      <c r="O15" s="8">
        <f>'صورت وضعیت مالی'!G34</f>
        <v>0</v>
      </c>
      <c r="P15" s="8">
        <f>'صورت وضعیت مالی'!H34</f>
        <v>158721.90677599999</v>
      </c>
      <c r="Q15" s="8">
        <f>N15-P15</f>
        <v>-59773.906775999989</v>
      </c>
    </row>
    <row r="16" spans="1:19" ht="24.75">
      <c r="H16" s="125"/>
      <c r="I16" s="16"/>
      <c r="J16" s="4" t="s">
        <v>84</v>
      </c>
      <c r="K16" s="4"/>
      <c r="L16" s="285">
        <v>14</v>
      </c>
      <c r="N16" s="8">
        <f>'صورت وضعیت مالی'!F35</f>
        <v>136522.319659</v>
      </c>
      <c r="O16" s="8">
        <f>'صورت وضعیت مالی'!G35</f>
        <v>0</v>
      </c>
      <c r="P16" s="8">
        <f>'صورت وضعیت مالی'!H35</f>
        <v>130031.46414500001</v>
      </c>
      <c r="Q16" s="8">
        <f>N16-P16</f>
        <v>6490.8555139999953</v>
      </c>
    </row>
    <row r="17" spans="1:17" ht="24.75">
      <c r="A17" s="19" t="s">
        <v>85</v>
      </c>
      <c r="I17" s="16"/>
      <c r="J17" s="4" t="s">
        <v>86</v>
      </c>
      <c r="K17" s="4"/>
      <c r="L17" s="285"/>
      <c r="N17" s="23">
        <f>SUM(N14:N16)</f>
        <v>8132287811508.3193</v>
      </c>
      <c r="O17" s="22"/>
      <c r="P17" s="24">
        <f>SUM(P14:P16)</f>
        <v>4652374.8834039997</v>
      </c>
      <c r="Q17" s="8"/>
    </row>
    <row r="18" spans="1:17" ht="24.75">
      <c r="A18" s="19" t="s">
        <v>315</v>
      </c>
      <c r="E18" s="8">
        <f>'صورت وضعیت مالی'!F10</f>
        <v>46650</v>
      </c>
      <c r="F18" s="21"/>
      <c r="G18" s="8">
        <f>'صورت وضعیت مالی'!H10</f>
        <v>6007.65</v>
      </c>
      <c r="H18" s="8">
        <f>E18-G18</f>
        <v>40642.35</v>
      </c>
      <c r="I18" s="16"/>
      <c r="J18" s="4"/>
      <c r="K18" s="4"/>
      <c r="L18" s="285"/>
      <c r="N18" s="23"/>
      <c r="O18" s="22"/>
      <c r="P18" s="24"/>
      <c r="Q18" s="8"/>
    </row>
    <row r="19" spans="1:17" ht="24.75">
      <c r="A19" s="4" t="s">
        <v>87</v>
      </c>
      <c r="B19" s="27"/>
      <c r="C19" s="285">
        <v>8</v>
      </c>
      <c r="E19" s="8">
        <v>12273116000384</v>
      </c>
      <c r="F19" s="21"/>
      <c r="G19" s="8">
        <f>'صورت وضعیت مالی'!H8</f>
        <v>8511825.7780060004</v>
      </c>
      <c r="H19" s="8">
        <f>E19-G19-904523+526950-33521+136-7603</f>
        <v>12273107069997.223</v>
      </c>
      <c r="I19" s="16"/>
      <c r="J19" s="4" t="s">
        <v>88</v>
      </c>
      <c r="K19" s="27"/>
      <c r="L19" s="28"/>
      <c r="N19" s="23" t="e">
        <f>N12+N17</f>
        <v>#REF!</v>
      </c>
      <c r="O19" s="29"/>
      <c r="P19" s="23" t="e">
        <f>P12+P17</f>
        <v>#REF!</v>
      </c>
      <c r="Q19" s="8"/>
    </row>
    <row r="20" spans="1:17" ht="24.75">
      <c r="A20" s="4" t="s">
        <v>89</v>
      </c>
      <c r="B20" s="28"/>
      <c r="C20" s="285">
        <v>9</v>
      </c>
      <c r="E20" s="8">
        <f>'صورت وضعیت مالی'!F9</f>
        <v>18713.545794999998</v>
      </c>
      <c r="F20" s="21"/>
      <c r="G20" s="8">
        <f>'صورت وضعیت مالی'!H9</f>
        <v>18677.545794999998</v>
      </c>
      <c r="H20" s="66">
        <f>E20-G20</f>
        <v>36</v>
      </c>
      <c r="I20" s="16"/>
      <c r="J20" s="30" t="s">
        <v>90</v>
      </c>
      <c r="K20" s="4"/>
      <c r="L20" s="285"/>
      <c r="Q20" s="8">
        <f t="shared" ref="Q20:Q27" si="0">N20-P20</f>
        <v>0</v>
      </c>
    </row>
    <row r="21" spans="1:17" ht="24.75">
      <c r="A21" s="4" t="s">
        <v>91</v>
      </c>
      <c r="B21" s="28"/>
      <c r="C21" s="285">
        <v>10</v>
      </c>
      <c r="E21" s="8">
        <f>'صورت وضعیت مالی'!F11</f>
        <v>0</v>
      </c>
      <c r="F21" s="21"/>
      <c r="G21" s="8">
        <f>'صورت وضعیت مالی'!H11</f>
        <v>0</v>
      </c>
      <c r="H21" s="8">
        <f>E21-G21</f>
        <v>0</v>
      </c>
      <c r="I21" s="16"/>
      <c r="J21" s="4" t="s">
        <v>92</v>
      </c>
      <c r="K21" s="4"/>
      <c r="L21" s="285">
        <v>15</v>
      </c>
      <c r="N21" s="31">
        <f>'صورت وضعیت مالی'!F23</f>
        <v>18333</v>
      </c>
      <c r="O21" s="31">
        <f>'صورت وضعیت مالی'!G23</f>
        <v>0</v>
      </c>
      <c r="P21" s="31">
        <f>'صورت وضعیت مالی'!H23</f>
        <v>18333</v>
      </c>
      <c r="Q21" s="8">
        <f t="shared" si="0"/>
        <v>0</v>
      </c>
    </row>
    <row r="22" spans="1:17" ht="24.75">
      <c r="A22" s="4" t="s">
        <v>93</v>
      </c>
      <c r="B22" s="27"/>
      <c r="C22" s="28"/>
      <c r="E22" s="31">
        <f>SUM(E18:E21)</f>
        <v>12273116065747.545</v>
      </c>
      <c r="F22" s="21"/>
      <c r="G22" s="31">
        <f>SUM(G18:G21)</f>
        <v>8536510.973801</v>
      </c>
      <c r="H22" s="22"/>
      <c r="I22" s="16"/>
      <c r="J22" s="9" t="s">
        <v>94</v>
      </c>
      <c r="K22" s="4"/>
      <c r="L22" s="285">
        <v>16</v>
      </c>
      <c r="N22" s="22">
        <f>'صورت وضعیت مالی'!F25</f>
        <v>7671699</v>
      </c>
      <c r="O22" s="22">
        <f>'صورت وضعیت مالی'!G25</f>
        <v>0</v>
      </c>
      <c r="P22" s="22">
        <v>7671699390000</v>
      </c>
      <c r="Q22" s="8">
        <f t="shared" si="0"/>
        <v>-7671691718301</v>
      </c>
    </row>
    <row r="23" spans="1:17" ht="24.75">
      <c r="A23" s="4"/>
      <c r="B23" s="27"/>
      <c r="C23" s="28"/>
      <c r="E23" s="22"/>
      <c r="F23" s="21"/>
      <c r="G23" s="22"/>
      <c r="H23" s="22"/>
      <c r="I23" s="16"/>
      <c r="J23" s="9" t="s">
        <v>566</v>
      </c>
      <c r="K23" s="4"/>
      <c r="L23" s="285">
        <v>17</v>
      </c>
      <c r="N23" s="22">
        <v>0</v>
      </c>
      <c r="O23" s="22">
        <f>'صورت وضعیت مالی'!G26</f>
        <v>0</v>
      </c>
      <c r="P23" s="22">
        <v>0</v>
      </c>
      <c r="Q23" s="8">
        <f t="shared" si="0"/>
        <v>0</v>
      </c>
    </row>
    <row r="24" spans="1:17" ht="24.75">
      <c r="I24" s="16"/>
      <c r="J24" s="9" t="str">
        <f>'صورت وضعیت مالی'!B27</f>
        <v xml:space="preserve">وجوه قابل انتقال به سرمایه </v>
      </c>
      <c r="K24" s="9">
        <f>'صورت وضعیت مالی'!C27</f>
        <v>0</v>
      </c>
      <c r="L24" s="9">
        <f>'صورت وضعیت مالی'!D28</f>
        <v>22</v>
      </c>
      <c r="M24" s="9">
        <f>'صورت وضعیت مالی'!E27</f>
        <v>0</v>
      </c>
      <c r="N24" s="9">
        <v>200727650000</v>
      </c>
      <c r="O24" s="9">
        <f>'صورت وضعیت مالی'!G27</f>
        <v>0</v>
      </c>
      <c r="P24" s="9">
        <f>'صورت وضعیت مالی'!H27</f>
        <v>2031489.4228749999</v>
      </c>
      <c r="Q24" s="8">
        <f>N24-P24</f>
        <v>200725618510.57712</v>
      </c>
    </row>
    <row r="25" spans="1:17" ht="24.75">
      <c r="I25" s="16"/>
      <c r="J25" s="4" t="s">
        <v>96</v>
      </c>
      <c r="K25" s="4"/>
      <c r="L25" s="285">
        <v>18</v>
      </c>
      <c r="N25" s="22">
        <f>'صورت وضعیت مالی'!F28</f>
        <v>10</v>
      </c>
      <c r="O25" s="22">
        <f>'صورت وضعیت مالی'!G28</f>
        <v>0</v>
      </c>
      <c r="P25" s="22">
        <f>'صورت وضعیت مالی'!H28</f>
        <v>10</v>
      </c>
      <c r="Q25" s="8">
        <f t="shared" si="0"/>
        <v>0</v>
      </c>
    </row>
    <row r="26" spans="1:17" ht="24.75">
      <c r="A26" s="27"/>
      <c r="B26" s="27"/>
      <c r="C26" s="28"/>
      <c r="E26" s="26"/>
      <c r="G26" s="26"/>
      <c r="H26" s="26"/>
      <c r="I26" s="16"/>
      <c r="J26" s="4" t="s">
        <v>97</v>
      </c>
      <c r="K26" s="4"/>
      <c r="L26" s="285">
        <v>19</v>
      </c>
      <c r="N26" s="22" t="e">
        <f>'صورت وضعیت مالی'!#REF!</f>
        <v>#REF!</v>
      </c>
      <c r="O26" s="22" t="e">
        <f>'صورت وضعیت مالی'!#REF!</f>
        <v>#REF!</v>
      </c>
      <c r="P26" s="22" t="e">
        <f>'صورت وضعیت مالی'!#REF!</f>
        <v>#REF!</v>
      </c>
      <c r="Q26" s="8" t="e">
        <f t="shared" si="0"/>
        <v>#REF!</v>
      </c>
    </row>
    <row r="27" spans="1:17" ht="24.75">
      <c r="I27" s="16"/>
      <c r="J27" s="4" t="s">
        <v>98</v>
      </c>
      <c r="K27" s="4"/>
      <c r="L27" s="285"/>
      <c r="N27" s="22">
        <v>-4152760801735</v>
      </c>
      <c r="O27" s="22">
        <f>'صورت وضعیت مالی'!G29</f>
        <v>0</v>
      </c>
      <c r="P27" s="22">
        <f>'صورت وضعیت مالی'!H29</f>
        <v>-3312102</v>
      </c>
      <c r="Q27" s="8">
        <f t="shared" si="0"/>
        <v>-4152757489633</v>
      </c>
    </row>
    <row r="28" spans="1:17" ht="24.75">
      <c r="I28" s="16"/>
      <c r="J28" s="4" t="s">
        <v>99</v>
      </c>
      <c r="K28" s="4"/>
      <c r="L28" s="285"/>
      <c r="N28" s="25" t="e">
        <f>SUM(N22:N27)</f>
        <v>#REF!</v>
      </c>
      <c r="O28" s="32"/>
      <c r="P28" s="25" t="e">
        <f>SUM(P21:P27)</f>
        <v>#REF!</v>
      </c>
    </row>
    <row r="29" spans="1:17" ht="25.5" thickBot="1">
      <c r="A29" s="19" t="s">
        <v>100</v>
      </c>
      <c r="B29" s="4"/>
      <c r="C29" s="20"/>
      <c r="D29" s="4"/>
      <c r="E29" s="33">
        <f>E12+E22</f>
        <v>12273118898078.545</v>
      </c>
      <c r="F29" s="22"/>
      <c r="G29" s="33">
        <f>G12+G22</f>
        <v>10703090.385345001</v>
      </c>
      <c r="H29" s="22">
        <f>SUM(H8:H28)</f>
        <v>12273107784030.16</v>
      </c>
      <c r="I29" s="16"/>
      <c r="J29" s="2337" t="s">
        <v>101</v>
      </c>
      <c r="K29" s="2337"/>
      <c r="L29" s="2337"/>
      <c r="N29" s="34" t="e">
        <f>N12+N17+N28+N21</f>
        <v>#REF!</v>
      </c>
      <c r="O29" s="32"/>
      <c r="P29" s="34" t="e">
        <f>P12+P17+P28</f>
        <v>#REF!</v>
      </c>
      <c r="Q29" s="22" t="e">
        <f>SUM(Q8:Q28)</f>
        <v>#REF!</v>
      </c>
    </row>
    <row r="30" spans="1:17" s="7" customFormat="1" ht="29.25" customHeight="1" thickTop="1">
      <c r="A30" s="2338" t="s">
        <v>102</v>
      </c>
      <c r="B30" s="2338"/>
      <c r="C30" s="2338"/>
      <c r="D30" s="2338"/>
      <c r="E30" s="2338"/>
      <c r="F30" s="2338"/>
      <c r="G30" s="2338"/>
      <c r="H30" s="2338"/>
      <c r="I30" s="2338"/>
      <c r="J30" s="2338"/>
      <c r="K30" s="2338"/>
      <c r="L30" s="2338"/>
      <c r="M30" s="2338"/>
      <c r="N30" s="2338"/>
      <c r="O30" s="2338"/>
      <c r="P30" s="2338"/>
      <c r="Q30" s="2338"/>
    </row>
    <row r="31" spans="1:17" s="7" customFormat="1" ht="22.5" customHeight="1">
      <c r="A31" s="2335">
        <v>2</v>
      </c>
      <c r="B31" s="2335"/>
      <c r="C31" s="2335"/>
      <c r="D31" s="2335"/>
      <c r="E31" s="2335"/>
      <c r="F31" s="2335"/>
      <c r="G31" s="2335"/>
      <c r="H31" s="2335"/>
      <c r="I31" s="2335"/>
      <c r="J31" s="2335"/>
      <c r="K31" s="2335"/>
      <c r="L31" s="2335"/>
      <c r="M31" s="2335"/>
      <c r="N31" s="2335"/>
      <c r="O31" s="2335"/>
      <c r="P31" s="2335"/>
      <c r="Q31" s="10">
        <f>'صورت سود و زيان'!E17</f>
        <v>-145491.39390399971</v>
      </c>
    </row>
    <row r="32" spans="1:17">
      <c r="E32" s="35" t="e">
        <f>E29-N29</f>
        <v>#REF!</v>
      </c>
      <c r="G32" s="35" t="e">
        <f>G29-P29</f>
        <v>#REF!</v>
      </c>
      <c r="H32" s="35" t="e">
        <f>H29-Q29</f>
        <v>#REF!</v>
      </c>
      <c r="Q32" s="35">
        <f>Q27-Q31</f>
        <v>-4152757344141.606</v>
      </c>
    </row>
    <row r="35" spans="7:8" ht="24.75">
      <c r="G35" s="8">
        <f>-'دارایی ثابت'!K19</f>
        <v>-803843861585</v>
      </c>
      <c r="H35" s="286"/>
    </row>
    <row r="36" spans="7:8" ht="24.75">
      <c r="G36" s="66">
        <f>'دارایی ثابت'!D19</f>
        <v>42805430206</v>
      </c>
      <c r="H36" s="286"/>
    </row>
    <row r="37" spans="7:8" ht="24.75">
      <c r="G37" s="8">
        <f>SUM(G35:G36)</f>
        <v>-761038431379</v>
      </c>
      <c r="H37" s="286"/>
    </row>
    <row r="38" spans="7:8">
      <c r="G38" s="286"/>
      <c r="H38" s="286"/>
    </row>
    <row r="39" spans="7:8">
      <c r="G39" s="286">
        <f>H19-G37</f>
        <v>13034145501376.223</v>
      </c>
      <c r="H39" s="286"/>
    </row>
    <row r="40" spans="7:8">
      <c r="G40" s="286"/>
      <c r="H40" s="286"/>
    </row>
    <row r="41" spans="7:8">
      <c r="G41" s="286">
        <v>5416355</v>
      </c>
      <c r="H41" s="286"/>
    </row>
    <row r="42" spans="7:8">
      <c r="G42" s="286">
        <f>G39+G41</f>
        <v>13034150917731.223</v>
      </c>
      <c r="H42" s="286"/>
    </row>
    <row r="43" spans="7:8">
      <c r="G43" s="286"/>
      <c r="H43" s="286"/>
    </row>
    <row r="44" spans="7:8">
      <c r="G44" s="286"/>
      <c r="H44" s="286"/>
    </row>
    <row r="45" spans="7:8">
      <c r="G45" s="286"/>
      <c r="H45" s="286"/>
    </row>
    <row r="46" spans="7:8">
      <c r="G46" s="286"/>
      <c r="H46" s="286"/>
    </row>
    <row r="47" spans="7:8">
      <c r="G47" s="286"/>
      <c r="H47" s="286"/>
    </row>
    <row r="48" spans="7:8">
      <c r="G48" s="286"/>
      <c r="H48" s="286"/>
    </row>
    <row r="49" spans="7:8">
      <c r="G49" s="286"/>
      <c r="H49" s="286"/>
    </row>
    <row r="50" spans="7:8">
      <c r="G50" s="286"/>
      <c r="H50" s="286"/>
    </row>
    <row r="51" spans="7:8">
      <c r="G51" s="286"/>
      <c r="H51" s="286"/>
    </row>
    <row r="52" spans="7:8">
      <c r="G52" s="286"/>
      <c r="H52" s="286"/>
    </row>
    <row r="53" spans="7:8">
      <c r="G53" s="286"/>
      <c r="H53" s="286"/>
    </row>
    <row r="54" spans="7:8">
      <c r="G54" s="286"/>
      <c r="H54" s="286"/>
    </row>
    <row r="55" spans="7:8">
      <c r="G55" s="286"/>
      <c r="H55" s="286"/>
    </row>
    <row r="56" spans="7:8">
      <c r="G56" s="286"/>
      <c r="H56" s="286"/>
    </row>
    <row r="57" spans="7:8">
      <c r="G57" s="286"/>
      <c r="H57" s="286"/>
    </row>
    <row r="58" spans="7:8">
      <c r="G58" s="286"/>
      <c r="H58" s="286"/>
    </row>
    <row r="59" spans="7:8">
      <c r="G59" s="286"/>
      <c r="H59" s="286"/>
    </row>
    <row r="60" spans="7:8">
      <c r="G60" s="286"/>
      <c r="H60" s="286"/>
    </row>
    <row r="61" spans="7:8">
      <c r="G61" s="286"/>
      <c r="H61" s="286"/>
    </row>
    <row r="62" spans="7:8">
      <c r="G62" s="286"/>
      <c r="H62" s="286"/>
    </row>
    <row r="63" spans="7:8">
      <c r="G63" s="286"/>
      <c r="H63" s="286"/>
    </row>
    <row r="64" spans="7:8">
      <c r="G64" s="286"/>
      <c r="H64" s="286"/>
    </row>
    <row r="65" spans="7:8">
      <c r="G65" s="286"/>
      <c r="H65" s="286"/>
    </row>
    <row r="66" spans="7:8">
      <c r="G66" s="286"/>
      <c r="H66" s="286"/>
    </row>
    <row r="67" spans="7:8">
      <c r="G67" s="286"/>
      <c r="H67" s="286"/>
    </row>
    <row r="68" spans="7:8">
      <c r="G68" s="286"/>
      <c r="H68" s="286"/>
    </row>
    <row r="69" spans="7:8">
      <c r="G69" s="286"/>
      <c r="H69" s="286"/>
    </row>
    <row r="70" spans="7:8">
      <c r="G70" s="286"/>
      <c r="H70" s="286"/>
    </row>
    <row r="71" spans="7:8">
      <c r="G71" s="286"/>
      <c r="H71" s="286"/>
    </row>
    <row r="72" spans="7:8">
      <c r="G72" s="286"/>
      <c r="H72" s="286"/>
    </row>
    <row r="73" spans="7:8">
      <c r="G73" s="286"/>
      <c r="H73" s="286"/>
    </row>
    <row r="74" spans="7:8">
      <c r="G74" s="286"/>
      <c r="H74" s="286"/>
    </row>
    <row r="75" spans="7:8">
      <c r="G75" s="286"/>
      <c r="H75" s="286"/>
    </row>
    <row r="76" spans="7:8">
      <c r="G76" s="286"/>
      <c r="H76" s="286"/>
    </row>
    <row r="77" spans="7:8">
      <c r="G77" s="286"/>
      <c r="H77" s="286"/>
    </row>
    <row r="78" spans="7:8">
      <c r="G78" s="286"/>
      <c r="H78" s="286"/>
    </row>
    <row r="79" spans="7:8">
      <c r="G79" s="286"/>
      <c r="H79" s="286"/>
    </row>
    <row r="80" spans="7:8">
      <c r="G80" s="286"/>
      <c r="H80" s="286"/>
    </row>
    <row r="81" spans="7:8">
      <c r="G81" s="286"/>
      <c r="H81" s="286"/>
    </row>
    <row r="82" spans="7:8">
      <c r="G82" s="286"/>
      <c r="H82" s="286"/>
    </row>
    <row r="83" spans="7:8">
      <c r="G83" s="286"/>
      <c r="H83" s="286"/>
    </row>
    <row r="84" spans="7:8">
      <c r="G84" s="286"/>
      <c r="H84" s="286"/>
    </row>
    <row r="85" spans="7:8">
      <c r="G85" s="286"/>
      <c r="H85" s="286"/>
    </row>
    <row r="86" spans="7:8">
      <c r="G86" s="286"/>
      <c r="H86" s="286"/>
    </row>
    <row r="87" spans="7:8">
      <c r="G87" s="286"/>
      <c r="H87" s="286"/>
    </row>
    <row r="88" spans="7:8">
      <c r="G88" s="286"/>
      <c r="H88" s="286"/>
    </row>
    <row r="89" spans="7:8">
      <c r="G89" s="286"/>
      <c r="H89" s="286"/>
    </row>
    <row r="90" spans="7:8">
      <c r="G90" s="286"/>
      <c r="H90" s="286"/>
    </row>
    <row r="91" spans="7:8">
      <c r="G91" s="286"/>
      <c r="H91" s="286"/>
    </row>
    <row r="92" spans="7:8">
      <c r="G92" s="286"/>
      <c r="H92" s="286"/>
    </row>
    <row r="93" spans="7:8">
      <c r="G93" s="286"/>
      <c r="H93" s="286"/>
    </row>
    <row r="94" spans="7:8">
      <c r="G94" s="286"/>
      <c r="H94" s="286"/>
    </row>
    <row r="95" spans="7:8">
      <c r="G95" s="286"/>
      <c r="H95" s="286"/>
    </row>
    <row r="96" spans="7:8">
      <c r="G96" s="286"/>
      <c r="H96" s="286"/>
    </row>
    <row r="97" spans="7:8">
      <c r="G97" s="286"/>
      <c r="H97" s="286"/>
    </row>
    <row r="98" spans="7:8">
      <c r="G98" s="286"/>
      <c r="H98" s="286"/>
    </row>
    <row r="99" spans="7:8">
      <c r="G99" s="286"/>
      <c r="H99" s="286"/>
    </row>
    <row r="100" spans="7:8">
      <c r="G100" s="286"/>
      <c r="H100" s="286"/>
    </row>
    <row r="101" spans="7:8">
      <c r="G101" s="286"/>
      <c r="H101" s="286"/>
    </row>
    <row r="102" spans="7:8">
      <c r="G102" s="286"/>
      <c r="H102" s="286"/>
    </row>
    <row r="103" spans="7:8">
      <c r="G103" s="286"/>
      <c r="H103" s="286"/>
    </row>
    <row r="104" spans="7:8">
      <c r="G104" s="286"/>
      <c r="H104" s="286"/>
    </row>
    <row r="105" spans="7:8">
      <c r="G105" s="286"/>
      <c r="H105" s="286"/>
    </row>
    <row r="106" spans="7:8">
      <c r="G106" s="286"/>
      <c r="H106" s="286"/>
    </row>
    <row r="107" spans="7:8">
      <c r="G107" s="286"/>
      <c r="H107" s="286"/>
    </row>
    <row r="108" spans="7:8">
      <c r="G108" s="286"/>
      <c r="H108" s="286"/>
    </row>
    <row r="109" spans="7:8">
      <c r="G109" s="286"/>
      <c r="H109" s="286"/>
    </row>
    <row r="110" spans="7:8">
      <c r="G110" s="286"/>
      <c r="H110" s="286"/>
    </row>
    <row r="111" spans="7:8">
      <c r="G111" s="286"/>
      <c r="H111" s="286"/>
    </row>
    <row r="112" spans="7:8">
      <c r="G112" s="286"/>
      <c r="H112" s="286"/>
    </row>
    <row r="113" spans="7:8">
      <c r="G113" s="286"/>
      <c r="H113" s="286"/>
    </row>
    <row r="114" spans="7:8">
      <c r="G114" s="286"/>
      <c r="H114" s="286"/>
    </row>
    <row r="115" spans="7:8">
      <c r="G115" s="286"/>
      <c r="H115" s="286"/>
    </row>
    <row r="116" spans="7:8">
      <c r="G116" s="286"/>
      <c r="H116" s="286"/>
    </row>
    <row r="117" spans="7:8">
      <c r="G117" s="286"/>
      <c r="H117" s="286"/>
    </row>
    <row r="118" spans="7:8">
      <c r="G118" s="286"/>
      <c r="H118" s="286"/>
    </row>
    <row r="119" spans="7:8">
      <c r="G119" s="286"/>
      <c r="H119" s="286"/>
    </row>
    <row r="120" spans="7:8">
      <c r="G120" s="286"/>
      <c r="H120" s="286"/>
    </row>
    <row r="121" spans="7:8">
      <c r="G121" s="286"/>
      <c r="H121" s="286"/>
    </row>
    <row r="122" spans="7:8">
      <c r="G122" s="286"/>
      <c r="H122" s="286"/>
    </row>
    <row r="123" spans="7:8">
      <c r="G123" s="286"/>
      <c r="H123" s="286"/>
    </row>
    <row r="124" spans="7:8">
      <c r="G124" s="286"/>
      <c r="H124" s="286"/>
    </row>
    <row r="125" spans="7:8">
      <c r="G125" s="286"/>
      <c r="H125" s="286"/>
    </row>
    <row r="126" spans="7:8">
      <c r="G126" s="286"/>
      <c r="H126" s="286"/>
    </row>
    <row r="127" spans="7:8">
      <c r="G127" s="286"/>
      <c r="H127" s="286"/>
    </row>
    <row r="128" spans="7:8">
      <c r="G128" s="286"/>
      <c r="H128" s="286"/>
    </row>
    <row r="129" spans="7:8">
      <c r="G129" s="286"/>
      <c r="H129" s="286"/>
    </row>
    <row r="130" spans="7:8">
      <c r="G130" s="286"/>
      <c r="H130" s="286"/>
    </row>
    <row r="131" spans="7:8">
      <c r="G131" s="286"/>
      <c r="H131" s="286"/>
    </row>
    <row r="132" spans="7:8">
      <c r="G132" s="286"/>
      <c r="H132" s="286"/>
    </row>
    <row r="133" spans="7:8">
      <c r="G133" s="286"/>
      <c r="H133" s="286"/>
    </row>
    <row r="134" spans="7:8">
      <c r="G134" s="286"/>
      <c r="H134" s="286"/>
    </row>
    <row r="135" spans="7:8">
      <c r="G135" s="286"/>
      <c r="H135" s="286"/>
    </row>
    <row r="136" spans="7:8">
      <c r="G136" s="286"/>
      <c r="H136" s="286"/>
    </row>
    <row r="137" spans="7:8">
      <c r="G137" s="286"/>
      <c r="H137" s="286"/>
    </row>
    <row r="138" spans="7:8">
      <c r="G138" s="286"/>
      <c r="H138" s="286"/>
    </row>
    <row r="139" spans="7:8">
      <c r="G139" s="286"/>
      <c r="H139" s="286"/>
    </row>
    <row r="140" spans="7:8">
      <c r="G140" s="286"/>
      <c r="H140" s="286"/>
    </row>
    <row r="141" spans="7:8">
      <c r="G141" s="286"/>
      <c r="H141" s="286"/>
    </row>
    <row r="142" spans="7:8">
      <c r="G142" s="286"/>
      <c r="H142" s="286"/>
    </row>
    <row r="143" spans="7:8">
      <c r="G143" s="286"/>
      <c r="H143" s="286"/>
    </row>
    <row r="144" spans="7:8">
      <c r="G144" s="286"/>
      <c r="H144" s="286"/>
    </row>
    <row r="145" spans="7:8">
      <c r="G145" s="286"/>
      <c r="H145" s="286"/>
    </row>
    <row r="146" spans="7:8">
      <c r="G146" s="286"/>
      <c r="H146" s="286"/>
    </row>
    <row r="147" spans="7:8">
      <c r="G147" s="286"/>
      <c r="H147" s="286"/>
    </row>
    <row r="148" spans="7:8">
      <c r="G148" s="286"/>
      <c r="H148" s="286"/>
    </row>
    <row r="149" spans="7:8">
      <c r="G149" s="286"/>
      <c r="H149" s="286"/>
    </row>
    <row r="150" spans="7:8">
      <c r="G150" s="286"/>
      <c r="H150" s="286"/>
    </row>
    <row r="151" spans="7:8">
      <c r="G151" s="286"/>
      <c r="H151" s="286"/>
    </row>
    <row r="152" spans="7:8">
      <c r="G152" s="286"/>
      <c r="H152" s="286"/>
    </row>
    <row r="153" spans="7:8">
      <c r="G153" s="286"/>
      <c r="H153" s="286"/>
    </row>
    <row r="154" spans="7:8">
      <c r="G154" s="286"/>
      <c r="H154" s="286"/>
    </row>
    <row r="155" spans="7:8">
      <c r="G155" s="286"/>
      <c r="H155" s="286"/>
    </row>
    <row r="156" spans="7:8">
      <c r="G156" s="286"/>
      <c r="H156" s="286"/>
    </row>
    <row r="157" spans="7:8">
      <c r="G157" s="286"/>
      <c r="H157" s="286"/>
    </row>
    <row r="158" spans="7:8">
      <c r="G158" s="286"/>
      <c r="H158" s="286"/>
    </row>
    <row r="159" spans="7:8">
      <c r="G159" s="286"/>
      <c r="H159" s="286"/>
    </row>
    <row r="160" spans="7:8">
      <c r="G160" s="286"/>
      <c r="H160" s="286"/>
    </row>
    <row r="161" spans="7:8">
      <c r="G161" s="286"/>
      <c r="H161" s="286"/>
    </row>
    <row r="162" spans="7:8">
      <c r="G162" s="286"/>
      <c r="H162" s="286"/>
    </row>
    <row r="163" spans="7:8">
      <c r="G163" s="286"/>
      <c r="H163" s="286"/>
    </row>
    <row r="164" spans="7:8">
      <c r="G164" s="286"/>
      <c r="H164" s="286"/>
    </row>
    <row r="165" spans="7:8">
      <c r="G165" s="286"/>
      <c r="H165" s="286"/>
    </row>
    <row r="166" spans="7:8">
      <c r="G166" s="286"/>
      <c r="H166" s="286"/>
    </row>
    <row r="167" spans="7:8">
      <c r="G167" s="286"/>
      <c r="H167" s="286"/>
    </row>
    <row r="168" spans="7:8">
      <c r="G168" s="286"/>
      <c r="H168" s="286"/>
    </row>
    <row r="169" spans="7:8">
      <c r="G169" s="286"/>
      <c r="H169" s="286"/>
    </row>
    <row r="170" spans="7:8">
      <c r="G170" s="286"/>
      <c r="H170" s="286"/>
    </row>
    <row r="171" spans="7:8">
      <c r="G171" s="286"/>
      <c r="H171" s="286"/>
    </row>
    <row r="172" spans="7:8">
      <c r="G172" s="286"/>
      <c r="H172" s="286"/>
    </row>
    <row r="173" spans="7:8">
      <c r="G173" s="286"/>
      <c r="H173" s="286"/>
    </row>
    <row r="174" spans="7:8">
      <c r="G174" s="286"/>
      <c r="H174" s="286"/>
    </row>
    <row r="175" spans="7:8">
      <c r="G175" s="286"/>
      <c r="H175" s="286"/>
    </row>
    <row r="176" spans="7:8">
      <c r="G176" s="286"/>
      <c r="H176" s="286"/>
    </row>
    <row r="177" spans="7:8">
      <c r="G177" s="286"/>
      <c r="H177" s="286"/>
    </row>
    <row r="178" spans="7:8">
      <c r="G178" s="286"/>
      <c r="H178" s="286"/>
    </row>
    <row r="179" spans="7:8">
      <c r="G179" s="286"/>
      <c r="H179" s="286"/>
    </row>
    <row r="180" spans="7:8">
      <c r="G180" s="286"/>
      <c r="H180" s="286"/>
    </row>
    <row r="181" spans="7:8">
      <c r="G181" s="286"/>
      <c r="H181" s="286"/>
    </row>
    <row r="182" spans="7:8">
      <c r="G182" s="286"/>
      <c r="H182" s="286"/>
    </row>
    <row r="183" spans="7:8">
      <c r="G183" s="286"/>
      <c r="H183" s="286"/>
    </row>
    <row r="184" spans="7:8">
      <c r="G184" s="286"/>
      <c r="H184" s="286"/>
    </row>
    <row r="185" spans="7:8">
      <c r="G185" s="286"/>
      <c r="H185" s="286"/>
    </row>
    <row r="186" spans="7:8">
      <c r="G186" s="286"/>
      <c r="H186" s="286"/>
    </row>
    <row r="187" spans="7:8">
      <c r="G187" s="286"/>
      <c r="H187" s="286"/>
    </row>
    <row r="188" spans="7:8">
      <c r="G188" s="286"/>
      <c r="H188" s="286"/>
    </row>
    <row r="189" spans="7:8">
      <c r="G189" s="286"/>
      <c r="H189" s="286"/>
    </row>
    <row r="190" spans="7:8">
      <c r="G190" s="286"/>
      <c r="H190" s="286"/>
    </row>
    <row r="191" spans="7:8">
      <c r="G191" s="286"/>
      <c r="H191" s="286"/>
    </row>
    <row r="192" spans="7:8">
      <c r="G192" s="286"/>
      <c r="H192" s="286"/>
    </row>
    <row r="193" spans="7:8">
      <c r="G193" s="286"/>
      <c r="H193" s="286"/>
    </row>
    <row r="194" spans="7:8">
      <c r="G194" s="286"/>
      <c r="H194" s="286"/>
    </row>
    <row r="195" spans="7:8">
      <c r="G195" s="286"/>
      <c r="H195" s="286"/>
    </row>
    <row r="196" spans="7:8">
      <c r="G196" s="286"/>
      <c r="H196" s="286"/>
    </row>
    <row r="197" spans="7:8">
      <c r="G197" s="286"/>
      <c r="H197" s="286"/>
    </row>
    <row r="198" spans="7:8">
      <c r="G198" s="286"/>
      <c r="H198" s="286"/>
    </row>
    <row r="199" spans="7:8">
      <c r="G199" s="286"/>
      <c r="H199" s="286"/>
    </row>
    <row r="200" spans="7:8">
      <c r="G200" s="286"/>
      <c r="H200" s="286"/>
    </row>
    <row r="201" spans="7:8">
      <c r="G201" s="286"/>
      <c r="H201" s="286"/>
    </row>
    <row r="202" spans="7:8">
      <c r="G202" s="286"/>
      <c r="H202" s="286"/>
    </row>
    <row r="203" spans="7:8">
      <c r="G203" s="286"/>
      <c r="H203" s="286"/>
    </row>
    <row r="204" spans="7:8">
      <c r="G204" s="286"/>
      <c r="H204" s="286"/>
    </row>
    <row r="205" spans="7:8">
      <c r="G205" s="286"/>
      <c r="H205" s="286"/>
    </row>
    <row r="206" spans="7:8">
      <c r="G206" s="286"/>
      <c r="H206" s="286"/>
    </row>
    <row r="207" spans="7:8">
      <c r="G207" s="286"/>
      <c r="H207" s="286"/>
    </row>
    <row r="208" spans="7:8">
      <c r="G208" s="286"/>
      <c r="H208" s="286"/>
    </row>
    <row r="209" spans="7:8">
      <c r="G209" s="286"/>
      <c r="H209" s="286"/>
    </row>
    <row r="210" spans="7:8">
      <c r="G210" s="286"/>
      <c r="H210" s="286"/>
    </row>
    <row r="211" spans="7:8">
      <c r="G211" s="286"/>
      <c r="H211" s="286"/>
    </row>
    <row r="212" spans="7:8">
      <c r="G212" s="286"/>
      <c r="H212" s="286"/>
    </row>
    <row r="213" spans="7:8">
      <c r="G213" s="286"/>
      <c r="H213" s="286"/>
    </row>
    <row r="214" spans="7:8">
      <c r="G214" s="286"/>
      <c r="H214" s="286"/>
    </row>
    <row r="215" spans="7:8">
      <c r="G215" s="286"/>
      <c r="H215" s="286"/>
    </row>
    <row r="216" spans="7:8">
      <c r="G216" s="286"/>
      <c r="H216" s="286"/>
    </row>
    <row r="217" spans="7:8">
      <c r="G217" s="286"/>
      <c r="H217" s="286"/>
    </row>
    <row r="218" spans="7:8">
      <c r="G218" s="286"/>
      <c r="H218" s="286"/>
    </row>
    <row r="219" spans="7:8">
      <c r="G219" s="286"/>
      <c r="H219" s="286"/>
    </row>
    <row r="220" spans="7:8">
      <c r="G220" s="286"/>
      <c r="H220" s="286"/>
    </row>
    <row r="221" spans="7:8">
      <c r="G221" s="286"/>
      <c r="H221" s="286"/>
    </row>
    <row r="222" spans="7:8">
      <c r="G222" s="286"/>
      <c r="H222" s="286"/>
    </row>
    <row r="223" spans="7:8">
      <c r="G223" s="286"/>
      <c r="H223" s="286"/>
    </row>
    <row r="224" spans="7:8">
      <c r="G224" s="286"/>
      <c r="H224" s="286"/>
    </row>
    <row r="225" spans="7:8">
      <c r="G225" s="286"/>
      <c r="H225" s="286"/>
    </row>
    <row r="226" spans="7:8">
      <c r="G226" s="286"/>
      <c r="H226" s="286"/>
    </row>
    <row r="227" spans="7:8">
      <c r="G227" s="286"/>
      <c r="H227" s="286"/>
    </row>
    <row r="228" spans="7:8">
      <c r="G228" s="286"/>
      <c r="H228" s="286"/>
    </row>
    <row r="229" spans="7:8">
      <c r="G229" s="286"/>
      <c r="H229" s="286"/>
    </row>
    <row r="230" spans="7:8">
      <c r="G230" s="286"/>
      <c r="H230" s="286"/>
    </row>
    <row r="231" spans="7:8">
      <c r="G231" s="286"/>
      <c r="H231" s="286"/>
    </row>
    <row r="232" spans="7:8">
      <c r="G232" s="286"/>
      <c r="H232" s="286"/>
    </row>
    <row r="233" spans="7:8">
      <c r="G233" s="286"/>
      <c r="H233" s="286"/>
    </row>
    <row r="234" spans="7:8">
      <c r="G234" s="286"/>
      <c r="H234" s="286"/>
    </row>
    <row r="235" spans="7:8">
      <c r="G235" s="286"/>
      <c r="H235" s="286"/>
    </row>
    <row r="236" spans="7:8">
      <c r="G236" s="286"/>
      <c r="H236" s="286"/>
    </row>
    <row r="237" spans="7:8">
      <c r="G237" s="286"/>
      <c r="H237" s="286"/>
    </row>
    <row r="238" spans="7:8">
      <c r="G238" s="286"/>
      <c r="H238" s="286"/>
    </row>
    <row r="239" spans="7:8">
      <c r="G239" s="286"/>
      <c r="H239" s="286"/>
    </row>
    <row r="240" spans="7:8">
      <c r="G240" s="286"/>
      <c r="H240" s="286"/>
    </row>
    <row r="241" spans="7:8">
      <c r="G241" s="286"/>
      <c r="H241" s="286"/>
    </row>
    <row r="242" spans="7:8">
      <c r="G242" s="286"/>
      <c r="H242" s="286"/>
    </row>
    <row r="243" spans="7:8">
      <c r="G243" s="286"/>
      <c r="H243" s="286"/>
    </row>
    <row r="244" spans="7:8">
      <c r="G244" s="286"/>
      <c r="H244" s="286"/>
    </row>
    <row r="245" spans="7:8">
      <c r="G245" s="286"/>
      <c r="H245" s="286"/>
    </row>
    <row r="246" spans="7:8">
      <c r="G246" s="286"/>
      <c r="H246" s="286"/>
    </row>
    <row r="247" spans="7:8">
      <c r="G247" s="286"/>
      <c r="H247" s="286"/>
    </row>
    <row r="248" spans="7:8">
      <c r="G248" s="286"/>
      <c r="H248" s="286"/>
    </row>
    <row r="249" spans="7:8">
      <c r="G249" s="286"/>
      <c r="H249" s="286"/>
    </row>
    <row r="250" spans="7:8">
      <c r="G250" s="286"/>
      <c r="H250" s="286"/>
    </row>
    <row r="251" spans="7:8">
      <c r="G251" s="286"/>
      <c r="H251" s="286"/>
    </row>
    <row r="252" spans="7:8">
      <c r="G252" s="286"/>
      <c r="H252" s="286"/>
    </row>
    <row r="253" spans="7:8">
      <c r="G253" s="286"/>
      <c r="H253" s="286"/>
    </row>
    <row r="254" spans="7:8">
      <c r="G254" s="286"/>
      <c r="H254" s="286"/>
    </row>
    <row r="255" spans="7:8">
      <c r="G255" s="286"/>
      <c r="H255" s="286"/>
    </row>
    <row r="256" spans="7:8">
      <c r="G256" s="286"/>
      <c r="H256" s="286"/>
    </row>
    <row r="257" spans="7:8">
      <c r="G257" s="286"/>
      <c r="H257" s="286"/>
    </row>
    <row r="258" spans="7:8">
      <c r="G258" s="286"/>
      <c r="H258" s="286"/>
    </row>
    <row r="259" spans="7:8">
      <c r="G259" s="286"/>
      <c r="H259" s="286"/>
    </row>
    <row r="260" spans="7:8">
      <c r="G260" s="286"/>
      <c r="H260" s="286"/>
    </row>
    <row r="261" spans="7:8">
      <c r="G261" s="286"/>
      <c r="H261" s="286"/>
    </row>
    <row r="262" spans="7:8">
      <c r="G262" s="286"/>
      <c r="H262" s="286"/>
    </row>
  </sheetData>
  <mergeCells count="6">
    <mergeCell ref="A31:P31"/>
    <mergeCell ref="A1:P1"/>
    <mergeCell ref="A2:P2"/>
    <mergeCell ref="A3:P3"/>
    <mergeCell ref="J29:L29"/>
    <mergeCell ref="A30:Q30"/>
  </mergeCells>
  <pageMargins left="0.70866141732283472" right="0.70866141732283472" top="0.74803149606299213" bottom="0.74803149606299213" header="0.31496062992125984" footer="0.31496062992125984"/>
  <pageSetup paperSize="9" scale="53"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rightToLeft="1" workbookViewId="0">
      <selection activeCell="I24" sqref="I24"/>
    </sheetView>
  </sheetViews>
  <sheetFormatPr defaultColWidth="9" defaultRowHeight="12.75"/>
  <cols>
    <col min="1" max="1" width="13.5703125" style="565" bestFit="1" customWidth="1"/>
    <col min="2" max="2" width="29.28515625" style="565" bestFit="1" customWidth="1"/>
    <col min="3" max="3" width="32.85546875" style="565" bestFit="1" customWidth="1"/>
    <col min="4" max="4" width="28.42578125" style="565" bestFit="1" customWidth="1"/>
    <col min="5" max="5" width="11.7109375" style="565" bestFit="1" customWidth="1"/>
    <col min="6" max="6" width="8.42578125" style="565" bestFit="1" customWidth="1"/>
    <col min="7" max="16384" width="9" style="565"/>
  </cols>
  <sheetData>
    <row r="1" spans="1:6" s="556" customFormat="1" ht="25.5">
      <c r="A1" s="554" t="s">
        <v>674</v>
      </c>
      <c r="B1" s="554" t="s">
        <v>675</v>
      </c>
      <c r="C1" s="554" t="s">
        <v>676</v>
      </c>
      <c r="D1" s="554" t="s">
        <v>677</v>
      </c>
      <c r="E1" s="554" t="s">
        <v>678</v>
      </c>
      <c r="F1" s="555" t="s">
        <v>679</v>
      </c>
    </row>
    <row r="2" spans="1:6" s="561" customFormat="1" ht="15.75">
      <c r="A2" s="557">
        <v>222103925</v>
      </c>
      <c r="B2" s="558" t="s">
        <v>680</v>
      </c>
      <c r="C2" s="558" t="s">
        <v>681</v>
      </c>
      <c r="D2" s="557" t="s">
        <v>682</v>
      </c>
      <c r="E2" s="559">
        <v>19048</v>
      </c>
      <c r="F2" s="560">
        <v>9524</v>
      </c>
    </row>
    <row r="3" spans="1:6" s="561" customFormat="1" ht="15.75">
      <c r="A3" s="557">
        <v>222060718</v>
      </c>
      <c r="B3" s="558" t="s">
        <v>683</v>
      </c>
      <c r="C3" s="558" t="s">
        <v>684</v>
      </c>
      <c r="D3" s="557" t="s">
        <v>685</v>
      </c>
      <c r="E3" s="562">
        <v>3294</v>
      </c>
      <c r="F3" s="563">
        <v>1815</v>
      </c>
    </row>
    <row r="4" spans="1:6" s="561" customFormat="1" ht="15.75">
      <c r="A4" s="557">
        <v>222060718</v>
      </c>
      <c r="B4" s="558" t="s">
        <v>683</v>
      </c>
      <c r="C4" s="558" t="s">
        <v>686</v>
      </c>
      <c r="D4" s="557" t="s">
        <v>687</v>
      </c>
      <c r="E4" s="562">
        <v>4026</v>
      </c>
      <c r="F4" s="563">
        <v>2013</v>
      </c>
    </row>
    <row r="5" spans="1:6" s="561" customFormat="1" ht="15.75">
      <c r="A5" s="557">
        <v>222000181</v>
      </c>
      <c r="B5" s="558" t="s">
        <v>688</v>
      </c>
      <c r="C5" s="558" t="s">
        <v>689</v>
      </c>
      <c r="D5" s="564" t="s">
        <v>690</v>
      </c>
      <c r="E5" s="562">
        <v>21247</v>
      </c>
      <c r="F5" s="563">
        <v>2675</v>
      </c>
    </row>
    <row r="6" spans="1:6" s="561" customFormat="1" ht="15.75">
      <c r="A6" s="557">
        <v>222000181</v>
      </c>
      <c r="B6" s="558" t="s">
        <v>688</v>
      </c>
      <c r="C6" s="558" t="s">
        <v>681</v>
      </c>
      <c r="D6" s="564" t="s">
        <v>691</v>
      </c>
      <c r="E6" s="562">
        <v>20000</v>
      </c>
      <c r="F6" s="563">
        <v>18372</v>
      </c>
    </row>
    <row r="7" spans="1:6" s="561" customFormat="1" ht="15.75">
      <c r="A7" s="557">
        <v>222602835</v>
      </c>
      <c r="B7" s="558" t="s">
        <v>692</v>
      </c>
      <c r="C7" s="558" t="s">
        <v>689</v>
      </c>
      <c r="D7" s="564" t="s">
        <v>693</v>
      </c>
      <c r="E7" s="562">
        <v>48125</v>
      </c>
      <c r="F7" s="563">
        <v>31106</v>
      </c>
    </row>
    <row r="8" spans="1:6" s="561" customFormat="1" ht="15.75">
      <c r="A8" s="557">
        <v>222602835</v>
      </c>
      <c r="B8" s="558" t="s">
        <v>692</v>
      </c>
      <c r="C8" s="558" t="s">
        <v>694</v>
      </c>
      <c r="D8" s="564" t="s">
        <v>695</v>
      </c>
      <c r="E8" s="562">
        <v>3541</v>
      </c>
      <c r="F8" s="563">
        <v>1086</v>
      </c>
    </row>
    <row r="9" spans="1:6" s="561" customFormat="1" ht="15.75">
      <c r="A9" s="557">
        <v>222602835</v>
      </c>
      <c r="B9" s="558" t="s">
        <v>692</v>
      </c>
      <c r="C9" s="558" t="s">
        <v>681</v>
      </c>
      <c r="D9" s="564" t="s">
        <v>696</v>
      </c>
      <c r="E9" s="562">
        <v>460</v>
      </c>
      <c r="F9" s="563">
        <v>460</v>
      </c>
    </row>
    <row r="10" spans="1:6" s="561" customFormat="1" ht="15.75">
      <c r="A10" s="557">
        <v>221000600</v>
      </c>
      <c r="B10" s="558" t="s">
        <v>697</v>
      </c>
      <c r="C10" s="558" t="s">
        <v>698</v>
      </c>
      <c r="D10" s="557" t="s">
        <v>699</v>
      </c>
      <c r="E10" s="562">
        <v>732</v>
      </c>
      <c r="F10" s="563">
        <v>732</v>
      </c>
    </row>
    <row r="11" spans="1:6" s="561" customFormat="1" ht="15.75">
      <c r="A11" s="557">
        <v>221000467</v>
      </c>
      <c r="B11" s="558" t="s">
        <v>700</v>
      </c>
      <c r="C11" s="558" t="s">
        <v>701</v>
      </c>
      <c r="D11" s="557" t="s">
        <v>702</v>
      </c>
      <c r="E11" s="562">
        <v>4416</v>
      </c>
      <c r="F11" s="563">
        <v>800</v>
      </c>
    </row>
    <row r="12" spans="1:6" s="561" customFormat="1" ht="15.75">
      <c r="A12" s="557">
        <v>221018240</v>
      </c>
      <c r="B12" s="558" t="s">
        <v>703</v>
      </c>
      <c r="C12" s="558" t="s">
        <v>704</v>
      </c>
      <c r="D12" s="557" t="s">
        <v>705</v>
      </c>
      <c r="E12" s="562">
        <v>2742</v>
      </c>
      <c r="F12" s="563">
        <v>736</v>
      </c>
    </row>
    <row r="13" spans="1:6" ht="15.75">
      <c r="A13" s="557">
        <v>221489097</v>
      </c>
      <c r="B13" s="558" t="s">
        <v>706</v>
      </c>
      <c r="C13" s="558" t="s">
        <v>701</v>
      </c>
      <c r="D13" s="557" t="s">
        <v>707</v>
      </c>
      <c r="E13" s="562">
        <v>2666</v>
      </c>
      <c r="F13" s="563">
        <v>444</v>
      </c>
    </row>
    <row r="14" spans="1:6" ht="15.75">
      <c r="A14" s="557">
        <v>221000928</v>
      </c>
      <c r="B14" s="558" t="s">
        <v>708</v>
      </c>
      <c r="C14" s="558" t="s">
        <v>701</v>
      </c>
      <c r="D14" s="557" t="s">
        <v>709</v>
      </c>
      <c r="E14" s="562">
        <v>2024</v>
      </c>
      <c r="F14" s="563">
        <v>373</v>
      </c>
    </row>
    <row r="15" spans="1:6" ht="15.75">
      <c r="A15" s="557">
        <v>221000091</v>
      </c>
      <c r="B15" s="558" t="s">
        <v>710</v>
      </c>
      <c r="C15" s="558" t="s">
        <v>711</v>
      </c>
      <c r="D15" s="557" t="s">
        <v>712</v>
      </c>
      <c r="E15" s="562">
        <v>44179</v>
      </c>
      <c r="F15" s="563">
        <v>44179</v>
      </c>
    </row>
    <row r="16" spans="1:6" ht="15.75">
      <c r="A16" s="557">
        <v>222602886</v>
      </c>
      <c r="B16" s="558" t="s">
        <v>713</v>
      </c>
      <c r="C16" s="558" t="s">
        <v>714</v>
      </c>
      <c r="D16" s="557" t="s">
        <v>712</v>
      </c>
      <c r="E16" s="562">
        <v>8674</v>
      </c>
      <c r="F16" s="563">
        <v>8674</v>
      </c>
    </row>
    <row r="17" spans="1:6" ht="15.75">
      <c r="A17" s="2353"/>
      <c r="B17" s="2353"/>
      <c r="C17" s="566"/>
      <c r="D17" s="567" t="s">
        <v>478</v>
      </c>
      <c r="E17" s="562">
        <f>SUM(E2:E16)</f>
        <v>185174</v>
      </c>
      <c r="F17" s="563">
        <f>SUM(F2:F16)</f>
        <v>122989</v>
      </c>
    </row>
  </sheetData>
  <mergeCells count="1">
    <mergeCell ref="A17:B17"/>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rightToLeft="1" view="pageBreakPreview" topLeftCell="F13" zoomScale="39" zoomScaleNormal="64" zoomScaleSheetLayoutView="39" workbookViewId="0">
      <selection activeCell="I24" sqref="I24"/>
    </sheetView>
  </sheetViews>
  <sheetFormatPr defaultColWidth="9" defaultRowHeight="31.5"/>
  <cols>
    <col min="1" max="1" width="1.7109375" style="361" customWidth="1"/>
    <col min="2" max="2" width="64.42578125" style="363" customWidth="1"/>
    <col min="3" max="3" width="69.140625" style="361" bestFit="1" customWidth="1"/>
    <col min="4" max="4" width="61.140625" style="362" bestFit="1" customWidth="1"/>
    <col min="5" max="5" width="64" style="362" customWidth="1"/>
    <col min="6" max="6" width="72.42578125" style="362" customWidth="1"/>
    <col min="7" max="7" width="48.85546875" style="362" customWidth="1"/>
    <col min="8" max="8" width="63.28515625" style="362" customWidth="1"/>
    <col min="9" max="9" width="63.7109375" style="362" customWidth="1"/>
    <col min="10" max="10" width="62.28515625" style="362" customWidth="1"/>
    <col min="11" max="11" width="57.85546875" style="362" customWidth="1"/>
    <col min="12" max="12" width="57.42578125" style="362" bestFit="1" customWidth="1"/>
    <col min="13" max="13" width="58.140625" style="362" bestFit="1" customWidth="1"/>
    <col min="14" max="14" width="57.42578125" style="362" bestFit="1" customWidth="1"/>
    <col min="15" max="15" width="67.140625" style="362" customWidth="1"/>
    <col min="16" max="16" width="6.85546875" style="361" customWidth="1"/>
    <col min="17" max="17" width="15.5703125" style="361" customWidth="1"/>
    <col min="18" max="18" width="30.42578125" style="361" bestFit="1" customWidth="1"/>
    <col min="19" max="25" width="15.5703125" style="361" customWidth="1"/>
    <col min="26" max="26" width="16.85546875" style="361" customWidth="1"/>
    <col min="27" max="50" width="15.5703125" style="361" customWidth="1"/>
    <col min="51" max="16384" width="9" style="361"/>
  </cols>
  <sheetData>
    <row r="1" spans="1:17" s="352" customFormat="1" ht="66" customHeight="1">
      <c r="B1" s="2362" t="s">
        <v>0</v>
      </c>
      <c r="C1" s="2362"/>
      <c r="D1" s="2362"/>
      <c r="E1" s="2362"/>
      <c r="F1" s="2362"/>
      <c r="G1" s="2362"/>
      <c r="H1" s="2362"/>
      <c r="I1" s="2362"/>
      <c r="J1" s="2362"/>
      <c r="K1" s="2362"/>
      <c r="L1" s="2362"/>
      <c r="M1" s="2362"/>
      <c r="N1" s="2362"/>
      <c r="O1" s="2362"/>
    </row>
    <row r="2" spans="1:17" s="352" customFormat="1" ht="66" customHeight="1">
      <c r="B2" s="2362" t="s">
        <v>573</v>
      </c>
      <c r="C2" s="2362"/>
      <c r="D2" s="2362"/>
      <c r="E2" s="2362"/>
      <c r="F2" s="2362"/>
      <c r="G2" s="2362"/>
      <c r="H2" s="2362"/>
      <c r="I2" s="2362"/>
      <c r="J2" s="2362"/>
      <c r="K2" s="2362"/>
      <c r="L2" s="2362"/>
      <c r="M2" s="2362"/>
      <c r="N2" s="2362"/>
      <c r="O2" s="2362"/>
    </row>
    <row r="3" spans="1:17" s="352" customFormat="1" ht="66" customHeight="1">
      <c r="B3" s="2362" t="s">
        <v>775</v>
      </c>
      <c r="C3" s="2362"/>
      <c r="D3" s="2362"/>
      <c r="E3" s="2362"/>
      <c r="F3" s="2362"/>
      <c r="G3" s="2362"/>
      <c r="H3" s="2362"/>
      <c r="I3" s="2362"/>
      <c r="J3" s="2362"/>
      <c r="K3" s="2362"/>
      <c r="L3" s="2362"/>
      <c r="M3" s="2362"/>
      <c r="N3" s="2362"/>
      <c r="O3" s="2362"/>
    </row>
    <row r="4" spans="1:17" s="350" customFormat="1" ht="15.75" customHeight="1">
      <c r="B4" s="278"/>
      <c r="C4" s="278"/>
      <c r="D4" s="278"/>
      <c r="E4" s="278"/>
      <c r="F4" s="278"/>
      <c r="G4" s="278"/>
      <c r="H4" s="278"/>
      <c r="I4" s="278"/>
      <c r="J4" s="278"/>
      <c r="K4" s="278"/>
      <c r="L4" s="278"/>
      <c r="M4" s="278"/>
      <c r="N4" s="278"/>
      <c r="O4" s="278"/>
    </row>
    <row r="5" spans="1:17" s="352" customFormat="1" ht="78">
      <c r="B5" s="2363" t="s">
        <v>738</v>
      </c>
      <c r="C5" s="2363"/>
      <c r="D5" s="2363"/>
      <c r="E5" s="354"/>
      <c r="F5" s="354"/>
      <c r="G5" s="354"/>
      <c r="H5" s="354"/>
      <c r="I5" s="354"/>
      <c r="J5" s="354"/>
      <c r="K5" s="354"/>
      <c r="L5" s="354"/>
      <c r="M5" s="354"/>
      <c r="N5" s="354"/>
      <c r="O5" s="354"/>
    </row>
    <row r="6" spans="1:17" s="501" customFormat="1" ht="26.25" customHeight="1">
      <c r="B6" s="511"/>
      <c r="D6" s="512"/>
      <c r="E6" s="512"/>
      <c r="F6" s="512"/>
      <c r="G6" s="512"/>
      <c r="H6" s="512"/>
      <c r="I6" s="512"/>
      <c r="J6" s="512"/>
      <c r="K6" s="512"/>
      <c r="L6" s="512"/>
      <c r="M6" s="512"/>
      <c r="N6" s="512"/>
      <c r="O6" s="512"/>
    </row>
    <row r="7" spans="1:17" s="356" customFormat="1" ht="84.75" customHeight="1">
      <c r="B7" s="2364" t="s">
        <v>103</v>
      </c>
      <c r="C7" s="2365" t="s">
        <v>747</v>
      </c>
      <c r="D7" s="2354" t="s">
        <v>768</v>
      </c>
      <c r="E7" s="2355"/>
      <c r="F7" s="2355"/>
      <c r="G7" s="2355"/>
      <c r="H7" s="2355"/>
      <c r="I7" s="2356"/>
      <c r="J7" s="2354" t="s">
        <v>768</v>
      </c>
      <c r="K7" s="2355"/>
      <c r="L7" s="2355"/>
      <c r="M7" s="2355"/>
      <c r="N7" s="2356"/>
      <c r="O7" s="614"/>
    </row>
    <row r="8" spans="1:17" s="359" customFormat="1" ht="67.5" customHeight="1">
      <c r="A8" s="356"/>
      <c r="B8" s="2364"/>
      <c r="C8" s="2366"/>
      <c r="D8" s="2360" t="s">
        <v>291</v>
      </c>
      <c r="E8" s="2357" t="s">
        <v>490</v>
      </c>
      <c r="F8" s="2357" t="s">
        <v>647</v>
      </c>
      <c r="G8" s="2368" t="s">
        <v>609</v>
      </c>
      <c r="H8" s="2360" t="s">
        <v>199</v>
      </c>
      <c r="I8" s="2357" t="s">
        <v>748</v>
      </c>
      <c r="J8" s="2360" t="s">
        <v>291</v>
      </c>
      <c r="K8" s="2357" t="s">
        <v>490</v>
      </c>
      <c r="L8" s="2368" t="s">
        <v>609</v>
      </c>
      <c r="M8" s="2360" t="s">
        <v>199</v>
      </c>
      <c r="N8" s="2357" t="s">
        <v>749</v>
      </c>
    </row>
    <row r="9" spans="1:17" s="479" customFormat="1" ht="175.5" customHeight="1">
      <c r="B9" s="2364"/>
      <c r="C9" s="2367"/>
      <c r="D9" s="2361"/>
      <c r="E9" s="2358"/>
      <c r="F9" s="2358"/>
      <c r="G9" s="2369"/>
      <c r="H9" s="2361"/>
      <c r="I9" s="2358"/>
      <c r="J9" s="2361"/>
      <c r="K9" s="2358"/>
      <c r="L9" s="2369"/>
      <c r="M9" s="2361"/>
      <c r="N9" s="2358"/>
    </row>
    <row r="10" spans="1:17" ht="91.5" customHeight="1">
      <c r="B10" s="513" t="s">
        <v>104</v>
      </c>
      <c r="C10" s="514">
        <v>132088744302</v>
      </c>
      <c r="D10" s="514">
        <v>0</v>
      </c>
      <c r="E10" s="514">
        <v>0</v>
      </c>
      <c r="F10" s="514">
        <v>0</v>
      </c>
      <c r="G10" s="514">
        <v>0</v>
      </c>
      <c r="H10" s="514">
        <v>0</v>
      </c>
      <c r="I10" s="514">
        <f>C10+D10+E10+G10+F10+H10</f>
        <v>132088744302</v>
      </c>
      <c r="J10" s="514">
        <v>0</v>
      </c>
      <c r="K10" s="514">
        <v>0</v>
      </c>
      <c r="L10" s="514">
        <v>0</v>
      </c>
      <c r="M10" s="514">
        <v>0</v>
      </c>
      <c r="N10" s="514">
        <f>I10+J10+K10-L10+M10</f>
        <v>132088744302</v>
      </c>
      <c r="O10" s="361"/>
      <c r="Q10" s="362"/>
    </row>
    <row r="11" spans="1:17" ht="91.5" customHeight="1">
      <c r="B11" s="513" t="s">
        <v>105</v>
      </c>
      <c r="C11" s="514">
        <v>113092077998</v>
      </c>
      <c r="D11" s="514">
        <v>1128238965</v>
      </c>
      <c r="E11" s="514">
        <v>0</v>
      </c>
      <c r="F11" s="514">
        <v>0</v>
      </c>
      <c r="G11" s="514">
        <v>0</v>
      </c>
      <c r="H11" s="514">
        <v>5013064359</v>
      </c>
      <c r="I11" s="514">
        <f>C11+D11+E11+G11+F11+H11</f>
        <v>119233381322</v>
      </c>
      <c r="J11" s="514">
        <v>7621712500</v>
      </c>
      <c r="K11" s="514">
        <v>12032413501</v>
      </c>
      <c r="L11" s="514">
        <v>0</v>
      </c>
      <c r="M11" s="514">
        <v>112800000</v>
      </c>
      <c r="N11" s="514">
        <f t="shared" ref="N11:N19" si="0">I11+J11+K11-L11+M11</f>
        <v>139000307323</v>
      </c>
      <c r="O11" s="361"/>
      <c r="Q11" s="362"/>
    </row>
    <row r="12" spans="1:17" ht="91.5" customHeight="1">
      <c r="B12" s="513" t="s">
        <v>106</v>
      </c>
      <c r="C12" s="514">
        <v>15026241419744</v>
      </c>
      <c r="D12" s="514">
        <v>22329006464</v>
      </c>
      <c r="E12" s="514">
        <v>1161059473896</v>
      </c>
      <c r="F12" s="515">
        <v>-7256677668189</v>
      </c>
      <c r="G12" s="515">
        <v>0</v>
      </c>
      <c r="H12" s="514">
        <v>4348930874</v>
      </c>
      <c r="I12" s="514">
        <f t="shared" ref="I12:I16" si="1">C12+D12+E12+G12+F12+H12</f>
        <v>8957301162789</v>
      </c>
      <c r="J12" s="514">
        <v>29850371107</v>
      </c>
      <c r="K12" s="514">
        <v>791811448084</v>
      </c>
      <c r="L12" s="514">
        <v>0</v>
      </c>
      <c r="M12" s="514">
        <v>2650000000</v>
      </c>
      <c r="N12" s="514">
        <f t="shared" si="0"/>
        <v>9781612981980</v>
      </c>
      <c r="O12" s="361"/>
      <c r="Q12" s="362"/>
    </row>
    <row r="13" spans="1:17" ht="91.5" customHeight="1">
      <c r="B13" s="513" t="s">
        <v>107</v>
      </c>
      <c r="C13" s="514">
        <v>3877500000</v>
      </c>
      <c r="D13" s="514">
        <v>2890000000</v>
      </c>
      <c r="E13" s="514">
        <v>0</v>
      </c>
      <c r="F13" s="514">
        <v>0</v>
      </c>
      <c r="G13" s="514">
        <v>-1120000000</v>
      </c>
      <c r="H13" s="514">
        <v>0</v>
      </c>
      <c r="I13" s="514">
        <f t="shared" si="1"/>
        <v>5647500000</v>
      </c>
      <c r="J13" s="514">
        <v>0</v>
      </c>
      <c r="K13" s="514">
        <v>0</v>
      </c>
      <c r="L13" s="514">
        <v>570000000</v>
      </c>
      <c r="M13" s="514">
        <v>0</v>
      </c>
      <c r="N13" s="514">
        <f>I13+J13+K13-L13+M13</f>
        <v>5077500000</v>
      </c>
      <c r="O13" s="361"/>
      <c r="Q13" s="362"/>
    </row>
    <row r="14" spans="1:17" ht="91.5" customHeight="1">
      <c r="B14" s="513" t="s">
        <v>108</v>
      </c>
      <c r="C14" s="514">
        <v>6454058827</v>
      </c>
      <c r="D14" s="514">
        <v>0</v>
      </c>
      <c r="E14" s="514">
        <v>0</v>
      </c>
      <c r="F14" s="514">
        <v>0</v>
      </c>
      <c r="G14" s="514">
        <v>-1500000</v>
      </c>
      <c r="H14" s="514">
        <v>0</v>
      </c>
      <c r="I14" s="514">
        <f t="shared" si="1"/>
        <v>6452558827</v>
      </c>
      <c r="J14" s="514">
        <v>2152000000</v>
      </c>
      <c r="K14" s="514">
        <v>0</v>
      </c>
      <c r="L14" s="514">
        <v>265199000</v>
      </c>
      <c r="M14" s="514">
        <v>0</v>
      </c>
      <c r="N14" s="514">
        <f t="shared" si="0"/>
        <v>8339359827</v>
      </c>
      <c r="O14" s="361"/>
      <c r="Q14" s="362"/>
    </row>
    <row r="15" spans="1:17" ht="91.5" customHeight="1">
      <c r="B15" s="513" t="s">
        <v>23</v>
      </c>
      <c r="C15" s="514">
        <v>19206813748</v>
      </c>
      <c r="D15" s="514">
        <v>3779540006</v>
      </c>
      <c r="E15" s="514">
        <v>0</v>
      </c>
      <c r="F15" s="514">
        <v>0</v>
      </c>
      <c r="G15" s="514">
        <v>-57845859</v>
      </c>
      <c r="H15" s="514">
        <v>0</v>
      </c>
      <c r="I15" s="514">
        <f t="shared" si="1"/>
        <v>22928507895</v>
      </c>
      <c r="J15" s="514">
        <v>6886874000</v>
      </c>
      <c r="K15" s="514">
        <v>0</v>
      </c>
      <c r="L15" s="514">
        <v>28921994</v>
      </c>
      <c r="M15" s="514">
        <v>0</v>
      </c>
      <c r="N15" s="514">
        <f t="shared" si="0"/>
        <v>29786459901</v>
      </c>
      <c r="O15" s="361"/>
      <c r="Q15" s="362"/>
    </row>
    <row r="16" spans="1:17" ht="91.5" customHeight="1">
      <c r="B16" s="513" t="s">
        <v>109</v>
      </c>
      <c r="C16" s="514">
        <v>9471828580</v>
      </c>
      <c r="D16" s="514">
        <v>4240485196</v>
      </c>
      <c r="E16" s="514">
        <v>0</v>
      </c>
      <c r="F16" s="514">
        <v>0</v>
      </c>
      <c r="G16" s="514">
        <v>-5483300</v>
      </c>
      <c r="H16" s="514">
        <v>0</v>
      </c>
      <c r="I16" s="514">
        <f t="shared" si="1"/>
        <v>13706830476</v>
      </c>
      <c r="J16" s="514">
        <v>3762459000</v>
      </c>
      <c r="K16" s="514">
        <v>0</v>
      </c>
      <c r="L16" s="514">
        <v>1300000</v>
      </c>
      <c r="M16" s="514">
        <v>0</v>
      </c>
      <c r="N16" s="514">
        <f t="shared" si="0"/>
        <v>17467989476</v>
      </c>
      <c r="O16" s="361"/>
      <c r="Q16" s="362"/>
    </row>
    <row r="17" spans="1:17" ht="91.5" customHeight="1">
      <c r="B17" s="516" t="s">
        <v>515</v>
      </c>
      <c r="C17" s="514">
        <f t="shared" ref="C17:I17" si="2">SUM(C10:C16)</f>
        <v>15310432443199</v>
      </c>
      <c r="D17" s="514">
        <f t="shared" si="2"/>
        <v>34367270631</v>
      </c>
      <c r="E17" s="514">
        <f t="shared" si="2"/>
        <v>1161059473896</v>
      </c>
      <c r="F17" s="514">
        <f t="shared" si="2"/>
        <v>-7256677668189</v>
      </c>
      <c r="G17" s="514">
        <f t="shared" si="2"/>
        <v>-1184829159</v>
      </c>
      <c r="H17" s="514">
        <f t="shared" si="2"/>
        <v>9361995233</v>
      </c>
      <c r="I17" s="514">
        <f t="shared" si="2"/>
        <v>9257358685611</v>
      </c>
      <c r="J17" s="514">
        <f>SUM(J10:J16)</f>
        <v>50273416607</v>
      </c>
      <c r="K17" s="514">
        <f>SUM(K10:K16)</f>
        <v>803843861585</v>
      </c>
      <c r="L17" s="514">
        <f>SUM(L10:L16)</f>
        <v>865420994</v>
      </c>
      <c r="M17" s="514">
        <f>SUM(M10:M16)</f>
        <v>2762800000</v>
      </c>
      <c r="N17" s="514">
        <f t="shared" si="0"/>
        <v>10113373342809</v>
      </c>
      <c r="O17" s="361"/>
      <c r="Q17" s="362"/>
    </row>
    <row r="18" spans="1:17" s="363" customFormat="1" ht="91.5" customHeight="1">
      <c r="B18" s="513" t="s">
        <v>110</v>
      </c>
      <c r="C18" s="514">
        <v>20816685423</v>
      </c>
      <c r="D18" s="514">
        <v>8438159575</v>
      </c>
      <c r="E18" s="514">
        <v>847706386232</v>
      </c>
      <c r="F18" s="514">
        <v>-751106386232</v>
      </c>
      <c r="G18" s="514">
        <v>0</v>
      </c>
      <c r="H18" s="514">
        <v>-9361995233</v>
      </c>
      <c r="I18" s="514">
        <f>C18+D18+E18+G18+F18+H18</f>
        <v>116492849765</v>
      </c>
      <c r="J18" s="514">
        <v>5550188592</v>
      </c>
      <c r="K18" s="514">
        <v>0</v>
      </c>
      <c r="L18" s="514">
        <v>0</v>
      </c>
      <c r="M18" s="514">
        <v>-99525050000</v>
      </c>
      <c r="N18" s="514">
        <f t="shared" si="0"/>
        <v>22517988357</v>
      </c>
      <c r="Q18" s="362"/>
    </row>
    <row r="19" spans="1:17" ht="106.5" customHeight="1" thickBot="1">
      <c r="B19" s="516" t="s">
        <v>516</v>
      </c>
      <c r="C19" s="517">
        <f>SUM(C17:C18)</f>
        <v>15331249128622</v>
      </c>
      <c r="D19" s="517">
        <f>SUM(D17:D18)</f>
        <v>42805430206</v>
      </c>
      <c r="E19" s="517">
        <f>SUM(E17:E18)</f>
        <v>2008765860128</v>
      </c>
      <c r="F19" s="518">
        <f>SUM(F17:F18)</f>
        <v>-8007784054421</v>
      </c>
      <c r="G19" s="518">
        <f>SUM(G17:G18)</f>
        <v>-1184829159</v>
      </c>
      <c r="H19" s="517">
        <v>0</v>
      </c>
      <c r="I19" s="514">
        <f>SUM(I17:I18)</f>
        <v>9373851535376</v>
      </c>
      <c r="J19" s="517">
        <f>SUM(J17:J18)</f>
        <v>55823605199</v>
      </c>
      <c r="K19" s="517">
        <f>SUM(K17:K18)</f>
        <v>803843861585</v>
      </c>
      <c r="L19" s="518">
        <f>SUM(L17:L18)</f>
        <v>865420994</v>
      </c>
      <c r="M19" s="518">
        <f>SUM(M17:M18)</f>
        <v>-96762250000</v>
      </c>
      <c r="N19" s="514">
        <f t="shared" si="0"/>
        <v>10135891331166</v>
      </c>
      <c r="O19" s="361"/>
      <c r="Q19" s="362"/>
    </row>
    <row r="20" spans="1:17" ht="49.5" customHeight="1" thickTop="1">
      <c r="C20" s="131"/>
      <c r="D20" s="132"/>
      <c r="E20" s="132"/>
      <c r="F20" s="132"/>
      <c r="G20" s="132"/>
      <c r="H20" s="132"/>
      <c r="I20" s="132"/>
      <c r="J20" s="132"/>
      <c r="K20" s="132"/>
      <c r="L20" s="132"/>
      <c r="M20" s="132"/>
      <c r="N20" s="132"/>
      <c r="O20" s="132"/>
    </row>
    <row r="21" spans="1:17" ht="37.5" customHeight="1">
      <c r="C21" s="131"/>
      <c r="D21" s="132"/>
      <c r="E21" s="132"/>
      <c r="F21" s="132"/>
      <c r="G21" s="132"/>
      <c r="H21" s="132"/>
      <c r="I21" s="132"/>
      <c r="J21" s="132"/>
      <c r="K21" s="132"/>
      <c r="L21" s="132"/>
      <c r="M21" s="132"/>
      <c r="N21" s="132"/>
      <c r="O21" s="132"/>
    </row>
    <row r="22" spans="1:17" s="356" customFormat="1" ht="84.75" customHeight="1">
      <c r="B22" s="2364" t="s">
        <v>103</v>
      </c>
      <c r="C22" s="2354" t="s">
        <v>768</v>
      </c>
      <c r="D22" s="2355"/>
      <c r="E22" s="2355"/>
      <c r="F22" s="2355"/>
      <c r="G22" s="2355"/>
      <c r="H22" s="2356"/>
      <c r="I22" s="2354" t="s">
        <v>769</v>
      </c>
      <c r="J22" s="2355"/>
      <c r="K22" s="2356"/>
      <c r="L22" s="2354" t="s">
        <v>770</v>
      </c>
      <c r="M22" s="2356"/>
    </row>
    <row r="23" spans="1:17" s="359" customFormat="1" ht="67.5" customHeight="1">
      <c r="A23" s="356"/>
      <c r="B23" s="2364"/>
      <c r="C23" s="2357" t="s">
        <v>747</v>
      </c>
      <c r="D23" s="2357" t="s">
        <v>491</v>
      </c>
      <c r="E23" s="2357" t="s">
        <v>648</v>
      </c>
      <c r="F23" s="2357" t="s">
        <v>649</v>
      </c>
      <c r="G23" s="2360" t="s">
        <v>199</v>
      </c>
      <c r="H23" s="2357" t="s">
        <v>748</v>
      </c>
      <c r="I23" s="2357" t="s">
        <v>491</v>
      </c>
      <c r="J23" s="2357" t="s">
        <v>649</v>
      </c>
      <c r="K23" s="2357" t="s">
        <v>493</v>
      </c>
      <c r="L23" s="2359">
        <v>1398</v>
      </c>
      <c r="M23" s="2359">
        <v>1397</v>
      </c>
    </row>
    <row r="24" spans="1:17" s="479" customFormat="1" ht="175.5" customHeight="1">
      <c r="B24" s="2364"/>
      <c r="C24" s="2358"/>
      <c r="D24" s="2358"/>
      <c r="E24" s="2358"/>
      <c r="F24" s="2358"/>
      <c r="G24" s="2361"/>
      <c r="H24" s="2358"/>
      <c r="I24" s="2358"/>
      <c r="J24" s="2358"/>
      <c r="K24" s="2358"/>
      <c r="L24" s="2359"/>
      <c r="M24" s="2359"/>
    </row>
    <row r="25" spans="1:17" ht="91.5" customHeight="1">
      <c r="B25" s="513" t="s">
        <v>104</v>
      </c>
      <c r="C25" s="514">
        <v>0</v>
      </c>
      <c r="D25" s="514">
        <v>0</v>
      </c>
      <c r="E25" s="514">
        <v>0</v>
      </c>
      <c r="F25" s="514">
        <v>0</v>
      </c>
      <c r="G25" s="514">
        <v>0</v>
      </c>
      <c r="H25" s="514">
        <f t="shared" ref="H25:H31" si="3">C25+D25+F25+E25+G25</f>
        <v>0</v>
      </c>
      <c r="I25" s="514">
        <v>0</v>
      </c>
      <c r="J25" s="514">
        <v>0</v>
      </c>
      <c r="K25" s="514">
        <f>I25+J25</f>
        <v>0</v>
      </c>
      <c r="L25" s="514">
        <f t="shared" ref="L25:L34" si="4">N10-K25</f>
        <v>132088744302</v>
      </c>
      <c r="M25" s="514">
        <f t="shared" ref="M25:M31" si="5">I10-H25</f>
        <v>132088744302</v>
      </c>
      <c r="O25" s="361"/>
    </row>
    <row r="26" spans="1:17" ht="91.5" customHeight="1">
      <c r="B26" s="513" t="s">
        <v>105</v>
      </c>
      <c r="C26" s="514">
        <v>31954296239</v>
      </c>
      <c r="D26" s="514">
        <v>6773101440</v>
      </c>
      <c r="E26" s="514">
        <v>0</v>
      </c>
      <c r="F26" s="514">
        <v>0</v>
      </c>
      <c r="G26" s="514">
        <v>0</v>
      </c>
      <c r="H26" s="514">
        <f t="shared" si="3"/>
        <v>38727397679</v>
      </c>
      <c r="I26" s="514">
        <v>8152017180</v>
      </c>
      <c r="J26" s="514">
        <v>0</v>
      </c>
      <c r="K26" s="514">
        <f t="shared" ref="K26:K34" si="6">H26+I26-J26</f>
        <v>46879414859</v>
      </c>
      <c r="L26" s="514">
        <f t="shared" si="4"/>
        <v>92120892464</v>
      </c>
      <c r="M26" s="514">
        <f t="shared" si="5"/>
        <v>80505983643</v>
      </c>
      <c r="O26" s="361"/>
    </row>
    <row r="27" spans="1:17" ht="91.5" customHeight="1">
      <c r="B27" s="513" t="s">
        <v>106</v>
      </c>
      <c r="C27" s="514">
        <v>2479612190641</v>
      </c>
      <c r="D27" s="515">
        <v>266637615091</v>
      </c>
      <c r="E27" s="514">
        <v>-1311725207463</v>
      </c>
      <c r="F27" s="514">
        <v>0</v>
      </c>
      <c r="G27" s="514">
        <v>0</v>
      </c>
      <c r="H27" s="514">
        <v>1434522968928</v>
      </c>
      <c r="I27" s="514">
        <v>309206406922</v>
      </c>
      <c r="J27" s="514">
        <v>0</v>
      </c>
      <c r="K27" s="514">
        <f t="shared" si="6"/>
        <v>1743729375850</v>
      </c>
      <c r="L27" s="514">
        <f t="shared" si="4"/>
        <v>8037883606130</v>
      </c>
      <c r="M27" s="514">
        <f t="shared" si="5"/>
        <v>7522778193861</v>
      </c>
      <c r="O27" s="361"/>
    </row>
    <row r="28" spans="1:17" ht="91.5" customHeight="1">
      <c r="B28" s="513" t="s">
        <v>107</v>
      </c>
      <c r="C28" s="514">
        <v>3877500000</v>
      </c>
      <c r="D28" s="514">
        <v>45923288</v>
      </c>
      <c r="E28" s="514">
        <v>0</v>
      </c>
      <c r="F28" s="514">
        <v>-1120000000</v>
      </c>
      <c r="G28" s="514">
        <v>0</v>
      </c>
      <c r="H28" s="514">
        <f t="shared" si="3"/>
        <v>2803423288</v>
      </c>
      <c r="I28" s="514">
        <v>578000000</v>
      </c>
      <c r="J28" s="514">
        <v>570000000</v>
      </c>
      <c r="K28" s="514">
        <f t="shared" si="6"/>
        <v>2811423288</v>
      </c>
      <c r="L28" s="514">
        <f t="shared" si="4"/>
        <v>2266076712</v>
      </c>
      <c r="M28" s="514">
        <f t="shared" si="5"/>
        <v>2844076712</v>
      </c>
      <c r="O28" s="361"/>
    </row>
    <row r="29" spans="1:17" ht="91.5" customHeight="1">
      <c r="B29" s="513" t="s">
        <v>108</v>
      </c>
      <c r="C29" s="514">
        <v>4502303263</v>
      </c>
      <c r="D29" s="514">
        <v>440154144</v>
      </c>
      <c r="E29" s="514">
        <v>0</v>
      </c>
      <c r="F29" s="514">
        <v>-1500000</v>
      </c>
      <c r="G29" s="514">
        <v>0</v>
      </c>
      <c r="H29" s="514">
        <f t="shared" si="3"/>
        <v>4940957407</v>
      </c>
      <c r="I29" s="514">
        <v>545100990</v>
      </c>
      <c r="J29" s="514">
        <v>265199000</v>
      </c>
      <c r="K29" s="514">
        <f t="shared" si="6"/>
        <v>5220859397</v>
      </c>
      <c r="L29" s="514">
        <f t="shared" si="4"/>
        <v>3118500430</v>
      </c>
      <c r="M29" s="514">
        <f t="shared" si="5"/>
        <v>1511601420</v>
      </c>
      <c r="O29" s="361"/>
    </row>
    <row r="30" spans="1:17" ht="91.5" customHeight="1">
      <c r="B30" s="513" t="s">
        <v>23</v>
      </c>
      <c r="C30" s="514">
        <v>9067977384</v>
      </c>
      <c r="D30" s="514">
        <v>1802840485</v>
      </c>
      <c r="E30" s="514">
        <v>0</v>
      </c>
      <c r="F30" s="514">
        <v>-52593475</v>
      </c>
      <c r="G30" s="514">
        <v>0</v>
      </c>
      <c r="H30" s="514">
        <f t="shared" si="3"/>
        <v>10818224394</v>
      </c>
      <c r="I30" s="514">
        <v>2296386353</v>
      </c>
      <c r="J30" s="514">
        <v>28761410</v>
      </c>
      <c r="K30" s="514">
        <f t="shared" si="6"/>
        <v>13085849337</v>
      </c>
      <c r="L30" s="514">
        <f t="shared" si="4"/>
        <v>16700610564</v>
      </c>
      <c r="M30" s="514">
        <f t="shared" si="5"/>
        <v>12110283501</v>
      </c>
      <c r="O30" s="361"/>
    </row>
    <row r="31" spans="1:17" ht="91.5" customHeight="1">
      <c r="B31" s="513" t="s">
        <v>109</v>
      </c>
      <c r="C31" s="514">
        <v>5003521701</v>
      </c>
      <c r="D31" s="514">
        <v>907718413</v>
      </c>
      <c r="E31" s="514">
        <v>0</v>
      </c>
      <c r="F31" s="514">
        <v>-5319329</v>
      </c>
      <c r="G31" s="514">
        <v>0</v>
      </c>
      <c r="H31" s="514">
        <f t="shared" si="3"/>
        <v>5905920785</v>
      </c>
      <c r="I31" s="514">
        <v>1177062105</v>
      </c>
      <c r="J31" s="514">
        <v>1300000</v>
      </c>
      <c r="K31" s="514">
        <f t="shared" si="6"/>
        <v>7081682890</v>
      </c>
      <c r="L31" s="514">
        <f t="shared" si="4"/>
        <v>10386306586</v>
      </c>
      <c r="M31" s="514">
        <f t="shared" si="5"/>
        <v>7800909691</v>
      </c>
      <c r="O31" s="361"/>
    </row>
    <row r="32" spans="1:17" ht="91.5" customHeight="1">
      <c r="B32" s="516" t="s">
        <v>515</v>
      </c>
      <c r="C32" s="514">
        <f t="shared" ref="C32:J32" si="7">SUM(C25:C31)</f>
        <v>2534017789228</v>
      </c>
      <c r="D32" s="514">
        <f t="shared" si="7"/>
        <v>276607352861</v>
      </c>
      <c r="E32" s="514">
        <f t="shared" si="7"/>
        <v>-1311725207463</v>
      </c>
      <c r="F32" s="514">
        <f t="shared" si="7"/>
        <v>-1179412804</v>
      </c>
      <c r="G32" s="514">
        <f t="shared" si="7"/>
        <v>0</v>
      </c>
      <c r="H32" s="514">
        <f>SUM(H25:H31)</f>
        <v>1497718892481</v>
      </c>
      <c r="I32" s="514">
        <f t="shared" si="7"/>
        <v>321954973550</v>
      </c>
      <c r="J32" s="514">
        <f t="shared" si="7"/>
        <v>865260410</v>
      </c>
      <c r="K32" s="514">
        <f t="shared" si="6"/>
        <v>1818808605621</v>
      </c>
      <c r="L32" s="514">
        <f t="shared" si="4"/>
        <v>8294564737188</v>
      </c>
      <c r="M32" s="514">
        <f>SUM(M25:M31)</f>
        <v>7759639793130</v>
      </c>
      <c r="O32" s="361"/>
    </row>
    <row r="33" spans="2:15" s="363" customFormat="1" ht="91.5" customHeight="1">
      <c r="B33" s="513" t="s">
        <v>110</v>
      </c>
      <c r="C33" s="514">
        <v>0</v>
      </c>
      <c r="D33" s="514">
        <v>0</v>
      </c>
      <c r="E33" s="514">
        <v>0</v>
      </c>
      <c r="F33" s="514">
        <v>0</v>
      </c>
      <c r="G33" s="514">
        <v>0</v>
      </c>
      <c r="H33" s="514">
        <f>C33+D33+F33+E33+G33</f>
        <v>0</v>
      </c>
      <c r="I33" s="514">
        <v>0</v>
      </c>
      <c r="J33" s="514">
        <v>0</v>
      </c>
      <c r="K33" s="514">
        <f t="shared" si="6"/>
        <v>0</v>
      </c>
      <c r="L33" s="514">
        <f t="shared" si="4"/>
        <v>22517988357</v>
      </c>
      <c r="M33" s="514">
        <f>I18-H33</f>
        <v>116492849765</v>
      </c>
      <c r="N33" s="362"/>
    </row>
    <row r="34" spans="2:15" ht="106.5" customHeight="1" thickBot="1">
      <c r="B34" s="516" t="s">
        <v>516</v>
      </c>
      <c r="C34" s="517">
        <f>SUM(C32:C33)</f>
        <v>2534017789228</v>
      </c>
      <c r="D34" s="517">
        <f>SUM(D32:D33)</f>
        <v>276607352861</v>
      </c>
      <c r="E34" s="518">
        <f>SUM(E32:E33)</f>
        <v>-1311725207463</v>
      </c>
      <c r="F34" s="518">
        <f>SUM(F32:F33)</f>
        <v>-1179412804</v>
      </c>
      <c r="G34" s="517">
        <v>0</v>
      </c>
      <c r="H34" s="514">
        <f>C34+D34+F34+E34+G34</f>
        <v>1497720521822</v>
      </c>
      <c r="I34" s="517">
        <f>SUM(I32:I33)</f>
        <v>321954973550</v>
      </c>
      <c r="J34" s="517">
        <f>SUM(J32:J33)</f>
        <v>865260410</v>
      </c>
      <c r="K34" s="514">
        <f t="shared" si="6"/>
        <v>1818810234962</v>
      </c>
      <c r="L34" s="514">
        <f t="shared" si="4"/>
        <v>8317081096204</v>
      </c>
      <c r="M34" s="517">
        <f>SUM(M32:M33)-100</f>
        <v>7876132642795</v>
      </c>
      <c r="O34" s="361"/>
    </row>
    <row r="35" spans="2:15" ht="32.25" thickTop="1"/>
    <row r="39" spans="2:15" ht="93.75" customHeight="1">
      <c r="B39" s="2376">
        <v>17</v>
      </c>
      <c r="C39" s="2376"/>
      <c r="D39" s="2376"/>
      <c r="E39" s="2376"/>
      <c r="F39" s="2376"/>
      <c r="G39" s="2376"/>
      <c r="H39" s="2376"/>
      <c r="I39" s="2376"/>
      <c r="J39" s="2376"/>
      <c r="K39" s="2376"/>
      <c r="L39" s="2376"/>
      <c r="M39" s="2376"/>
      <c r="N39" s="2376"/>
      <c r="O39" s="2376"/>
    </row>
    <row r="41" spans="2:15" s="364" customFormat="1" ht="198" customHeight="1">
      <c r="B41" s="508"/>
      <c r="C41" s="508"/>
      <c r="D41" s="508"/>
      <c r="E41" s="508"/>
      <c r="F41" s="508"/>
      <c r="G41" s="508"/>
      <c r="H41" s="508"/>
      <c r="I41" s="508"/>
      <c r="J41" s="508"/>
      <c r="K41" s="508"/>
      <c r="L41" s="508"/>
      <c r="M41" s="508"/>
      <c r="N41" s="508"/>
      <c r="O41" s="587"/>
    </row>
    <row r="42" spans="2:15" s="367" customFormat="1" ht="84.75" customHeight="1">
      <c r="B42" s="366"/>
      <c r="C42" s="366"/>
      <c r="D42" s="366"/>
      <c r="E42" s="366"/>
      <c r="F42" s="366"/>
      <c r="G42" s="366"/>
      <c r="H42" s="366"/>
      <c r="I42" s="366"/>
      <c r="J42" s="366"/>
      <c r="K42" s="366"/>
      <c r="L42" s="366"/>
      <c r="M42" s="366"/>
      <c r="N42" s="366"/>
      <c r="O42" s="366"/>
    </row>
    <row r="43" spans="2:15" ht="85.5" customHeight="1"/>
    <row r="46" spans="2:15" s="367" customFormat="1" ht="36.75">
      <c r="B46" s="366"/>
      <c r="C46" s="366"/>
      <c r="D46" s="366"/>
      <c r="E46" s="366"/>
      <c r="F46" s="366"/>
      <c r="G46" s="366"/>
      <c r="H46" s="366"/>
      <c r="I46" s="366"/>
      <c r="J46" s="366"/>
      <c r="K46" s="366"/>
      <c r="L46" s="366"/>
      <c r="M46" s="366"/>
      <c r="N46" s="366"/>
      <c r="O46" s="366"/>
    </row>
    <row r="48" spans="2:15" s="350" customFormat="1" ht="60" customHeight="1">
      <c r="B48" s="349"/>
      <c r="D48" s="351"/>
      <c r="E48" s="351"/>
      <c r="F48" s="351"/>
      <c r="G48" s="351"/>
      <c r="H48" s="351"/>
      <c r="I48" s="351"/>
      <c r="J48" s="351"/>
      <c r="K48" s="351"/>
      <c r="L48" s="351"/>
      <c r="M48" s="351"/>
      <c r="N48" s="351"/>
      <c r="O48" s="351"/>
    </row>
    <row r="49" spans="1:18" s="352" customFormat="1" ht="78">
      <c r="B49" s="2362" t="s">
        <v>0</v>
      </c>
      <c r="C49" s="2362"/>
      <c r="D49" s="2362"/>
      <c r="E49" s="2362"/>
      <c r="F49" s="2362"/>
      <c r="G49" s="2362"/>
      <c r="H49" s="2362"/>
      <c r="I49" s="2362"/>
      <c r="J49" s="2362"/>
      <c r="K49" s="2362"/>
      <c r="L49" s="2362"/>
      <c r="M49" s="2362"/>
      <c r="N49" s="2362"/>
      <c r="O49" s="2362"/>
    </row>
    <row r="50" spans="1:18" s="352" customFormat="1" ht="78">
      <c r="B50" s="2362" t="s">
        <v>573</v>
      </c>
      <c r="C50" s="2362"/>
      <c r="D50" s="2362"/>
      <c r="E50" s="2362"/>
      <c r="F50" s="2362"/>
      <c r="G50" s="2362"/>
      <c r="H50" s="2362"/>
      <c r="I50" s="2362"/>
      <c r="J50" s="2362"/>
      <c r="K50" s="2362"/>
      <c r="L50" s="2362"/>
      <c r="M50" s="2362"/>
      <c r="N50" s="2362"/>
      <c r="O50" s="2362"/>
    </row>
    <row r="51" spans="1:18" s="352" customFormat="1" ht="78">
      <c r="B51" s="2362" t="s">
        <v>558</v>
      </c>
      <c r="C51" s="2362"/>
      <c r="D51" s="2362"/>
      <c r="E51" s="2362"/>
      <c r="F51" s="2362"/>
      <c r="G51" s="2362"/>
      <c r="H51" s="2362"/>
      <c r="I51" s="2362"/>
      <c r="J51" s="2362"/>
      <c r="K51" s="2362"/>
      <c r="L51" s="2362"/>
      <c r="M51" s="2362"/>
      <c r="N51" s="2362"/>
      <c r="O51" s="2362"/>
    </row>
    <row r="52" spans="1:18" s="350" customFormat="1" ht="33.75">
      <c r="B52" s="278"/>
      <c r="C52" s="278"/>
      <c r="D52" s="278"/>
      <c r="E52" s="278"/>
      <c r="F52" s="278"/>
      <c r="G52" s="278"/>
      <c r="H52" s="278"/>
      <c r="I52" s="278"/>
      <c r="J52" s="278"/>
      <c r="K52" s="278"/>
      <c r="L52" s="278"/>
      <c r="M52" s="278"/>
      <c r="N52" s="278"/>
      <c r="O52" s="278"/>
    </row>
    <row r="53" spans="1:18" s="352" customFormat="1" ht="78">
      <c r="B53" s="353" t="s">
        <v>428</v>
      </c>
      <c r="D53" s="354"/>
      <c r="E53" s="354"/>
      <c r="F53" s="354"/>
      <c r="G53" s="354"/>
      <c r="H53" s="354"/>
      <c r="I53" s="354"/>
      <c r="J53" s="354"/>
      <c r="K53" s="354"/>
      <c r="L53" s="354"/>
      <c r="M53" s="354"/>
      <c r="N53" s="354"/>
      <c r="O53" s="354"/>
    </row>
    <row r="54" spans="1:18" s="356" customFormat="1" ht="50.25">
      <c r="B54" s="355"/>
      <c r="D54" s="357"/>
      <c r="E54" s="357"/>
      <c r="F54" s="357"/>
      <c r="G54" s="357"/>
      <c r="H54" s="357"/>
      <c r="I54" s="357"/>
      <c r="J54" s="357"/>
      <c r="K54" s="357"/>
      <c r="L54" s="357"/>
      <c r="M54" s="357"/>
      <c r="N54" s="357"/>
      <c r="O54" s="357"/>
    </row>
    <row r="55" spans="1:18" s="356" customFormat="1" ht="60.75" customHeight="1">
      <c r="B55" s="358"/>
      <c r="C55" s="358"/>
      <c r="D55" s="2373" t="s">
        <v>562</v>
      </c>
      <c r="E55" s="2373"/>
      <c r="F55" s="2373"/>
      <c r="G55" s="2373"/>
      <c r="H55" s="2373"/>
      <c r="I55" s="2373"/>
      <c r="J55" s="2373" t="s">
        <v>563</v>
      </c>
      <c r="K55" s="2373"/>
      <c r="L55" s="2373"/>
      <c r="M55" s="2373"/>
      <c r="N55" s="2373"/>
      <c r="O55" s="590"/>
    </row>
    <row r="56" spans="1:18" s="359" customFormat="1" ht="37.5" customHeight="1">
      <c r="A56" s="356"/>
      <c r="B56" s="2370" t="s">
        <v>103</v>
      </c>
      <c r="C56" s="2371" t="s">
        <v>198</v>
      </c>
      <c r="D56" s="2371" t="s">
        <v>291</v>
      </c>
      <c r="E56" s="2372" t="s">
        <v>490</v>
      </c>
      <c r="F56" s="490"/>
      <c r="G56" s="509"/>
      <c r="H56" s="2377" t="s">
        <v>199</v>
      </c>
      <c r="I56" s="2371" t="s">
        <v>493</v>
      </c>
      <c r="J56" s="2379" t="s">
        <v>292</v>
      </c>
      <c r="K56" s="2371" t="s">
        <v>491</v>
      </c>
      <c r="L56" s="489"/>
      <c r="M56" s="2372" t="s">
        <v>492</v>
      </c>
      <c r="N56" s="2377" t="s">
        <v>493</v>
      </c>
      <c r="O56" s="588"/>
    </row>
    <row r="57" spans="1:18" s="479" customFormat="1" ht="101.25" customHeight="1">
      <c r="B57" s="2370"/>
      <c r="C57" s="2371"/>
      <c r="D57" s="2371"/>
      <c r="E57" s="2372"/>
      <c r="F57" s="491"/>
      <c r="G57" s="510"/>
      <c r="H57" s="2378"/>
      <c r="I57" s="2371"/>
      <c r="J57" s="2380"/>
      <c r="K57" s="2371"/>
      <c r="L57" s="489"/>
      <c r="M57" s="2372"/>
      <c r="N57" s="2378"/>
      <c r="O57" s="589"/>
    </row>
    <row r="58" spans="1:18" ht="91.5" customHeight="1">
      <c r="B58" s="481" t="s">
        <v>104</v>
      </c>
      <c r="C58" s="360">
        <f t="shared" ref="C58:E64" si="8">C10/1000000</f>
        <v>132088.74430200001</v>
      </c>
      <c r="D58" s="360">
        <f t="shared" si="8"/>
        <v>0</v>
      </c>
      <c r="E58" s="360">
        <f t="shared" si="8"/>
        <v>0</v>
      </c>
      <c r="F58" s="360"/>
      <c r="G58" s="360"/>
      <c r="H58" s="360">
        <f t="shared" ref="H58:H64" si="9">H10/1000000</f>
        <v>0</v>
      </c>
      <c r="I58" s="360" t="e">
        <f>C58+D58+E58-#REF!-#REF!+H58</f>
        <v>#REF!</v>
      </c>
      <c r="J58" s="360">
        <f t="shared" ref="J58:K64" si="10">J10/1000000</f>
        <v>0</v>
      </c>
      <c r="K58" s="360">
        <f t="shared" si="10"/>
        <v>0</v>
      </c>
      <c r="L58" s="360"/>
      <c r="M58" s="360">
        <f t="shared" ref="M58:M64" si="11">L10/1000000</f>
        <v>0</v>
      </c>
      <c r="N58" s="360" t="e">
        <f>J58+K58-#REF!-M58</f>
        <v>#REF!</v>
      </c>
      <c r="O58" s="360"/>
      <c r="R58" s="362"/>
    </row>
    <row r="59" spans="1:18" ht="91.5" customHeight="1">
      <c r="B59" s="481" t="s">
        <v>105</v>
      </c>
      <c r="C59" s="360">
        <f t="shared" si="8"/>
        <v>113092.07799799999</v>
      </c>
      <c r="D59" s="360">
        <f t="shared" si="8"/>
        <v>1128.238965</v>
      </c>
      <c r="E59" s="360">
        <f t="shared" si="8"/>
        <v>0</v>
      </c>
      <c r="F59" s="360"/>
      <c r="G59" s="360"/>
      <c r="H59" s="360">
        <f t="shared" si="9"/>
        <v>5013.064359</v>
      </c>
      <c r="I59" s="360" t="e">
        <f>C59+D59+E59-#REF!-#REF!+H59</f>
        <v>#REF!</v>
      </c>
      <c r="J59" s="360">
        <f t="shared" si="10"/>
        <v>7621.7124999999996</v>
      </c>
      <c r="K59" s="360">
        <f t="shared" si="10"/>
        <v>12032.413501000001</v>
      </c>
      <c r="L59" s="360"/>
      <c r="M59" s="360">
        <f t="shared" si="11"/>
        <v>0</v>
      </c>
      <c r="N59" s="360" t="e">
        <f>J59+K59-#REF!-M59</f>
        <v>#REF!</v>
      </c>
      <c r="O59" s="360"/>
      <c r="R59" s="362"/>
    </row>
    <row r="60" spans="1:18" ht="91.5" customHeight="1">
      <c r="B60" s="481" t="s">
        <v>106</v>
      </c>
      <c r="C60" s="360">
        <f t="shared" si="8"/>
        <v>15026241.419744</v>
      </c>
      <c r="D60" s="360">
        <f t="shared" si="8"/>
        <v>22329.006463999998</v>
      </c>
      <c r="E60" s="360">
        <f t="shared" si="8"/>
        <v>1161059.4738960001</v>
      </c>
      <c r="F60" s="360"/>
      <c r="G60" s="360"/>
      <c r="H60" s="360">
        <f t="shared" si="9"/>
        <v>4348.9308739999997</v>
      </c>
      <c r="I60" s="360" t="e">
        <f>C60+D60+E60-#REF!-#REF!+H60-103</f>
        <v>#REF!</v>
      </c>
      <c r="J60" s="360">
        <f t="shared" si="10"/>
        <v>29850.371106999999</v>
      </c>
      <c r="K60" s="360">
        <f t="shared" si="10"/>
        <v>791811.44808400003</v>
      </c>
      <c r="L60" s="360"/>
      <c r="M60" s="360">
        <f t="shared" si="11"/>
        <v>0</v>
      </c>
      <c r="N60" s="360" t="e">
        <f>J60+K60-#REF!-M60-1132851</f>
        <v>#REF!</v>
      </c>
      <c r="O60" s="360"/>
      <c r="R60" s="362"/>
    </row>
    <row r="61" spans="1:18" ht="91.5" customHeight="1">
      <c r="B61" s="481" t="s">
        <v>107</v>
      </c>
      <c r="C61" s="360">
        <f t="shared" si="8"/>
        <v>3877.5</v>
      </c>
      <c r="D61" s="360">
        <f t="shared" si="8"/>
        <v>2890</v>
      </c>
      <c r="E61" s="360">
        <f t="shared" si="8"/>
        <v>0</v>
      </c>
      <c r="F61" s="360"/>
      <c r="G61" s="360"/>
      <c r="H61" s="360">
        <f t="shared" si="9"/>
        <v>0</v>
      </c>
      <c r="I61" s="360" t="e">
        <f>C61+D61+E61-#REF!-#REF!+H61</f>
        <v>#REF!</v>
      </c>
      <c r="J61" s="360">
        <f t="shared" si="10"/>
        <v>0</v>
      </c>
      <c r="K61" s="360">
        <f t="shared" si="10"/>
        <v>0</v>
      </c>
      <c r="L61" s="360"/>
      <c r="M61" s="360">
        <f t="shared" si="11"/>
        <v>570</v>
      </c>
      <c r="N61" s="360" t="e">
        <f>J61+K61-#REF!-M61</f>
        <v>#REF!</v>
      </c>
      <c r="O61" s="360"/>
      <c r="R61" s="362"/>
    </row>
    <row r="62" spans="1:18" ht="91.5" customHeight="1">
      <c r="B62" s="481" t="s">
        <v>108</v>
      </c>
      <c r="C62" s="360">
        <f t="shared" si="8"/>
        <v>6454.0588269999998</v>
      </c>
      <c r="D62" s="360">
        <f t="shared" si="8"/>
        <v>0</v>
      </c>
      <c r="E62" s="360">
        <f t="shared" si="8"/>
        <v>0</v>
      </c>
      <c r="F62" s="360"/>
      <c r="G62" s="360"/>
      <c r="H62" s="360">
        <f t="shared" si="9"/>
        <v>0</v>
      </c>
      <c r="I62" s="360" t="e">
        <f>C62+D62+E62-#REF!-#REF!+H62</f>
        <v>#REF!</v>
      </c>
      <c r="J62" s="360">
        <f t="shared" si="10"/>
        <v>2152</v>
      </c>
      <c r="K62" s="360">
        <f t="shared" si="10"/>
        <v>0</v>
      </c>
      <c r="L62" s="360"/>
      <c r="M62" s="360">
        <f t="shared" si="11"/>
        <v>265.19900000000001</v>
      </c>
      <c r="N62" s="360" t="e">
        <f>J62+K62-#REF!-M62</f>
        <v>#REF!</v>
      </c>
      <c r="O62" s="360"/>
      <c r="R62" s="362"/>
    </row>
    <row r="63" spans="1:18" ht="91.5" customHeight="1">
      <c r="B63" s="481" t="s">
        <v>23</v>
      </c>
      <c r="C63" s="360">
        <f t="shared" si="8"/>
        <v>19206.813748</v>
      </c>
      <c r="D63" s="360">
        <f t="shared" si="8"/>
        <v>3779.5400060000002</v>
      </c>
      <c r="E63" s="360">
        <f t="shared" si="8"/>
        <v>0</v>
      </c>
      <c r="F63" s="360"/>
      <c r="G63" s="360"/>
      <c r="H63" s="360">
        <f t="shared" si="9"/>
        <v>0</v>
      </c>
      <c r="I63" s="360" t="e">
        <f>C63+D63+E63-#REF!-#REF!+H63</f>
        <v>#REF!</v>
      </c>
      <c r="J63" s="360">
        <f t="shared" si="10"/>
        <v>6886.8739999999998</v>
      </c>
      <c r="K63" s="360">
        <f t="shared" si="10"/>
        <v>0</v>
      </c>
      <c r="L63" s="360"/>
      <c r="M63" s="360">
        <f t="shared" si="11"/>
        <v>28.921994000000002</v>
      </c>
      <c r="N63" s="360" t="e">
        <f>J63+K63-#REF!-M63</f>
        <v>#REF!</v>
      </c>
      <c r="O63" s="360"/>
      <c r="R63" s="362"/>
    </row>
    <row r="64" spans="1:18" ht="91.5" customHeight="1">
      <c r="B64" s="481" t="s">
        <v>109</v>
      </c>
      <c r="C64" s="360">
        <f t="shared" si="8"/>
        <v>9471.8285799999994</v>
      </c>
      <c r="D64" s="360">
        <f t="shared" si="8"/>
        <v>4240.4851959999996</v>
      </c>
      <c r="E64" s="360">
        <f t="shared" si="8"/>
        <v>0</v>
      </c>
      <c r="F64" s="360"/>
      <c r="G64" s="360"/>
      <c r="H64" s="360">
        <f t="shared" si="9"/>
        <v>0</v>
      </c>
      <c r="I64" s="360" t="e">
        <f>C64+D64+E64-#REF!-#REF!+H64</f>
        <v>#REF!</v>
      </c>
      <c r="J64" s="360">
        <f t="shared" si="10"/>
        <v>3762.4589999999998</v>
      </c>
      <c r="K64" s="360">
        <f t="shared" si="10"/>
        <v>0</v>
      </c>
      <c r="L64" s="360"/>
      <c r="M64" s="360">
        <f t="shared" si="11"/>
        <v>1.3</v>
      </c>
      <c r="N64" s="360" t="e">
        <f>J64+K64-#REF!-M64</f>
        <v>#REF!</v>
      </c>
      <c r="O64" s="360"/>
      <c r="R64" s="362"/>
    </row>
    <row r="65" spans="2:21" ht="91.5" customHeight="1">
      <c r="B65" s="482" t="s">
        <v>515</v>
      </c>
      <c r="C65" s="360">
        <f>SUM(C58:C64)</f>
        <v>15310432.443198999</v>
      </c>
      <c r="D65" s="360">
        <f t="shared" ref="D65:I65" si="12">SUM(D58:D64)</f>
        <v>34367.270630999999</v>
      </c>
      <c r="E65" s="360">
        <f t="shared" si="12"/>
        <v>1161059.4738960001</v>
      </c>
      <c r="F65" s="360"/>
      <c r="G65" s="360"/>
      <c r="H65" s="360">
        <f t="shared" si="12"/>
        <v>9361.9952329999996</v>
      </c>
      <c r="I65" s="360" t="e">
        <f t="shared" si="12"/>
        <v>#REF!</v>
      </c>
      <c r="J65" s="360">
        <f>SUM(J58:J64)</f>
        <v>50273.416607000006</v>
      </c>
      <c r="K65" s="360">
        <f t="shared" ref="K65:N65" si="13">SUM(K58:K64)</f>
        <v>803843.86158500006</v>
      </c>
      <c r="L65" s="360"/>
      <c r="M65" s="360">
        <f t="shared" si="13"/>
        <v>865.42099400000006</v>
      </c>
      <c r="N65" s="360" t="e">
        <f t="shared" si="13"/>
        <v>#REF!</v>
      </c>
      <c r="O65" s="360"/>
      <c r="R65" s="362"/>
    </row>
    <row r="66" spans="2:21" s="363" customFormat="1" ht="91.5" customHeight="1">
      <c r="B66" s="481" t="s">
        <v>110</v>
      </c>
      <c r="C66" s="360">
        <f>C18/1000000</f>
        <v>20816.685422999999</v>
      </c>
      <c r="D66" s="360">
        <f>D18/1000000</f>
        <v>8438.1595749999997</v>
      </c>
      <c r="E66" s="360">
        <v>0</v>
      </c>
      <c r="F66" s="360"/>
      <c r="G66" s="360"/>
      <c r="H66" s="360">
        <f>H18/1000000</f>
        <v>-9361.9952329999996</v>
      </c>
      <c r="I66" s="360">
        <f>SUM(C66:H66)</f>
        <v>19892.849764999999</v>
      </c>
      <c r="J66" s="360">
        <v>0</v>
      </c>
      <c r="K66" s="360">
        <v>0</v>
      </c>
      <c r="L66" s="360"/>
      <c r="M66" s="360">
        <v>0</v>
      </c>
      <c r="N66" s="360">
        <v>0</v>
      </c>
      <c r="O66" s="360"/>
      <c r="R66" s="362"/>
    </row>
    <row r="67" spans="2:21" ht="91.5" customHeight="1" thickBot="1">
      <c r="B67" s="482" t="s">
        <v>516</v>
      </c>
      <c r="C67" s="480">
        <f>SUM(C65:C66)</f>
        <v>15331249.128621999</v>
      </c>
      <c r="D67" s="480">
        <f>SUM(D65:D66)</f>
        <v>42805.430205999997</v>
      </c>
      <c r="E67" s="480">
        <f>SUM(E65:E66)</f>
        <v>1161059.4738960001</v>
      </c>
      <c r="F67" s="480"/>
      <c r="G67" s="480"/>
      <c r="H67" s="480">
        <f>SUM(H65:H66)</f>
        <v>0</v>
      </c>
      <c r="I67" s="480" t="e">
        <f>SUM(I65:I66)</f>
        <v>#REF!</v>
      </c>
      <c r="J67" s="480">
        <f>SUM(J65:J66)</f>
        <v>50273.416607000006</v>
      </c>
      <c r="K67" s="480">
        <f>SUM(K65:K66)</f>
        <v>803843.86158500006</v>
      </c>
      <c r="L67" s="480"/>
      <c r="M67" s="480">
        <f>SUM(M65:M66)</f>
        <v>865.42099400000006</v>
      </c>
      <c r="N67" s="480" t="e">
        <f>SUM(N65:N66)</f>
        <v>#REF!</v>
      </c>
      <c r="O67" s="480"/>
      <c r="R67" s="362"/>
    </row>
    <row r="68" spans="2:21" ht="34.5" thickTop="1">
      <c r="C68" s="131"/>
      <c r="D68" s="132"/>
      <c r="E68" s="132"/>
      <c r="F68" s="132"/>
      <c r="G68" s="132"/>
      <c r="H68" s="132"/>
      <c r="I68" s="132"/>
      <c r="J68" s="132"/>
      <c r="K68" s="132"/>
      <c r="L68" s="132"/>
      <c r="M68" s="132"/>
      <c r="N68" s="132"/>
      <c r="O68" s="132"/>
    </row>
    <row r="69" spans="2:21" ht="37.5" customHeight="1">
      <c r="C69" s="131"/>
      <c r="D69" s="132"/>
      <c r="E69" s="132"/>
      <c r="F69" s="132"/>
      <c r="G69" s="132"/>
      <c r="H69" s="132"/>
      <c r="I69" s="132"/>
      <c r="J69" s="132"/>
      <c r="K69" s="132"/>
      <c r="L69" s="132"/>
      <c r="M69" s="132"/>
      <c r="N69" s="132"/>
      <c r="O69" s="132"/>
    </row>
    <row r="70" spans="2:21" ht="37.5" customHeight="1"/>
    <row r="71" spans="2:21" s="364" customFormat="1" ht="227.25" customHeight="1">
      <c r="B71" s="2374" t="s">
        <v>593</v>
      </c>
      <c r="C71" s="2374"/>
      <c r="D71" s="2374"/>
      <c r="E71" s="2374"/>
      <c r="F71" s="2374"/>
      <c r="G71" s="2374"/>
      <c r="H71" s="2374"/>
      <c r="I71" s="2374"/>
      <c r="J71" s="2374"/>
      <c r="K71" s="2374"/>
      <c r="L71" s="2374"/>
      <c r="M71" s="2374"/>
      <c r="N71" s="2374"/>
      <c r="O71" s="2374"/>
    </row>
    <row r="72" spans="2:21" s="365" customFormat="1" ht="170.1" customHeight="1">
      <c r="B72" s="2374" t="s">
        <v>590</v>
      </c>
      <c r="C72" s="2374"/>
      <c r="D72" s="2374"/>
      <c r="E72" s="2374"/>
      <c r="F72" s="2374"/>
      <c r="G72" s="2374"/>
      <c r="H72" s="2374"/>
      <c r="I72" s="2374"/>
      <c r="J72" s="2374"/>
      <c r="K72" s="2374"/>
      <c r="L72" s="2374"/>
      <c r="M72" s="2374"/>
      <c r="N72" s="2374"/>
      <c r="O72" s="2374"/>
      <c r="P72" s="2375"/>
      <c r="Q72" s="2375"/>
      <c r="R72" s="2375"/>
      <c r="S72" s="2375"/>
      <c r="T72" s="2375"/>
    </row>
    <row r="73" spans="2:21" s="364" customFormat="1" ht="237" customHeight="1">
      <c r="B73" s="2375" t="s">
        <v>589</v>
      </c>
      <c r="C73" s="2375"/>
      <c r="D73" s="2375"/>
      <c r="E73" s="2375"/>
      <c r="F73" s="2375"/>
      <c r="G73" s="2375"/>
      <c r="H73" s="2375"/>
      <c r="I73" s="2375"/>
      <c r="J73" s="2375"/>
      <c r="K73" s="2375"/>
      <c r="L73" s="2375"/>
      <c r="M73" s="2375"/>
      <c r="N73" s="2375"/>
      <c r="O73" s="2375"/>
    </row>
    <row r="74" spans="2:21" s="364" customFormat="1" ht="193.5" customHeight="1">
      <c r="B74" s="2375" t="s">
        <v>594</v>
      </c>
      <c r="C74" s="2375"/>
      <c r="D74" s="2375"/>
      <c r="E74" s="2375"/>
      <c r="F74" s="2375"/>
      <c r="G74" s="2375"/>
      <c r="H74" s="2375"/>
      <c r="I74" s="2375"/>
      <c r="J74" s="2375"/>
      <c r="K74" s="2375"/>
      <c r="L74" s="2375"/>
      <c r="M74" s="2375"/>
      <c r="N74" s="2375"/>
      <c r="O74" s="2375"/>
    </row>
    <row r="75" spans="2:21" s="365" customFormat="1" ht="91.5">
      <c r="B75" s="2374" t="s">
        <v>591</v>
      </c>
      <c r="C75" s="2374"/>
      <c r="D75" s="2374"/>
      <c r="E75" s="2374"/>
      <c r="F75" s="2374"/>
      <c r="G75" s="2374"/>
      <c r="H75" s="2374"/>
      <c r="I75" s="2374"/>
      <c r="J75" s="2374"/>
      <c r="K75" s="2374"/>
      <c r="L75" s="2374"/>
      <c r="M75" s="2374"/>
      <c r="N75" s="2374"/>
      <c r="O75" s="2374"/>
      <c r="P75" s="483"/>
      <c r="Q75" s="2375"/>
      <c r="R75" s="2375"/>
      <c r="S75" s="2375"/>
      <c r="T75" s="2375"/>
      <c r="U75" s="2375"/>
    </row>
    <row r="76" spans="2:21" s="364" customFormat="1" ht="216.75" customHeight="1">
      <c r="B76" s="2375" t="s">
        <v>592</v>
      </c>
      <c r="C76" s="2375"/>
      <c r="D76" s="2375"/>
      <c r="E76" s="2375"/>
      <c r="F76" s="2375"/>
      <c r="G76" s="2375"/>
      <c r="H76" s="2375"/>
      <c r="I76" s="2375"/>
      <c r="J76" s="2375"/>
      <c r="K76" s="2375"/>
      <c r="L76" s="2375"/>
      <c r="M76" s="2375"/>
      <c r="N76" s="2375"/>
      <c r="O76" s="2375"/>
    </row>
    <row r="77" spans="2:21" s="364" customFormat="1" ht="216.75" customHeight="1">
      <c r="B77" s="483"/>
      <c r="C77" s="483"/>
      <c r="D77" s="483"/>
      <c r="E77" s="483"/>
      <c r="F77" s="488"/>
      <c r="G77" s="508"/>
      <c r="H77" s="483"/>
      <c r="I77" s="483"/>
      <c r="J77" s="483"/>
      <c r="K77" s="483"/>
      <c r="L77" s="488"/>
      <c r="M77" s="483"/>
      <c r="N77" s="483"/>
      <c r="O77" s="587"/>
    </row>
    <row r="78" spans="2:21" s="364" customFormat="1" ht="216.75" customHeight="1">
      <c r="B78" s="483"/>
      <c r="C78" s="483"/>
      <c r="D78" s="483"/>
      <c r="E78" s="483"/>
      <c r="F78" s="488"/>
      <c r="G78" s="508"/>
      <c r="H78" s="483"/>
      <c r="I78" s="483"/>
      <c r="J78" s="483"/>
      <c r="K78" s="483"/>
      <c r="L78" s="488"/>
      <c r="M78" s="483"/>
      <c r="N78" s="483"/>
      <c r="O78" s="587"/>
    </row>
    <row r="79" spans="2:21" s="364" customFormat="1" ht="216.75" customHeight="1">
      <c r="B79" s="483"/>
      <c r="C79" s="483"/>
      <c r="D79" s="483"/>
      <c r="E79" s="483"/>
      <c r="F79" s="488"/>
      <c r="G79" s="508"/>
      <c r="H79" s="483"/>
      <c r="I79" s="483"/>
      <c r="J79" s="483"/>
      <c r="K79" s="483"/>
      <c r="L79" s="488"/>
      <c r="M79" s="483"/>
      <c r="N79" s="483"/>
      <c r="O79" s="587"/>
    </row>
    <row r="80" spans="2:21" s="367" customFormat="1" ht="72.75" customHeight="1">
      <c r="B80" s="366"/>
      <c r="C80" s="366"/>
      <c r="D80" s="366"/>
      <c r="E80" s="366"/>
      <c r="F80" s="366"/>
      <c r="G80" s="366"/>
      <c r="H80" s="366"/>
      <c r="I80" s="366"/>
      <c r="J80" s="366"/>
      <c r="K80" s="366"/>
      <c r="L80" s="366"/>
      <c r="M80" s="366"/>
      <c r="N80" s="366"/>
      <c r="O80" s="366"/>
    </row>
    <row r="81" spans="2:15" ht="85.5" customHeight="1">
      <c r="B81" s="368"/>
      <c r="C81" s="368"/>
      <c r="D81" s="368"/>
      <c r="E81" s="368"/>
      <c r="F81" s="368"/>
      <c r="G81" s="368"/>
      <c r="H81" s="2376">
        <v>12</v>
      </c>
      <c r="I81" s="2376"/>
      <c r="J81" s="2376"/>
      <c r="K81" s="2376"/>
      <c r="L81" s="492"/>
      <c r="M81" s="368"/>
      <c r="N81" s="368"/>
      <c r="O81" s="368"/>
    </row>
  </sheetData>
  <mergeCells count="59">
    <mergeCell ref="B75:O75"/>
    <mergeCell ref="Q75:U75"/>
    <mergeCell ref="B76:O76"/>
    <mergeCell ref="H81:K81"/>
    <mergeCell ref="B39:O39"/>
    <mergeCell ref="B71:O71"/>
    <mergeCell ref="B72:O72"/>
    <mergeCell ref="P72:T72"/>
    <mergeCell ref="B73:O73"/>
    <mergeCell ref="B74:O74"/>
    <mergeCell ref="M56:M57"/>
    <mergeCell ref="N56:N57"/>
    <mergeCell ref="H56:H57"/>
    <mergeCell ref="I56:I57"/>
    <mergeCell ref="J56:J57"/>
    <mergeCell ref="K56:K57"/>
    <mergeCell ref="J8:J9"/>
    <mergeCell ref="N8:N9"/>
    <mergeCell ref="B56:B57"/>
    <mergeCell ref="C56:C57"/>
    <mergeCell ref="D56:D57"/>
    <mergeCell ref="E56:E57"/>
    <mergeCell ref="B49:O49"/>
    <mergeCell ref="B50:O50"/>
    <mergeCell ref="B51:O51"/>
    <mergeCell ref="D55:I55"/>
    <mergeCell ref="J55:N55"/>
    <mergeCell ref="H23:H24"/>
    <mergeCell ref="I23:I24"/>
    <mergeCell ref="M8:M9"/>
    <mergeCell ref="I22:K22"/>
    <mergeCell ref="B22:B24"/>
    <mergeCell ref="B1:O1"/>
    <mergeCell ref="B2:O2"/>
    <mergeCell ref="B3:O3"/>
    <mergeCell ref="D7:I7"/>
    <mergeCell ref="B5:D5"/>
    <mergeCell ref="J7:N7"/>
    <mergeCell ref="B7:B9"/>
    <mergeCell ref="I8:I9"/>
    <mergeCell ref="F8:F9"/>
    <mergeCell ref="C7:C9"/>
    <mergeCell ref="D8:D9"/>
    <mergeCell ref="E8:E9"/>
    <mergeCell ref="G8:G9"/>
    <mergeCell ref="H8:H9"/>
    <mergeCell ref="K8:K9"/>
    <mergeCell ref="L8:L9"/>
    <mergeCell ref="C22:H22"/>
    <mergeCell ref="L22:M22"/>
    <mergeCell ref="C23:C24"/>
    <mergeCell ref="D23:D24"/>
    <mergeCell ref="E23:E24"/>
    <mergeCell ref="F23:F24"/>
    <mergeCell ref="M23:M24"/>
    <mergeCell ref="L23:L24"/>
    <mergeCell ref="J23:J24"/>
    <mergeCell ref="K23:K24"/>
    <mergeCell ref="G23:G24"/>
  </mergeCells>
  <printOptions horizontalCentered="1"/>
  <pageMargins left="0" right="0" top="0.94488188976377963" bottom="0.51181102362204722" header="0.31496062992125984" footer="0.11811023622047245"/>
  <pageSetup scale="15"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C34"/>
  <sheetViews>
    <sheetView rightToLeft="1" view="pageBreakPreview" zoomScale="95" zoomScaleSheetLayoutView="95" workbookViewId="0">
      <selection activeCell="I24" sqref="I24"/>
    </sheetView>
  </sheetViews>
  <sheetFormatPr defaultRowHeight="18"/>
  <cols>
    <col min="1" max="1" width="2.42578125" style="639" customWidth="1"/>
    <col min="2" max="2" width="0.7109375" style="641" customWidth="1"/>
    <col min="3" max="3" width="37.140625" style="641" customWidth="1"/>
    <col min="4" max="4" width="0.7109375" style="641" customWidth="1"/>
    <col min="5" max="5" width="6.5703125" style="642" customWidth="1"/>
    <col min="6" max="6" width="0.7109375" style="642" customWidth="1"/>
    <col min="7" max="7" width="6.5703125" style="642" customWidth="1"/>
    <col min="8" max="8" width="1.28515625" style="642" customWidth="1"/>
    <col min="9" max="9" width="6.85546875" style="642" customWidth="1"/>
    <col min="10" max="10" width="1" style="642" customWidth="1"/>
    <col min="11" max="11" width="6.5703125" style="642" customWidth="1"/>
    <col min="12" max="12" width="0.7109375" style="642" customWidth="1"/>
    <col min="13" max="13" width="6.5703125" style="642" customWidth="1"/>
    <col min="14" max="14" width="1" style="642" customWidth="1"/>
    <col min="15" max="15" width="6.5703125" style="642" customWidth="1"/>
    <col min="16" max="16" width="0.7109375" style="642" customWidth="1"/>
    <col min="17" max="17" width="6.5703125" style="642" customWidth="1"/>
    <col min="18" max="18" width="1" style="642" customWidth="1"/>
    <col min="19" max="19" width="6.5703125" style="642" customWidth="1"/>
    <col min="20" max="20" width="0.7109375" style="642" customWidth="1"/>
    <col min="21" max="21" width="9.42578125" style="642" customWidth="1"/>
    <col min="22" max="22" width="0.7109375" style="642" customWidth="1"/>
    <col min="23" max="23" width="6.5703125" style="642" customWidth="1"/>
    <col min="24" max="24" width="2.140625" style="642" customWidth="1"/>
    <col min="25" max="25" width="1.85546875" style="641" customWidth="1"/>
    <col min="26" max="26" width="11.5703125" style="643" customWidth="1"/>
    <col min="27" max="27" width="15.28515625" style="643" bestFit="1" customWidth="1"/>
    <col min="28" max="28" width="5" style="641" customWidth="1"/>
    <col min="29" max="29" width="10.42578125" style="641" bestFit="1" customWidth="1"/>
    <col min="30" max="30" width="5" style="641" customWidth="1"/>
    <col min="31" max="31" width="10.42578125" style="641" bestFit="1" customWidth="1"/>
    <col min="32" max="34" width="9" style="641"/>
    <col min="35" max="35" width="10.42578125" style="641" bestFit="1" customWidth="1"/>
    <col min="36" max="264" width="9" style="641"/>
    <col min="265" max="265" width="3.5703125" style="641" customWidth="1"/>
    <col min="266" max="266" width="4.85546875" style="641" customWidth="1"/>
    <col min="267" max="267" width="5.42578125" style="641" customWidth="1"/>
    <col min="268" max="268" width="31.28515625" style="641" customWidth="1"/>
    <col min="269" max="269" width="7.5703125" style="641" customWidth="1"/>
    <col min="270" max="270" width="2.42578125" style="641" customWidth="1"/>
    <col min="271" max="271" width="11.5703125" style="641" customWidth="1"/>
    <col min="272" max="272" width="2.42578125" style="641" customWidth="1"/>
    <col min="273" max="273" width="11.5703125" style="641" customWidth="1"/>
    <col min="274" max="274" width="2.42578125" style="641" customWidth="1"/>
    <col min="275" max="275" width="10.85546875" style="641" customWidth="1"/>
    <col min="276" max="276" width="2.42578125" style="641" customWidth="1"/>
    <col min="277" max="277" width="11.140625" style="641" customWidth="1"/>
    <col min="278" max="278" width="1.85546875" style="641" customWidth="1"/>
    <col min="279" max="279" width="11" style="641" customWidth="1"/>
    <col min="280" max="280" width="0.7109375" style="641" customWidth="1"/>
    <col min="281" max="281" width="1.85546875" style="641" customWidth="1"/>
    <col min="282" max="282" width="11.85546875" style="641" bestFit="1" customWidth="1"/>
    <col min="283" max="283" width="15.28515625" style="641" bestFit="1" customWidth="1"/>
    <col min="284" max="284" width="5" style="641" customWidth="1"/>
    <col min="285" max="285" width="10.42578125" style="641" bestFit="1" customWidth="1"/>
    <col min="286" max="286" width="5" style="641" customWidth="1"/>
    <col min="287" max="287" width="10.42578125" style="641" bestFit="1" customWidth="1"/>
    <col min="288" max="290" width="9" style="641"/>
    <col min="291" max="291" width="10.42578125" style="641" bestFit="1" customWidth="1"/>
    <col min="292" max="520" width="9" style="641"/>
    <col min="521" max="521" width="3.5703125" style="641" customWidth="1"/>
    <col min="522" max="522" width="4.85546875" style="641" customWidth="1"/>
    <col min="523" max="523" width="5.42578125" style="641" customWidth="1"/>
    <col min="524" max="524" width="31.28515625" style="641" customWidth="1"/>
    <col min="525" max="525" width="7.5703125" style="641" customWidth="1"/>
    <col min="526" max="526" width="2.42578125" style="641" customWidth="1"/>
    <col min="527" max="527" width="11.5703125" style="641" customWidth="1"/>
    <col min="528" max="528" width="2.42578125" style="641" customWidth="1"/>
    <col min="529" max="529" width="11.5703125" style="641" customWidth="1"/>
    <col min="530" max="530" width="2.42578125" style="641" customWidth="1"/>
    <col min="531" max="531" width="10.85546875" style="641" customWidth="1"/>
    <col min="532" max="532" width="2.42578125" style="641" customWidth="1"/>
    <col min="533" max="533" width="11.140625" style="641" customWidth="1"/>
    <col min="534" max="534" width="1.85546875" style="641" customWidth="1"/>
    <col min="535" max="535" width="11" style="641" customWidth="1"/>
    <col min="536" max="536" width="0.7109375" style="641" customWidth="1"/>
    <col min="537" max="537" width="1.85546875" style="641" customWidth="1"/>
    <col min="538" max="538" width="11.85546875" style="641" bestFit="1" customWidth="1"/>
    <col min="539" max="539" width="15.28515625" style="641" bestFit="1" customWidth="1"/>
    <col min="540" max="540" width="5" style="641" customWidth="1"/>
    <col min="541" max="541" width="10.42578125" style="641" bestFit="1" customWidth="1"/>
    <col min="542" max="542" width="5" style="641" customWidth="1"/>
    <col min="543" max="543" width="10.42578125" style="641" bestFit="1" customWidth="1"/>
    <col min="544" max="546" width="9" style="641"/>
    <col min="547" max="547" width="10.42578125" style="641" bestFit="1" customWidth="1"/>
    <col min="548" max="776" width="9" style="641"/>
    <col min="777" max="777" width="3.5703125" style="641" customWidth="1"/>
    <col min="778" max="778" width="4.85546875" style="641" customWidth="1"/>
    <col min="779" max="779" width="5.42578125" style="641" customWidth="1"/>
    <col min="780" max="780" width="31.28515625" style="641" customWidth="1"/>
    <col min="781" max="781" width="7.5703125" style="641" customWidth="1"/>
    <col min="782" max="782" width="2.42578125" style="641" customWidth="1"/>
    <col min="783" max="783" width="11.5703125" style="641" customWidth="1"/>
    <col min="784" max="784" width="2.42578125" style="641" customWidth="1"/>
    <col min="785" max="785" width="11.5703125" style="641" customWidth="1"/>
    <col min="786" max="786" width="2.42578125" style="641" customWidth="1"/>
    <col min="787" max="787" width="10.85546875" style="641" customWidth="1"/>
    <col min="788" max="788" width="2.42578125" style="641" customWidth="1"/>
    <col min="789" max="789" width="11.140625" style="641" customWidth="1"/>
    <col min="790" max="790" width="1.85546875" style="641" customWidth="1"/>
    <col min="791" max="791" width="11" style="641" customWidth="1"/>
    <col min="792" max="792" width="0.7109375" style="641" customWidth="1"/>
    <col min="793" max="793" width="1.85546875" style="641" customWidth="1"/>
    <col min="794" max="794" width="11.85546875" style="641" bestFit="1" customWidth="1"/>
    <col min="795" max="795" width="15.28515625" style="641" bestFit="1" customWidth="1"/>
    <col min="796" max="796" width="5" style="641" customWidth="1"/>
    <col min="797" max="797" width="10.42578125" style="641" bestFit="1" customWidth="1"/>
    <col min="798" max="798" width="5" style="641" customWidth="1"/>
    <col min="799" max="799" width="10.42578125" style="641" bestFit="1" customWidth="1"/>
    <col min="800" max="802" width="9" style="641"/>
    <col min="803" max="803" width="10.42578125" style="641" bestFit="1" customWidth="1"/>
    <col min="804" max="1032" width="9" style="641"/>
    <col min="1033" max="1033" width="3.5703125" style="641" customWidth="1"/>
    <col min="1034" max="1034" width="4.85546875" style="641" customWidth="1"/>
    <col min="1035" max="1035" width="5.42578125" style="641" customWidth="1"/>
    <col min="1036" max="1036" width="31.28515625" style="641" customWidth="1"/>
    <col min="1037" max="1037" width="7.5703125" style="641" customWidth="1"/>
    <col min="1038" max="1038" width="2.42578125" style="641" customWidth="1"/>
    <col min="1039" max="1039" width="11.5703125" style="641" customWidth="1"/>
    <col min="1040" max="1040" width="2.42578125" style="641" customWidth="1"/>
    <col min="1041" max="1041" width="11.5703125" style="641" customWidth="1"/>
    <col min="1042" max="1042" width="2.42578125" style="641" customWidth="1"/>
    <col min="1043" max="1043" width="10.85546875" style="641" customWidth="1"/>
    <col min="1044" max="1044" width="2.42578125" style="641" customWidth="1"/>
    <col min="1045" max="1045" width="11.140625" style="641" customWidth="1"/>
    <col min="1046" max="1046" width="1.85546875" style="641" customWidth="1"/>
    <col min="1047" max="1047" width="11" style="641" customWidth="1"/>
    <col min="1048" max="1048" width="0.7109375" style="641" customWidth="1"/>
    <col min="1049" max="1049" width="1.85546875" style="641" customWidth="1"/>
    <col min="1050" max="1050" width="11.85546875" style="641" bestFit="1" customWidth="1"/>
    <col min="1051" max="1051" width="15.28515625" style="641" bestFit="1" customWidth="1"/>
    <col min="1052" max="1052" width="5" style="641" customWidth="1"/>
    <col min="1053" max="1053" width="10.42578125" style="641" bestFit="1" customWidth="1"/>
    <col min="1054" max="1054" width="5" style="641" customWidth="1"/>
    <col min="1055" max="1055" width="10.42578125" style="641" bestFit="1" customWidth="1"/>
    <col min="1056" max="1058" width="9" style="641"/>
    <col min="1059" max="1059" width="10.42578125" style="641" bestFit="1" customWidth="1"/>
    <col min="1060" max="1288" width="9" style="641"/>
    <col min="1289" max="1289" width="3.5703125" style="641" customWidth="1"/>
    <col min="1290" max="1290" width="4.85546875" style="641" customWidth="1"/>
    <col min="1291" max="1291" width="5.42578125" style="641" customWidth="1"/>
    <col min="1292" max="1292" width="31.28515625" style="641" customWidth="1"/>
    <col min="1293" max="1293" width="7.5703125" style="641" customWidth="1"/>
    <col min="1294" max="1294" width="2.42578125" style="641" customWidth="1"/>
    <col min="1295" max="1295" width="11.5703125" style="641" customWidth="1"/>
    <col min="1296" max="1296" width="2.42578125" style="641" customWidth="1"/>
    <col min="1297" max="1297" width="11.5703125" style="641" customWidth="1"/>
    <col min="1298" max="1298" width="2.42578125" style="641" customWidth="1"/>
    <col min="1299" max="1299" width="10.85546875" style="641" customWidth="1"/>
    <col min="1300" max="1300" width="2.42578125" style="641" customWidth="1"/>
    <col min="1301" max="1301" width="11.140625" style="641" customWidth="1"/>
    <col min="1302" max="1302" width="1.85546875" style="641" customWidth="1"/>
    <col min="1303" max="1303" width="11" style="641" customWidth="1"/>
    <col min="1304" max="1304" width="0.7109375" style="641" customWidth="1"/>
    <col min="1305" max="1305" width="1.85546875" style="641" customWidth="1"/>
    <col min="1306" max="1306" width="11.85546875" style="641" bestFit="1" customWidth="1"/>
    <col min="1307" max="1307" width="15.28515625" style="641" bestFit="1" customWidth="1"/>
    <col min="1308" max="1308" width="5" style="641" customWidth="1"/>
    <col min="1309" max="1309" width="10.42578125" style="641" bestFit="1" customWidth="1"/>
    <col min="1310" max="1310" width="5" style="641" customWidth="1"/>
    <col min="1311" max="1311" width="10.42578125" style="641" bestFit="1" customWidth="1"/>
    <col min="1312" max="1314" width="9" style="641"/>
    <col min="1315" max="1315" width="10.42578125" style="641" bestFit="1" customWidth="1"/>
    <col min="1316" max="1544" width="9" style="641"/>
    <col min="1545" max="1545" width="3.5703125" style="641" customWidth="1"/>
    <col min="1546" max="1546" width="4.85546875" style="641" customWidth="1"/>
    <col min="1547" max="1547" width="5.42578125" style="641" customWidth="1"/>
    <col min="1548" max="1548" width="31.28515625" style="641" customWidth="1"/>
    <col min="1549" max="1549" width="7.5703125" style="641" customWidth="1"/>
    <col min="1550" max="1550" width="2.42578125" style="641" customWidth="1"/>
    <col min="1551" max="1551" width="11.5703125" style="641" customWidth="1"/>
    <col min="1552" max="1552" width="2.42578125" style="641" customWidth="1"/>
    <col min="1553" max="1553" width="11.5703125" style="641" customWidth="1"/>
    <col min="1554" max="1554" width="2.42578125" style="641" customWidth="1"/>
    <col min="1555" max="1555" width="10.85546875" style="641" customWidth="1"/>
    <col min="1556" max="1556" width="2.42578125" style="641" customWidth="1"/>
    <col min="1557" max="1557" width="11.140625" style="641" customWidth="1"/>
    <col min="1558" max="1558" width="1.85546875" style="641" customWidth="1"/>
    <col min="1559" max="1559" width="11" style="641" customWidth="1"/>
    <col min="1560" max="1560" width="0.7109375" style="641" customWidth="1"/>
    <col min="1561" max="1561" width="1.85546875" style="641" customWidth="1"/>
    <col min="1562" max="1562" width="11.85546875" style="641" bestFit="1" customWidth="1"/>
    <col min="1563" max="1563" width="15.28515625" style="641" bestFit="1" customWidth="1"/>
    <col min="1564" max="1564" width="5" style="641" customWidth="1"/>
    <col min="1565" max="1565" width="10.42578125" style="641" bestFit="1" customWidth="1"/>
    <col min="1566" max="1566" width="5" style="641" customWidth="1"/>
    <col min="1567" max="1567" width="10.42578125" style="641" bestFit="1" customWidth="1"/>
    <col min="1568" max="1570" width="9" style="641"/>
    <col min="1571" max="1571" width="10.42578125" style="641" bestFit="1" customWidth="1"/>
    <col min="1572" max="1800" width="9" style="641"/>
    <col min="1801" max="1801" width="3.5703125" style="641" customWidth="1"/>
    <col min="1802" max="1802" width="4.85546875" style="641" customWidth="1"/>
    <col min="1803" max="1803" width="5.42578125" style="641" customWidth="1"/>
    <col min="1804" max="1804" width="31.28515625" style="641" customWidth="1"/>
    <col min="1805" max="1805" width="7.5703125" style="641" customWidth="1"/>
    <col min="1806" max="1806" width="2.42578125" style="641" customWidth="1"/>
    <col min="1807" max="1807" width="11.5703125" style="641" customWidth="1"/>
    <col min="1808" max="1808" width="2.42578125" style="641" customWidth="1"/>
    <col min="1809" max="1809" width="11.5703125" style="641" customWidth="1"/>
    <col min="1810" max="1810" width="2.42578125" style="641" customWidth="1"/>
    <col min="1811" max="1811" width="10.85546875" style="641" customWidth="1"/>
    <col min="1812" max="1812" width="2.42578125" style="641" customWidth="1"/>
    <col min="1813" max="1813" width="11.140625" style="641" customWidth="1"/>
    <col min="1814" max="1814" width="1.85546875" style="641" customWidth="1"/>
    <col min="1815" max="1815" width="11" style="641" customWidth="1"/>
    <col min="1816" max="1816" width="0.7109375" style="641" customWidth="1"/>
    <col min="1817" max="1817" width="1.85546875" style="641" customWidth="1"/>
    <col min="1818" max="1818" width="11.85546875" style="641" bestFit="1" customWidth="1"/>
    <col min="1819" max="1819" width="15.28515625" style="641" bestFit="1" customWidth="1"/>
    <col min="1820" max="1820" width="5" style="641" customWidth="1"/>
    <col min="1821" max="1821" width="10.42578125" style="641" bestFit="1" customWidth="1"/>
    <col min="1822" max="1822" width="5" style="641" customWidth="1"/>
    <col min="1823" max="1823" width="10.42578125" style="641" bestFit="1" customWidth="1"/>
    <col min="1824" max="1826" width="9" style="641"/>
    <col min="1827" max="1827" width="10.42578125" style="641" bestFit="1" customWidth="1"/>
    <col min="1828" max="2056" width="9" style="641"/>
    <col min="2057" max="2057" width="3.5703125" style="641" customWidth="1"/>
    <col min="2058" max="2058" width="4.85546875" style="641" customWidth="1"/>
    <col min="2059" max="2059" width="5.42578125" style="641" customWidth="1"/>
    <col min="2060" max="2060" width="31.28515625" style="641" customWidth="1"/>
    <col min="2061" max="2061" width="7.5703125" style="641" customWidth="1"/>
    <col min="2062" max="2062" width="2.42578125" style="641" customWidth="1"/>
    <col min="2063" max="2063" width="11.5703125" style="641" customWidth="1"/>
    <col min="2064" max="2064" width="2.42578125" style="641" customWidth="1"/>
    <col min="2065" max="2065" width="11.5703125" style="641" customWidth="1"/>
    <col min="2066" max="2066" width="2.42578125" style="641" customWidth="1"/>
    <col min="2067" max="2067" width="10.85546875" style="641" customWidth="1"/>
    <col min="2068" max="2068" width="2.42578125" style="641" customWidth="1"/>
    <col min="2069" max="2069" width="11.140625" style="641" customWidth="1"/>
    <col min="2070" max="2070" width="1.85546875" style="641" customWidth="1"/>
    <col min="2071" max="2071" width="11" style="641" customWidth="1"/>
    <col min="2072" max="2072" width="0.7109375" style="641" customWidth="1"/>
    <col min="2073" max="2073" width="1.85546875" style="641" customWidth="1"/>
    <col min="2074" max="2074" width="11.85546875" style="641" bestFit="1" customWidth="1"/>
    <col min="2075" max="2075" width="15.28515625" style="641" bestFit="1" customWidth="1"/>
    <col min="2076" max="2076" width="5" style="641" customWidth="1"/>
    <col min="2077" max="2077" width="10.42578125" style="641" bestFit="1" customWidth="1"/>
    <col min="2078" max="2078" width="5" style="641" customWidth="1"/>
    <col min="2079" max="2079" width="10.42578125" style="641" bestFit="1" customWidth="1"/>
    <col min="2080" max="2082" width="9" style="641"/>
    <col min="2083" max="2083" width="10.42578125" style="641" bestFit="1" customWidth="1"/>
    <col min="2084" max="2312" width="9" style="641"/>
    <col min="2313" max="2313" width="3.5703125" style="641" customWidth="1"/>
    <col min="2314" max="2314" width="4.85546875" style="641" customWidth="1"/>
    <col min="2315" max="2315" width="5.42578125" style="641" customWidth="1"/>
    <col min="2316" max="2316" width="31.28515625" style="641" customWidth="1"/>
    <col min="2317" max="2317" width="7.5703125" style="641" customWidth="1"/>
    <col min="2318" max="2318" width="2.42578125" style="641" customWidth="1"/>
    <col min="2319" max="2319" width="11.5703125" style="641" customWidth="1"/>
    <col min="2320" max="2320" width="2.42578125" style="641" customWidth="1"/>
    <col min="2321" max="2321" width="11.5703125" style="641" customWidth="1"/>
    <col min="2322" max="2322" width="2.42578125" style="641" customWidth="1"/>
    <col min="2323" max="2323" width="10.85546875" style="641" customWidth="1"/>
    <col min="2324" max="2324" width="2.42578125" style="641" customWidth="1"/>
    <col min="2325" max="2325" width="11.140625" style="641" customWidth="1"/>
    <col min="2326" max="2326" width="1.85546875" style="641" customWidth="1"/>
    <col min="2327" max="2327" width="11" style="641" customWidth="1"/>
    <col min="2328" max="2328" width="0.7109375" style="641" customWidth="1"/>
    <col min="2329" max="2329" width="1.85546875" style="641" customWidth="1"/>
    <col min="2330" max="2330" width="11.85546875" style="641" bestFit="1" customWidth="1"/>
    <col min="2331" max="2331" width="15.28515625" style="641" bestFit="1" customWidth="1"/>
    <col min="2332" max="2332" width="5" style="641" customWidth="1"/>
    <col min="2333" max="2333" width="10.42578125" style="641" bestFit="1" customWidth="1"/>
    <col min="2334" max="2334" width="5" style="641" customWidth="1"/>
    <col min="2335" max="2335" width="10.42578125" style="641" bestFit="1" customWidth="1"/>
    <col min="2336" max="2338" width="9" style="641"/>
    <col min="2339" max="2339" width="10.42578125" style="641" bestFit="1" customWidth="1"/>
    <col min="2340" max="2568" width="9" style="641"/>
    <col min="2569" max="2569" width="3.5703125" style="641" customWidth="1"/>
    <col min="2570" max="2570" width="4.85546875" style="641" customWidth="1"/>
    <col min="2571" max="2571" width="5.42578125" style="641" customWidth="1"/>
    <col min="2572" max="2572" width="31.28515625" style="641" customWidth="1"/>
    <col min="2573" max="2573" width="7.5703125" style="641" customWidth="1"/>
    <col min="2574" max="2574" width="2.42578125" style="641" customWidth="1"/>
    <col min="2575" max="2575" width="11.5703125" style="641" customWidth="1"/>
    <col min="2576" max="2576" width="2.42578125" style="641" customWidth="1"/>
    <col min="2577" max="2577" width="11.5703125" style="641" customWidth="1"/>
    <col min="2578" max="2578" width="2.42578125" style="641" customWidth="1"/>
    <col min="2579" max="2579" width="10.85546875" style="641" customWidth="1"/>
    <col min="2580" max="2580" width="2.42578125" style="641" customWidth="1"/>
    <col min="2581" max="2581" width="11.140625" style="641" customWidth="1"/>
    <col min="2582" max="2582" width="1.85546875" style="641" customWidth="1"/>
    <col min="2583" max="2583" width="11" style="641" customWidth="1"/>
    <col min="2584" max="2584" width="0.7109375" style="641" customWidth="1"/>
    <col min="2585" max="2585" width="1.85546875" style="641" customWidth="1"/>
    <col min="2586" max="2586" width="11.85546875" style="641" bestFit="1" customWidth="1"/>
    <col min="2587" max="2587" width="15.28515625" style="641" bestFit="1" customWidth="1"/>
    <col min="2588" max="2588" width="5" style="641" customWidth="1"/>
    <col min="2589" max="2589" width="10.42578125" style="641" bestFit="1" customWidth="1"/>
    <col min="2590" max="2590" width="5" style="641" customWidth="1"/>
    <col min="2591" max="2591" width="10.42578125" style="641" bestFit="1" customWidth="1"/>
    <col min="2592" max="2594" width="9" style="641"/>
    <col min="2595" max="2595" width="10.42578125" style="641" bestFit="1" customWidth="1"/>
    <col min="2596" max="2824" width="9" style="641"/>
    <col min="2825" max="2825" width="3.5703125" style="641" customWidth="1"/>
    <col min="2826" max="2826" width="4.85546875" style="641" customWidth="1"/>
    <col min="2827" max="2827" width="5.42578125" style="641" customWidth="1"/>
    <col min="2828" max="2828" width="31.28515625" style="641" customWidth="1"/>
    <col min="2829" max="2829" width="7.5703125" style="641" customWidth="1"/>
    <col min="2830" max="2830" width="2.42578125" style="641" customWidth="1"/>
    <col min="2831" max="2831" width="11.5703125" style="641" customWidth="1"/>
    <col min="2832" max="2832" width="2.42578125" style="641" customWidth="1"/>
    <col min="2833" max="2833" width="11.5703125" style="641" customWidth="1"/>
    <col min="2834" max="2834" width="2.42578125" style="641" customWidth="1"/>
    <col min="2835" max="2835" width="10.85546875" style="641" customWidth="1"/>
    <col min="2836" max="2836" width="2.42578125" style="641" customWidth="1"/>
    <col min="2837" max="2837" width="11.140625" style="641" customWidth="1"/>
    <col min="2838" max="2838" width="1.85546875" style="641" customWidth="1"/>
    <col min="2839" max="2839" width="11" style="641" customWidth="1"/>
    <col min="2840" max="2840" width="0.7109375" style="641" customWidth="1"/>
    <col min="2841" max="2841" width="1.85546875" style="641" customWidth="1"/>
    <col min="2842" max="2842" width="11.85546875" style="641" bestFit="1" customWidth="1"/>
    <col min="2843" max="2843" width="15.28515625" style="641" bestFit="1" customWidth="1"/>
    <col min="2844" max="2844" width="5" style="641" customWidth="1"/>
    <col min="2845" max="2845" width="10.42578125" style="641" bestFit="1" customWidth="1"/>
    <col min="2846" max="2846" width="5" style="641" customWidth="1"/>
    <col min="2847" max="2847" width="10.42578125" style="641" bestFit="1" customWidth="1"/>
    <col min="2848" max="2850" width="9" style="641"/>
    <col min="2851" max="2851" width="10.42578125" style="641" bestFit="1" customWidth="1"/>
    <col min="2852" max="3080" width="9" style="641"/>
    <col min="3081" max="3081" width="3.5703125" style="641" customWidth="1"/>
    <col min="3082" max="3082" width="4.85546875" style="641" customWidth="1"/>
    <col min="3083" max="3083" width="5.42578125" style="641" customWidth="1"/>
    <col min="3084" max="3084" width="31.28515625" style="641" customWidth="1"/>
    <col min="3085" max="3085" width="7.5703125" style="641" customWidth="1"/>
    <col min="3086" max="3086" width="2.42578125" style="641" customWidth="1"/>
    <col min="3087" max="3087" width="11.5703125" style="641" customWidth="1"/>
    <col min="3088" max="3088" width="2.42578125" style="641" customWidth="1"/>
    <col min="3089" max="3089" width="11.5703125" style="641" customWidth="1"/>
    <col min="3090" max="3090" width="2.42578125" style="641" customWidth="1"/>
    <col min="3091" max="3091" width="10.85546875" style="641" customWidth="1"/>
    <col min="3092" max="3092" width="2.42578125" style="641" customWidth="1"/>
    <col min="3093" max="3093" width="11.140625" style="641" customWidth="1"/>
    <col min="3094" max="3094" width="1.85546875" style="641" customWidth="1"/>
    <col min="3095" max="3095" width="11" style="641" customWidth="1"/>
    <col min="3096" max="3096" width="0.7109375" style="641" customWidth="1"/>
    <col min="3097" max="3097" width="1.85546875" style="641" customWidth="1"/>
    <col min="3098" max="3098" width="11.85546875" style="641" bestFit="1" customWidth="1"/>
    <col min="3099" max="3099" width="15.28515625" style="641" bestFit="1" customWidth="1"/>
    <col min="3100" max="3100" width="5" style="641" customWidth="1"/>
    <col min="3101" max="3101" width="10.42578125" style="641" bestFit="1" customWidth="1"/>
    <col min="3102" max="3102" width="5" style="641" customWidth="1"/>
    <col min="3103" max="3103" width="10.42578125" style="641" bestFit="1" customWidth="1"/>
    <col min="3104" max="3106" width="9" style="641"/>
    <col min="3107" max="3107" width="10.42578125" style="641" bestFit="1" customWidth="1"/>
    <col min="3108" max="3336" width="9" style="641"/>
    <col min="3337" max="3337" width="3.5703125" style="641" customWidth="1"/>
    <col min="3338" max="3338" width="4.85546875" style="641" customWidth="1"/>
    <col min="3339" max="3339" width="5.42578125" style="641" customWidth="1"/>
    <col min="3340" max="3340" width="31.28515625" style="641" customWidth="1"/>
    <col min="3341" max="3341" width="7.5703125" style="641" customWidth="1"/>
    <col min="3342" max="3342" width="2.42578125" style="641" customWidth="1"/>
    <col min="3343" max="3343" width="11.5703125" style="641" customWidth="1"/>
    <col min="3344" max="3344" width="2.42578125" style="641" customWidth="1"/>
    <col min="3345" max="3345" width="11.5703125" style="641" customWidth="1"/>
    <col min="3346" max="3346" width="2.42578125" style="641" customWidth="1"/>
    <col min="3347" max="3347" width="10.85546875" style="641" customWidth="1"/>
    <col min="3348" max="3348" width="2.42578125" style="641" customWidth="1"/>
    <col min="3349" max="3349" width="11.140625" style="641" customWidth="1"/>
    <col min="3350" max="3350" width="1.85546875" style="641" customWidth="1"/>
    <col min="3351" max="3351" width="11" style="641" customWidth="1"/>
    <col min="3352" max="3352" width="0.7109375" style="641" customWidth="1"/>
    <col min="3353" max="3353" width="1.85546875" style="641" customWidth="1"/>
    <col min="3354" max="3354" width="11.85546875" style="641" bestFit="1" customWidth="1"/>
    <col min="3355" max="3355" width="15.28515625" style="641" bestFit="1" customWidth="1"/>
    <col min="3356" max="3356" width="5" style="641" customWidth="1"/>
    <col min="3357" max="3357" width="10.42578125" style="641" bestFit="1" customWidth="1"/>
    <col min="3358" max="3358" width="5" style="641" customWidth="1"/>
    <col min="3359" max="3359" width="10.42578125" style="641" bestFit="1" customWidth="1"/>
    <col min="3360" max="3362" width="9" style="641"/>
    <col min="3363" max="3363" width="10.42578125" style="641" bestFit="1" customWidth="1"/>
    <col min="3364" max="3592" width="9" style="641"/>
    <col min="3593" max="3593" width="3.5703125" style="641" customWidth="1"/>
    <col min="3594" max="3594" width="4.85546875" style="641" customWidth="1"/>
    <col min="3595" max="3595" width="5.42578125" style="641" customWidth="1"/>
    <col min="3596" max="3596" width="31.28515625" style="641" customWidth="1"/>
    <col min="3597" max="3597" width="7.5703125" style="641" customWidth="1"/>
    <col min="3598" max="3598" width="2.42578125" style="641" customWidth="1"/>
    <col min="3599" max="3599" width="11.5703125" style="641" customWidth="1"/>
    <col min="3600" max="3600" width="2.42578125" style="641" customWidth="1"/>
    <col min="3601" max="3601" width="11.5703125" style="641" customWidth="1"/>
    <col min="3602" max="3602" width="2.42578125" style="641" customWidth="1"/>
    <col min="3603" max="3603" width="10.85546875" style="641" customWidth="1"/>
    <col min="3604" max="3604" width="2.42578125" style="641" customWidth="1"/>
    <col min="3605" max="3605" width="11.140625" style="641" customWidth="1"/>
    <col min="3606" max="3606" width="1.85546875" style="641" customWidth="1"/>
    <col min="3607" max="3607" width="11" style="641" customWidth="1"/>
    <col min="3608" max="3608" width="0.7109375" style="641" customWidth="1"/>
    <col min="3609" max="3609" width="1.85546875" style="641" customWidth="1"/>
    <col min="3610" max="3610" width="11.85546875" style="641" bestFit="1" customWidth="1"/>
    <col min="3611" max="3611" width="15.28515625" style="641" bestFit="1" customWidth="1"/>
    <col min="3612" max="3612" width="5" style="641" customWidth="1"/>
    <col min="3613" max="3613" width="10.42578125" style="641" bestFit="1" customWidth="1"/>
    <col min="3614" max="3614" width="5" style="641" customWidth="1"/>
    <col min="3615" max="3615" width="10.42578125" style="641" bestFit="1" customWidth="1"/>
    <col min="3616" max="3618" width="9" style="641"/>
    <col min="3619" max="3619" width="10.42578125" style="641" bestFit="1" customWidth="1"/>
    <col min="3620" max="3848" width="9" style="641"/>
    <col min="3849" max="3849" width="3.5703125" style="641" customWidth="1"/>
    <col min="3850" max="3850" width="4.85546875" style="641" customWidth="1"/>
    <col min="3851" max="3851" width="5.42578125" style="641" customWidth="1"/>
    <col min="3852" max="3852" width="31.28515625" style="641" customWidth="1"/>
    <col min="3853" max="3853" width="7.5703125" style="641" customWidth="1"/>
    <col min="3854" max="3854" width="2.42578125" style="641" customWidth="1"/>
    <col min="3855" max="3855" width="11.5703125" style="641" customWidth="1"/>
    <col min="3856" max="3856" width="2.42578125" style="641" customWidth="1"/>
    <col min="3857" max="3857" width="11.5703125" style="641" customWidth="1"/>
    <col min="3858" max="3858" width="2.42578125" style="641" customWidth="1"/>
    <col min="3859" max="3859" width="10.85546875" style="641" customWidth="1"/>
    <col min="3860" max="3860" width="2.42578125" style="641" customWidth="1"/>
    <col min="3861" max="3861" width="11.140625" style="641" customWidth="1"/>
    <col min="3862" max="3862" width="1.85546875" style="641" customWidth="1"/>
    <col min="3863" max="3863" width="11" style="641" customWidth="1"/>
    <col min="3864" max="3864" width="0.7109375" style="641" customWidth="1"/>
    <col min="3865" max="3865" width="1.85546875" style="641" customWidth="1"/>
    <col min="3866" max="3866" width="11.85546875" style="641" bestFit="1" customWidth="1"/>
    <col min="3867" max="3867" width="15.28515625" style="641" bestFit="1" customWidth="1"/>
    <col min="3868" max="3868" width="5" style="641" customWidth="1"/>
    <col min="3869" max="3869" width="10.42578125" style="641" bestFit="1" customWidth="1"/>
    <col min="3870" max="3870" width="5" style="641" customWidth="1"/>
    <col min="3871" max="3871" width="10.42578125" style="641" bestFit="1" customWidth="1"/>
    <col min="3872" max="3874" width="9" style="641"/>
    <col min="3875" max="3875" width="10.42578125" style="641" bestFit="1" customWidth="1"/>
    <col min="3876" max="4104" width="9" style="641"/>
    <col min="4105" max="4105" width="3.5703125" style="641" customWidth="1"/>
    <col min="4106" max="4106" width="4.85546875" style="641" customWidth="1"/>
    <col min="4107" max="4107" width="5.42578125" style="641" customWidth="1"/>
    <col min="4108" max="4108" width="31.28515625" style="641" customWidth="1"/>
    <col min="4109" max="4109" width="7.5703125" style="641" customWidth="1"/>
    <col min="4110" max="4110" width="2.42578125" style="641" customWidth="1"/>
    <col min="4111" max="4111" width="11.5703125" style="641" customWidth="1"/>
    <col min="4112" max="4112" width="2.42578125" style="641" customWidth="1"/>
    <col min="4113" max="4113" width="11.5703125" style="641" customWidth="1"/>
    <col min="4114" max="4114" width="2.42578125" style="641" customWidth="1"/>
    <col min="4115" max="4115" width="10.85546875" style="641" customWidth="1"/>
    <col min="4116" max="4116" width="2.42578125" style="641" customWidth="1"/>
    <col min="4117" max="4117" width="11.140625" style="641" customWidth="1"/>
    <col min="4118" max="4118" width="1.85546875" style="641" customWidth="1"/>
    <col min="4119" max="4119" width="11" style="641" customWidth="1"/>
    <col min="4120" max="4120" width="0.7109375" style="641" customWidth="1"/>
    <col min="4121" max="4121" width="1.85546875" style="641" customWidth="1"/>
    <col min="4122" max="4122" width="11.85546875" style="641" bestFit="1" customWidth="1"/>
    <col min="4123" max="4123" width="15.28515625" style="641" bestFit="1" customWidth="1"/>
    <col min="4124" max="4124" width="5" style="641" customWidth="1"/>
    <col min="4125" max="4125" width="10.42578125" style="641" bestFit="1" customWidth="1"/>
    <col min="4126" max="4126" width="5" style="641" customWidth="1"/>
    <col min="4127" max="4127" width="10.42578125" style="641" bestFit="1" customWidth="1"/>
    <col min="4128" max="4130" width="9" style="641"/>
    <col min="4131" max="4131" width="10.42578125" style="641" bestFit="1" customWidth="1"/>
    <col min="4132" max="4360" width="9" style="641"/>
    <col min="4361" max="4361" width="3.5703125" style="641" customWidth="1"/>
    <col min="4362" max="4362" width="4.85546875" style="641" customWidth="1"/>
    <col min="4363" max="4363" width="5.42578125" style="641" customWidth="1"/>
    <col min="4364" max="4364" width="31.28515625" style="641" customWidth="1"/>
    <col min="4365" max="4365" width="7.5703125" style="641" customWidth="1"/>
    <col min="4366" max="4366" width="2.42578125" style="641" customWidth="1"/>
    <col min="4367" max="4367" width="11.5703125" style="641" customWidth="1"/>
    <col min="4368" max="4368" width="2.42578125" style="641" customWidth="1"/>
    <col min="4369" max="4369" width="11.5703125" style="641" customWidth="1"/>
    <col min="4370" max="4370" width="2.42578125" style="641" customWidth="1"/>
    <col min="4371" max="4371" width="10.85546875" style="641" customWidth="1"/>
    <col min="4372" max="4372" width="2.42578125" style="641" customWidth="1"/>
    <col min="4373" max="4373" width="11.140625" style="641" customWidth="1"/>
    <col min="4374" max="4374" width="1.85546875" style="641" customWidth="1"/>
    <col min="4375" max="4375" width="11" style="641" customWidth="1"/>
    <col min="4376" max="4376" width="0.7109375" style="641" customWidth="1"/>
    <col min="4377" max="4377" width="1.85546875" style="641" customWidth="1"/>
    <col min="4378" max="4378" width="11.85546875" style="641" bestFit="1" customWidth="1"/>
    <col min="4379" max="4379" width="15.28515625" style="641" bestFit="1" customWidth="1"/>
    <col min="4380" max="4380" width="5" style="641" customWidth="1"/>
    <col min="4381" max="4381" width="10.42578125" style="641" bestFit="1" customWidth="1"/>
    <col min="4382" max="4382" width="5" style="641" customWidth="1"/>
    <col min="4383" max="4383" width="10.42578125" style="641" bestFit="1" customWidth="1"/>
    <col min="4384" max="4386" width="9" style="641"/>
    <col min="4387" max="4387" width="10.42578125" style="641" bestFit="1" customWidth="1"/>
    <col min="4388" max="4616" width="9" style="641"/>
    <col min="4617" max="4617" width="3.5703125" style="641" customWidth="1"/>
    <col min="4618" max="4618" width="4.85546875" style="641" customWidth="1"/>
    <col min="4619" max="4619" width="5.42578125" style="641" customWidth="1"/>
    <col min="4620" max="4620" width="31.28515625" style="641" customWidth="1"/>
    <col min="4621" max="4621" width="7.5703125" style="641" customWidth="1"/>
    <col min="4622" max="4622" width="2.42578125" style="641" customWidth="1"/>
    <col min="4623" max="4623" width="11.5703125" style="641" customWidth="1"/>
    <col min="4624" max="4624" width="2.42578125" style="641" customWidth="1"/>
    <col min="4625" max="4625" width="11.5703125" style="641" customWidth="1"/>
    <col min="4626" max="4626" width="2.42578125" style="641" customWidth="1"/>
    <col min="4627" max="4627" width="10.85546875" style="641" customWidth="1"/>
    <col min="4628" max="4628" width="2.42578125" style="641" customWidth="1"/>
    <col min="4629" max="4629" width="11.140625" style="641" customWidth="1"/>
    <col min="4630" max="4630" width="1.85546875" style="641" customWidth="1"/>
    <col min="4631" max="4631" width="11" style="641" customWidth="1"/>
    <col min="4632" max="4632" width="0.7109375" style="641" customWidth="1"/>
    <col min="4633" max="4633" width="1.85546875" style="641" customWidth="1"/>
    <col min="4634" max="4634" width="11.85546875" style="641" bestFit="1" customWidth="1"/>
    <col min="4635" max="4635" width="15.28515625" style="641" bestFit="1" customWidth="1"/>
    <col min="4636" max="4636" width="5" style="641" customWidth="1"/>
    <col min="4637" max="4637" width="10.42578125" style="641" bestFit="1" customWidth="1"/>
    <col min="4638" max="4638" width="5" style="641" customWidth="1"/>
    <col min="4639" max="4639" width="10.42578125" style="641" bestFit="1" customWidth="1"/>
    <col min="4640" max="4642" width="9" style="641"/>
    <col min="4643" max="4643" width="10.42578125" style="641" bestFit="1" customWidth="1"/>
    <col min="4644" max="4872" width="9" style="641"/>
    <col min="4873" max="4873" width="3.5703125" style="641" customWidth="1"/>
    <col min="4874" max="4874" width="4.85546875" style="641" customWidth="1"/>
    <col min="4875" max="4875" width="5.42578125" style="641" customWidth="1"/>
    <col min="4876" max="4876" width="31.28515625" style="641" customWidth="1"/>
    <col min="4877" max="4877" width="7.5703125" style="641" customWidth="1"/>
    <col min="4878" max="4878" width="2.42578125" style="641" customWidth="1"/>
    <col min="4879" max="4879" width="11.5703125" style="641" customWidth="1"/>
    <col min="4880" max="4880" width="2.42578125" style="641" customWidth="1"/>
    <col min="4881" max="4881" width="11.5703125" style="641" customWidth="1"/>
    <col min="4882" max="4882" width="2.42578125" style="641" customWidth="1"/>
    <col min="4883" max="4883" width="10.85546875" style="641" customWidth="1"/>
    <col min="4884" max="4884" width="2.42578125" style="641" customWidth="1"/>
    <col min="4885" max="4885" width="11.140625" style="641" customWidth="1"/>
    <col min="4886" max="4886" width="1.85546875" style="641" customWidth="1"/>
    <col min="4887" max="4887" width="11" style="641" customWidth="1"/>
    <col min="4888" max="4888" width="0.7109375" style="641" customWidth="1"/>
    <col min="4889" max="4889" width="1.85546875" style="641" customWidth="1"/>
    <col min="4890" max="4890" width="11.85546875" style="641" bestFit="1" customWidth="1"/>
    <col min="4891" max="4891" width="15.28515625" style="641" bestFit="1" customWidth="1"/>
    <col min="4892" max="4892" width="5" style="641" customWidth="1"/>
    <col min="4893" max="4893" width="10.42578125" style="641" bestFit="1" customWidth="1"/>
    <col min="4894" max="4894" width="5" style="641" customWidth="1"/>
    <col min="4895" max="4895" width="10.42578125" style="641" bestFit="1" customWidth="1"/>
    <col min="4896" max="4898" width="9" style="641"/>
    <col min="4899" max="4899" width="10.42578125" style="641" bestFit="1" customWidth="1"/>
    <col min="4900" max="5128" width="9" style="641"/>
    <col min="5129" max="5129" width="3.5703125" style="641" customWidth="1"/>
    <col min="5130" max="5130" width="4.85546875" style="641" customWidth="1"/>
    <col min="5131" max="5131" width="5.42578125" style="641" customWidth="1"/>
    <col min="5132" max="5132" width="31.28515625" style="641" customWidth="1"/>
    <col min="5133" max="5133" width="7.5703125" style="641" customWidth="1"/>
    <col min="5134" max="5134" width="2.42578125" style="641" customWidth="1"/>
    <col min="5135" max="5135" width="11.5703125" style="641" customWidth="1"/>
    <col min="5136" max="5136" width="2.42578125" style="641" customWidth="1"/>
    <col min="5137" max="5137" width="11.5703125" style="641" customWidth="1"/>
    <col min="5138" max="5138" width="2.42578125" style="641" customWidth="1"/>
    <col min="5139" max="5139" width="10.85546875" style="641" customWidth="1"/>
    <col min="5140" max="5140" width="2.42578125" style="641" customWidth="1"/>
    <col min="5141" max="5141" width="11.140625" style="641" customWidth="1"/>
    <col min="5142" max="5142" width="1.85546875" style="641" customWidth="1"/>
    <col min="5143" max="5143" width="11" style="641" customWidth="1"/>
    <col min="5144" max="5144" width="0.7109375" style="641" customWidth="1"/>
    <col min="5145" max="5145" width="1.85546875" style="641" customWidth="1"/>
    <col min="5146" max="5146" width="11.85546875" style="641" bestFit="1" customWidth="1"/>
    <col min="5147" max="5147" width="15.28515625" style="641" bestFit="1" customWidth="1"/>
    <col min="5148" max="5148" width="5" style="641" customWidth="1"/>
    <col min="5149" max="5149" width="10.42578125" style="641" bestFit="1" customWidth="1"/>
    <col min="5150" max="5150" width="5" style="641" customWidth="1"/>
    <col min="5151" max="5151" width="10.42578125" style="641" bestFit="1" customWidth="1"/>
    <col min="5152" max="5154" width="9" style="641"/>
    <col min="5155" max="5155" width="10.42578125" style="641" bestFit="1" customWidth="1"/>
    <col min="5156" max="5384" width="9" style="641"/>
    <col min="5385" max="5385" width="3.5703125" style="641" customWidth="1"/>
    <col min="5386" max="5386" width="4.85546875" style="641" customWidth="1"/>
    <col min="5387" max="5387" width="5.42578125" style="641" customWidth="1"/>
    <col min="5388" max="5388" width="31.28515625" style="641" customWidth="1"/>
    <col min="5389" max="5389" width="7.5703125" style="641" customWidth="1"/>
    <col min="5390" max="5390" width="2.42578125" style="641" customWidth="1"/>
    <col min="5391" max="5391" width="11.5703125" style="641" customWidth="1"/>
    <col min="5392" max="5392" width="2.42578125" style="641" customWidth="1"/>
    <col min="5393" max="5393" width="11.5703125" style="641" customWidth="1"/>
    <col min="5394" max="5394" width="2.42578125" style="641" customWidth="1"/>
    <col min="5395" max="5395" width="10.85546875" style="641" customWidth="1"/>
    <col min="5396" max="5396" width="2.42578125" style="641" customWidth="1"/>
    <col min="5397" max="5397" width="11.140625" style="641" customWidth="1"/>
    <col min="5398" max="5398" width="1.85546875" style="641" customWidth="1"/>
    <col min="5399" max="5399" width="11" style="641" customWidth="1"/>
    <col min="5400" max="5400" width="0.7109375" style="641" customWidth="1"/>
    <col min="5401" max="5401" width="1.85546875" style="641" customWidth="1"/>
    <col min="5402" max="5402" width="11.85546875" style="641" bestFit="1" customWidth="1"/>
    <col min="5403" max="5403" width="15.28515625" style="641" bestFit="1" customWidth="1"/>
    <col min="5404" max="5404" width="5" style="641" customWidth="1"/>
    <col min="5405" max="5405" width="10.42578125" style="641" bestFit="1" customWidth="1"/>
    <col min="5406" max="5406" width="5" style="641" customWidth="1"/>
    <col min="5407" max="5407" width="10.42578125" style="641" bestFit="1" customWidth="1"/>
    <col min="5408" max="5410" width="9" style="641"/>
    <col min="5411" max="5411" width="10.42578125" style="641" bestFit="1" customWidth="1"/>
    <col min="5412" max="5640" width="9" style="641"/>
    <col min="5641" max="5641" width="3.5703125" style="641" customWidth="1"/>
    <col min="5642" max="5642" width="4.85546875" style="641" customWidth="1"/>
    <col min="5643" max="5643" width="5.42578125" style="641" customWidth="1"/>
    <col min="5644" max="5644" width="31.28515625" style="641" customWidth="1"/>
    <col min="5645" max="5645" width="7.5703125" style="641" customWidth="1"/>
    <col min="5646" max="5646" width="2.42578125" style="641" customWidth="1"/>
    <col min="5647" max="5647" width="11.5703125" style="641" customWidth="1"/>
    <col min="5648" max="5648" width="2.42578125" style="641" customWidth="1"/>
    <col min="5649" max="5649" width="11.5703125" style="641" customWidth="1"/>
    <col min="5650" max="5650" width="2.42578125" style="641" customWidth="1"/>
    <col min="5651" max="5651" width="10.85546875" style="641" customWidth="1"/>
    <col min="5652" max="5652" width="2.42578125" style="641" customWidth="1"/>
    <col min="5653" max="5653" width="11.140625" style="641" customWidth="1"/>
    <col min="5654" max="5654" width="1.85546875" style="641" customWidth="1"/>
    <col min="5655" max="5655" width="11" style="641" customWidth="1"/>
    <col min="5656" max="5656" width="0.7109375" style="641" customWidth="1"/>
    <col min="5657" max="5657" width="1.85546875" style="641" customWidth="1"/>
    <col min="5658" max="5658" width="11.85546875" style="641" bestFit="1" customWidth="1"/>
    <col min="5659" max="5659" width="15.28515625" style="641" bestFit="1" customWidth="1"/>
    <col min="5660" max="5660" width="5" style="641" customWidth="1"/>
    <col min="5661" max="5661" width="10.42578125" style="641" bestFit="1" customWidth="1"/>
    <col min="5662" max="5662" width="5" style="641" customWidth="1"/>
    <col min="5663" max="5663" width="10.42578125" style="641" bestFit="1" customWidth="1"/>
    <col min="5664" max="5666" width="9" style="641"/>
    <col min="5667" max="5667" width="10.42578125" style="641" bestFit="1" customWidth="1"/>
    <col min="5668" max="5896" width="9" style="641"/>
    <col min="5897" max="5897" width="3.5703125" style="641" customWidth="1"/>
    <col min="5898" max="5898" width="4.85546875" style="641" customWidth="1"/>
    <col min="5899" max="5899" width="5.42578125" style="641" customWidth="1"/>
    <col min="5900" max="5900" width="31.28515625" style="641" customWidth="1"/>
    <col min="5901" max="5901" width="7.5703125" style="641" customWidth="1"/>
    <col min="5902" max="5902" width="2.42578125" style="641" customWidth="1"/>
    <col min="5903" max="5903" width="11.5703125" style="641" customWidth="1"/>
    <col min="5904" max="5904" width="2.42578125" style="641" customWidth="1"/>
    <col min="5905" max="5905" width="11.5703125" style="641" customWidth="1"/>
    <col min="5906" max="5906" width="2.42578125" style="641" customWidth="1"/>
    <col min="5907" max="5907" width="10.85546875" style="641" customWidth="1"/>
    <col min="5908" max="5908" width="2.42578125" style="641" customWidth="1"/>
    <col min="5909" max="5909" width="11.140625" style="641" customWidth="1"/>
    <col min="5910" max="5910" width="1.85546875" style="641" customWidth="1"/>
    <col min="5911" max="5911" width="11" style="641" customWidth="1"/>
    <col min="5912" max="5912" width="0.7109375" style="641" customWidth="1"/>
    <col min="5913" max="5913" width="1.85546875" style="641" customWidth="1"/>
    <col min="5914" max="5914" width="11.85546875" style="641" bestFit="1" customWidth="1"/>
    <col min="5915" max="5915" width="15.28515625" style="641" bestFit="1" customWidth="1"/>
    <col min="5916" max="5916" width="5" style="641" customWidth="1"/>
    <col min="5917" max="5917" width="10.42578125" style="641" bestFit="1" customWidth="1"/>
    <col min="5918" max="5918" width="5" style="641" customWidth="1"/>
    <col min="5919" max="5919" width="10.42578125" style="641" bestFit="1" customWidth="1"/>
    <col min="5920" max="5922" width="9" style="641"/>
    <col min="5923" max="5923" width="10.42578125" style="641" bestFit="1" customWidth="1"/>
    <col min="5924" max="6152" width="9" style="641"/>
    <col min="6153" max="6153" width="3.5703125" style="641" customWidth="1"/>
    <col min="6154" max="6154" width="4.85546875" style="641" customWidth="1"/>
    <col min="6155" max="6155" width="5.42578125" style="641" customWidth="1"/>
    <col min="6156" max="6156" width="31.28515625" style="641" customWidth="1"/>
    <col min="6157" max="6157" width="7.5703125" style="641" customWidth="1"/>
    <col min="6158" max="6158" width="2.42578125" style="641" customWidth="1"/>
    <col min="6159" max="6159" width="11.5703125" style="641" customWidth="1"/>
    <col min="6160" max="6160" width="2.42578125" style="641" customWidth="1"/>
    <col min="6161" max="6161" width="11.5703125" style="641" customWidth="1"/>
    <col min="6162" max="6162" width="2.42578125" style="641" customWidth="1"/>
    <col min="6163" max="6163" width="10.85546875" style="641" customWidth="1"/>
    <col min="6164" max="6164" width="2.42578125" style="641" customWidth="1"/>
    <col min="6165" max="6165" width="11.140625" style="641" customWidth="1"/>
    <col min="6166" max="6166" width="1.85546875" style="641" customWidth="1"/>
    <col min="6167" max="6167" width="11" style="641" customWidth="1"/>
    <col min="6168" max="6168" width="0.7109375" style="641" customWidth="1"/>
    <col min="6169" max="6169" width="1.85546875" style="641" customWidth="1"/>
    <col min="6170" max="6170" width="11.85546875" style="641" bestFit="1" customWidth="1"/>
    <col min="6171" max="6171" width="15.28515625" style="641" bestFit="1" customWidth="1"/>
    <col min="6172" max="6172" width="5" style="641" customWidth="1"/>
    <col min="6173" max="6173" width="10.42578125" style="641" bestFit="1" customWidth="1"/>
    <col min="6174" max="6174" width="5" style="641" customWidth="1"/>
    <col min="6175" max="6175" width="10.42578125" style="641" bestFit="1" customWidth="1"/>
    <col min="6176" max="6178" width="9" style="641"/>
    <col min="6179" max="6179" width="10.42578125" style="641" bestFit="1" customWidth="1"/>
    <col min="6180" max="6408" width="9" style="641"/>
    <col min="6409" max="6409" width="3.5703125" style="641" customWidth="1"/>
    <col min="6410" max="6410" width="4.85546875" style="641" customWidth="1"/>
    <col min="6411" max="6411" width="5.42578125" style="641" customWidth="1"/>
    <col min="6412" max="6412" width="31.28515625" style="641" customWidth="1"/>
    <col min="6413" max="6413" width="7.5703125" style="641" customWidth="1"/>
    <col min="6414" max="6414" width="2.42578125" style="641" customWidth="1"/>
    <col min="6415" max="6415" width="11.5703125" style="641" customWidth="1"/>
    <col min="6416" max="6416" width="2.42578125" style="641" customWidth="1"/>
    <col min="6417" max="6417" width="11.5703125" style="641" customWidth="1"/>
    <col min="6418" max="6418" width="2.42578125" style="641" customWidth="1"/>
    <col min="6419" max="6419" width="10.85546875" style="641" customWidth="1"/>
    <col min="6420" max="6420" width="2.42578125" style="641" customWidth="1"/>
    <col min="6421" max="6421" width="11.140625" style="641" customWidth="1"/>
    <col min="6422" max="6422" width="1.85546875" style="641" customWidth="1"/>
    <col min="6423" max="6423" width="11" style="641" customWidth="1"/>
    <col min="6424" max="6424" width="0.7109375" style="641" customWidth="1"/>
    <col min="6425" max="6425" width="1.85546875" style="641" customWidth="1"/>
    <col min="6426" max="6426" width="11.85546875" style="641" bestFit="1" customWidth="1"/>
    <col min="6427" max="6427" width="15.28515625" style="641" bestFit="1" customWidth="1"/>
    <col min="6428" max="6428" width="5" style="641" customWidth="1"/>
    <col min="6429" max="6429" width="10.42578125" style="641" bestFit="1" customWidth="1"/>
    <col min="6430" max="6430" width="5" style="641" customWidth="1"/>
    <col min="6431" max="6431" width="10.42578125" style="641" bestFit="1" customWidth="1"/>
    <col min="6432" max="6434" width="9" style="641"/>
    <col min="6435" max="6435" width="10.42578125" style="641" bestFit="1" customWidth="1"/>
    <col min="6436" max="6664" width="9" style="641"/>
    <col min="6665" max="6665" width="3.5703125" style="641" customWidth="1"/>
    <col min="6666" max="6666" width="4.85546875" style="641" customWidth="1"/>
    <col min="6667" max="6667" width="5.42578125" style="641" customWidth="1"/>
    <col min="6668" max="6668" width="31.28515625" style="641" customWidth="1"/>
    <col min="6669" max="6669" width="7.5703125" style="641" customWidth="1"/>
    <col min="6670" max="6670" width="2.42578125" style="641" customWidth="1"/>
    <col min="6671" max="6671" width="11.5703125" style="641" customWidth="1"/>
    <col min="6672" max="6672" width="2.42578125" style="641" customWidth="1"/>
    <col min="6673" max="6673" width="11.5703125" style="641" customWidth="1"/>
    <col min="6674" max="6674" width="2.42578125" style="641" customWidth="1"/>
    <col min="6675" max="6675" width="10.85546875" style="641" customWidth="1"/>
    <col min="6676" max="6676" width="2.42578125" style="641" customWidth="1"/>
    <col min="6677" max="6677" width="11.140625" style="641" customWidth="1"/>
    <col min="6678" max="6678" width="1.85546875" style="641" customWidth="1"/>
    <col min="6679" max="6679" width="11" style="641" customWidth="1"/>
    <col min="6680" max="6680" width="0.7109375" style="641" customWidth="1"/>
    <col min="6681" max="6681" width="1.85546875" style="641" customWidth="1"/>
    <col min="6682" max="6682" width="11.85546875" style="641" bestFit="1" customWidth="1"/>
    <col min="6683" max="6683" width="15.28515625" style="641" bestFit="1" customWidth="1"/>
    <col min="6684" max="6684" width="5" style="641" customWidth="1"/>
    <col min="6685" max="6685" width="10.42578125" style="641" bestFit="1" customWidth="1"/>
    <col min="6686" max="6686" width="5" style="641" customWidth="1"/>
    <col min="6687" max="6687" width="10.42578125" style="641" bestFit="1" customWidth="1"/>
    <col min="6688" max="6690" width="9" style="641"/>
    <col min="6691" max="6691" width="10.42578125" style="641" bestFit="1" customWidth="1"/>
    <col min="6692" max="6920" width="9" style="641"/>
    <col min="6921" max="6921" width="3.5703125" style="641" customWidth="1"/>
    <col min="6922" max="6922" width="4.85546875" style="641" customWidth="1"/>
    <col min="6923" max="6923" width="5.42578125" style="641" customWidth="1"/>
    <col min="6924" max="6924" width="31.28515625" style="641" customWidth="1"/>
    <col min="6925" max="6925" width="7.5703125" style="641" customWidth="1"/>
    <col min="6926" max="6926" width="2.42578125" style="641" customWidth="1"/>
    <col min="6927" max="6927" width="11.5703125" style="641" customWidth="1"/>
    <col min="6928" max="6928" width="2.42578125" style="641" customWidth="1"/>
    <col min="6929" max="6929" width="11.5703125" style="641" customWidth="1"/>
    <col min="6930" max="6930" width="2.42578125" style="641" customWidth="1"/>
    <col min="6931" max="6931" width="10.85546875" style="641" customWidth="1"/>
    <col min="6932" max="6932" width="2.42578125" style="641" customWidth="1"/>
    <col min="6933" max="6933" width="11.140625" style="641" customWidth="1"/>
    <col min="6934" max="6934" width="1.85546875" style="641" customWidth="1"/>
    <col min="6935" max="6935" width="11" style="641" customWidth="1"/>
    <col min="6936" max="6936" width="0.7109375" style="641" customWidth="1"/>
    <col min="6937" max="6937" width="1.85546875" style="641" customWidth="1"/>
    <col min="6938" max="6938" width="11.85546875" style="641" bestFit="1" customWidth="1"/>
    <col min="6939" max="6939" width="15.28515625" style="641" bestFit="1" customWidth="1"/>
    <col min="6940" max="6940" width="5" style="641" customWidth="1"/>
    <col min="6941" max="6941" width="10.42578125" style="641" bestFit="1" customWidth="1"/>
    <col min="6942" max="6942" width="5" style="641" customWidth="1"/>
    <col min="6943" max="6943" width="10.42578125" style="641" bestFit="1" customWidth="1"/>
    <col min="6944" max="6946" width="9" style="641"/>
    <col min="6947" max="6947" width="10.42578125" style="641" bestFit="1" customWidth="1"/>
    <col min="6948" max="7176" width="9" style="641"/>
    <col min="7177" max="7177" width="3.5703125" style="641" customWidth="1"/>
    <col min="7178" max="7178" width="4.85546875" style="641" customWidth="1"/>
    <col min="7179" max="7179" width="5.42578125" style="641" customWidth="1"/>
    <col min="7180" max="7180" width="31.28515625" style="641" customWidth="1"/>
    <col min="7181" max="7181" width="7.5703125" style="641" customWidth="1"/>
    <col min="7182" max="7182" width="2.42578125" style="641" customWidth="1"/>
    <col min="7183" max="7183" width="11.5703125" style="641" customWidth="1"/>
    <col min="7184" max="7184" width="2.42578125" style="641" customWidth="1"/>
    <col min="7185" max="7185" width="11.5703125" style="641" customWidth="1"/>
    <col min="7186" max="7186" width="2.42578125" style="641" customWidth="1"/>
    <col min="7187" max="7187" width="10.85546875" style="641" customWidth="1"/>
    <col min="7188" max="7188" width="2.42578125" style="641" customWidth="1"/>
    <col min="7189" max="7189" width="11.140625" style="641" customWidth="1"/>
    <col min="7190" max="7190" width="1.85546875" style="641" customWidth="1"/>
    <col min="7191" max="7191" width="11" style="641" customWidth="1"/>
    <col min="7192" max="7192" width="0.7109375" style="641" customWidth="1"/>
    <col min="7193" max="7193" width="1.85546875" style="641" customWidth="1"/>
    <col min="7194" max="7194" width="11.85546875" style="641" bestFit="1" customWidth="1"/>
    <col min="7195" max="7195" width="15.28515625" style="641" bestFit="1" customWidth="1"/>
    <col min="7196" max="7196" width="5" style="641" customWidth="1"/>
    <col min="7197" max="7197" width="10.42578125" style="641" bestFit="1" customWidth="1"/>
    <col min="7198" max="7198" width="5" style="641" customWidth="1"/>
    <col min="7199" max="7199" width="10.42578125" style="641" bestFit="1" customWidth="1"/>
    <col min="7200" max="7202" width="9" style="641"/>
    <col min="7203" max="7203" width="10.42578125" style="641" bestFit="1" customWidth="1"/>
    <col min="7204" max="7432" width="9" style="641"/>
    <col min="7433" max="7433" width="3.5703125" style="641" customWidth="1"/>
    <col min="7434" max="7434" width="4.85546875" style="641" customWidth="1"/>
    <col min="7435" max="7435" width="5.42578125" style="641" customWidth="1"/>
    <col min="7436" max="7436" width="31.28515625" style="641" customWidth="1"/>
    <col min="7437" max="7437" width="7.5703125" style="641" customWidth="1"/>
    <col min="7438" max="7438" width="2.42578125" style="641" customWidth="1"/>
    <col min="7439" max="7439" width="11.5703125" style="641" customWidth="1"/>
    <col min="7440" max="7440" width="2.42578125" style="641" customWidth="1"/>
    <col min="7441" max="7441" width="11.5703125" style="641" customWidth="1"/>
    <col min="7442" max="7442" width="2.42578125" style="641" customWidth="1"/>
    <col min="7443" max="7443" width="10.85546875" style="641" customWidth="1"/>
    <col min="7444" max="7444" width="2.42578125" style="641" customWidth="1"/>
    <col min="7445" max="7445" width="11.140625" style="641" customWidth="1"/>
    <col min="7446" max="7446" width="1.85546875" style="641" customWidth="1"/>
    <col min="7447" max="7447" width="11" style="641" customWidth="1"/>
    <col min="7448" max="7448" width="0.7109375" style="641" customWidth="1"/>
    <col min="7449" max="7449" width="1.85546875" style="641" customWidth="1"/>
    <col min="7450" max="7450" width="11.85546875" style="641" bestFit="1" customWidth="1"/>
    <col min="7451" max="7451" width="15.28515625" style="641" bestFit="1" customWidth="1"/>
    <col min="7452" max="7452" width="5" style="641" customWidth="1"/>
    <col min="7453" max="7453" width="10.42578125" style="641" bestFit="1" customWidth="1"/>
    <col min="7454" max="7454" width="5" style="641" customWidth="1"/>
    <col min="7455" max="7455" width="10.42578125" style="641" bestFit="1" customWidth="1"/>
    <col min="7456" max="7458" width="9" style="641"/>
    <col min="7459" max="7459" width="10.42578125" style="641" bestFit="1" customWidth="1"/>
    <col min="7460" max="7688" width="9" style="641"/>
    <col min="7689" max="7689" width="3.5703125" style="641" customWidth="1"/>
    <col min="7690" max="7690" width="4.85546875" style="641" customWidth="1"/>
    <col min="7691" max="7691" width="5.42578125" style="641" customWidth="1"/>
    <col min="7692" max="7692" width="31.28515625" style="641" customWidth="1"/>
    <col min="7693" max="7693" width="7.5703125" style="641" customWidth="1"/>
    <col min="7694" max="7694" width="2.42578125" style="641" customWidth="1"/>
    <col min="7695" max="7695" width="11.5703125" style="641" customWidth="1"/>
    <col min="7696" max="7696" width="2.42578125" style="641" customWidth="1"/>
    <col min="7697" max="7697" width="11.5703125" style="641" customWidth="1"/>
    <col min="7698" max="7698" width="2.42578125" style="641" customWidth="1"/>
    <col min="7699" max="7699" width="10.85546875" style="641" customWidth="1"/>
    <col min="7700" max="7700" width="2.42578125" style="641" customWidth="1"/>
    <col min="7701" max="7701" width="11.140625" style="641" customWidth="1"/>
    <col min="7702" max="7702" width="1.85546875" style="641" customWidth="1"/>
    <col min="7703" max="7703" width="11" style="641" customWidth="1"/>
    <col min="7704" max="7704" width="0.7109375" style="641" customWidth="1"/>
    <col min="7705" max="7705" width="1.85546875" style="641" customWidth="1"/>
    <col min="7706" max="7706" width="11.85546875" style="641" bestFit="1" customWidth="1"/>
    <col min="7707" max="7707" width="15.28515625" style="641" bestFit="1" customWidth="1"/>
    <col min="7708" max="7708" width="5" style="641" customWidth="1"/>
    <col min="7709" max="7709" width="10.42578125" style="641" bestFit="1" customWidth="1"/>
    <col min="7710" max="7710" width="5" style="641" customWidth="1"/>
    <col min="7711" max="7711" width="10.42578125" style="641" bestFit="1" customWidth="1"/>
    <col min="7712" max="7714" width="9" style="641"/>
    <col min="7715" max="7715" width="10.42578125" style="641" bestFit="1" customWidth="1"/>
    <col min="7716" max="7944" width="9" style="641"/>
    <col min="7945" max="7945" width="3.5703125" style="641" customWidth="1"/>
    <col min="7946" max="7946" width="4.85546875" style="641" customWidth="1"/>
    <col min="7947" max="7947" width="5.42578125" style="641" customWidth="1"/>
    <col min="7948" max="7948" width="31.28515625" style="641" customWidth="1"/>
    <col min="7949" max="7949" width="7.5703125" style="641" customWidth="1"/>
    <col min="7950" max="7950" width="2.42578125" style="641" customWidth="1"/>
    <col min="7951" max="7951" width="11.5703125" style="641" customWidth="1"/>
    <col min="7952" max="7952" width="2.42578125" style="641" customWidth="1"/>
    <col min="7953" max="7953" width="11.5703125" style="641" customWidth="1"/>
    <col min="7954" max="7954" width="2.42578125" style="641" customWidth="1"/>
    <col min="7955" max="7955" width="10.85546875" style="641" customWidth="1"/>
    <col min="7956" max="7956" width="2.42578125" style="641" customWidth="1"/>
    <col min="7957" max="7957" width="11.140625" style="641" customWidth="1"/>
    <col min="7958" max="7958" width="1.85546875" style="641" customWidth="1"/>
    <col min="7959" max="7959" width="11" style="641" customWidth="1"/>
    <col min="7960" max="7960" width="0.7109375" style="641" customWidth="1"/>
    <col min="7961" max="7961" width="1.85546875" style="641" customWidth="1"/>
    <col min="7962" max="7962" width="11.85546875" style="641" bestFit="1" customWidth="1"/>
    <col min="7963" max="7963" width="15.28515625" style="641" bestFit="1" customWidth="1"/>
    <col min="7964" max="7964" width="5" style="641" customWidth="1"/>
    <col min="7965" max="7965" width="10.42578125" style="641" bestFit="1" customWidth="1"/>
    <col min="7966" max="7966" width="5" style="641" customWidth="1"/>
    <col min="7967" max="7967" width="10.42578125" style="641" bestFit="1" customWidth="1"/>
    <col min="7968" max="7970" width="9" style="641"/>
    <col min="7971" max="7971" width="10.42578125" style="641" bestFit="1" customWidth="1"/>
    <col min="7972" max="8200" width="9" style="641"/>
    <col min="8201" max="8201" width="3.5703125" style="641" customWidth="1"/>
    <col min="8202" max="8202" width="4.85546875" style="641" customWidth="1"/>
    <col min="8203" max="8203" width="5.42578125" style="641" customWidth="1"/>
    <col min="8204" max="8204" width="31.28515625" style="641" customWidth="1"/>
    <col min="8205" max="8205" width="7.5703125" style="641" customWidth="1"/>
    <col min="8206" max="8206" width="2.42578125" style="641" customWidth="1"/>
    <col min="8207" max="8207" width="11.5703125" style="641" customWidth="1"/>
    <col min="8208" max="8208" width="2.42578125" style="641" customWidth="1"/>
    <col min="8209" max="8209" width="11.5703125" style="641" customWidth="1"/>
    <col min="8210" max="8210" width="2.42578125" style="641" customWidth="1"/>
    <col min="8211" max="8211" width="10.85546875" style="641" customWidth="1"/>
    <col min="8212" max="8212" width="2.42578125" style="641" customWidth="1"/>
    <col min="8213" max="8213" width="11.140625" style="641" customWidth="1"/>
    <col min="8214" max="8214" width="1.85546875" style="641" customWidth="1"/>
    <col min="8215" max="8215" width="11" style="641" customWidth="1"/>
    <col min="8216" max="8216" width="0.7109375" style="641" customWidth="1"/>
    <col min="8217" max="8217" width="1.85546875" style="641" customWidth="1"/>
    <col min="8218" max="8218" width="11.85546875" style="641" bestFit="1" customWidth="1"/>
    <col min="8219" max="8219" width="15.28515625" style="641" bestFit="1" customWidth="1"/>
    <col min="8220" max="8220" width="5" style="641" customWidth="1"/>
    <col min="8221" max="8221" width="10.42578125" style="641" bestFit="1" customWidth="1"/>
    <col min="8222" max="8222" width="5" style="641" customWidth="1"/>
    <col min="8223" max="8223" width="10.42578125" style="641" bestFit="1" customWidth="1"/>
    <col min="8224" max="8226" width="9" style="641"/>
    <col min="8227" max="8227" width="10.42578125" style="641" bestFit="1" customWidth="1"/>
    <col min="8228" max="8456" width="9" style="641"/>
    <col min="8457" max="8457" width="3.5703125" style="641" customWidth="1"/>
    <col min="8458" max="8458" width="4.85546875" style="641" customWidth="1"/>
    <col min="8459" max="8459" width="5.42578125" style="641" customWidth="1"/>
    <col min="8460" max="8460" width="31.28515625" style="641" customWidth="1"/>
    <col min="8461" max="8461" width="7.5703125" style="641" customWidth="1"/>
    <col min="8462" max="8462" width="2.42578125" style="641" customWidth="1"/>
    <col min="8463" max="8463" width="11.5703125" style="641" customWidth="1"/>
    <col min="8464" max="8464" width="2.42578125" style="641" customWidth="1"/>
    <col min="8465" max="8465" width="11.5703125" style="641" customWidth="1"/>
    <col min="8466" max="8466" width="2.42578125" style="641" customWidth="1"/>
    <col min="8467" max="8467" width="10.85546875" style="641" customWidth="1"/>
    <col min="8468" max="8468" width="2.42578125" style="641" customWidth="1"/>
    <col min="8469" max="8469" width="11.140625" style="641" customWidth="1"/>
    <col min="8470" max="8470" width="1.85546875" style="641" customWidth="1"/>
    <col min="8471" max="8471" width="11" style="641" customWidth="1"/>
    <col min="8472" max="8472" width="0.7109375" style="641" customWidth="1"/>
    <col min="8473" max="8473" width="1.85546875" style="641" customWidth="1"/>
    <col min="8474" max="8474" width="11.85546875" style="641" bestFit="1" customWidth="1"/>
    <col min="8475" max="8475" width="15.28515625" style="641" bestFit="1" customWidth="1"/>
    <col min="8476" max="8476" width="5" style="641" customWidth="1"/>
    <col min="8477" max="8477" width="10.42578125" style="641" bestFit="1" customWidth="1"/>
    <col min="8478" max="8478" width="5" style="641" customWidth="1"/>
    <col min="8479" max="8479" width="10.42578125" style="641" bestFit="1" customWidth="1"/>
    <col min="8480" max="8482" width="9" style="641"/>
    <col min="8483" max="8483" width="10.42578125" style="641" bestFit="1" customWidth="1"/>
    <col min="8484" max="8712" width="9" style="641"/>
    <col min="8713" max="8713" width="3.5703125" style="641" customWidth="1"/>
    <col min="8714" max="8714" width="4.85546875" style="641" customWidth="1"/>
    <col min="8715" max="8715" width="5.42578125" style="641" customWidth="1"/>
    <col min="8716" max="8716" width="31.28515625" style="641" customWidth="1"/>
    <col min="8717" max="8717" width="7.5703125" style="641" customWidth="1"/>
    <col min="8718" max="8718" width="2.42578125" style="641" customWidth="1"/>
    <col min="8719" max="8719" width="11.5703125" style="641" customWidth="1"/>
    <col min="8720" max="8720" width="2.42578125" style="641" customWidth="1"/>
    <col min="8721" max="8721" width="11.5703125" style="641" customWidth="1"/>
    <col min="8722" max="8722" width="2.42578125" style="641" customWidth="1"/>
    <col min="8723" max="8723" width="10.85546875" style="641" customWidth="1"/>
    <col min="8724" max="8724" width="2.42578125" style="641" customWidth="1"/>
    <col min="8725" max="8725" width="11.140625" style="641" customWidth="1"/>
    <col min="8726" max="8726" width="1.85546875" style="641" customWidth="1"/>
    <col min="8727" max="8727" width="11" style="641" customWidth="1"/>
    <col min="8728" max="8728" width="0.7109375" style="641" customWidth="1"/>
    <col min="8729" max="8729" width="1.85546875" style="641" customWidth="1"/>
    <col min="8730" max="8730" width="11.85546875" style="641" bestFit="1" customWidth="1"/>
    <col min="8731" max="8731" width="15.28515625" style="641" bestFit="1" customWidth="1"/>
    <col min="8732" max="8732" width="5" style="641" customWidth="1"/>
    <col min="8733" max="8733" width="10.42578125" style="641" bestFit="1" customWidth="1"/>
    <col min="8734" max="8734" width="5" style="641" customWidth="1"/>
    <col min="8735" max="8735" width="10.42578125" style="641" bestFit="1" customWidth="1"/>
    <col min="8736" max="8738" width="9" style="641"/>
    <col min="8739" max="8739" width="10.42578125" style="641" bestFit="1" customWidth="1"/>
    <col min="8740" max="8968" width="9" style="641"/>
    <col min="8969" max="8969" width="3.5703125" style="641" customWidth="1"/>
    <col min="8970" max="8970" width="4.85546875" style="641" customWidth="1"/>
    <col min="8971" max="8971" width="5.42578125" style="641" customWidth="1"/>
    <col min="8972" max="8972" width="31.28515625" style="641" customWidth="1"/>
    <col min="8973" max="8973" width="7.5703125" style="641" customWidth="1"/>
    <col min="8974" max="8974" width="2.42578125" style="641" customWidth="1"/>
    <col min="8975" max="8975" width="11.5703125" style="641" customWidth="1"/>
    <col min="8976" max="8976" width="2.42578125" style="641" customWidth="1"/>
    <col min="8977" max="8977" width="11.5703125" style="641" customWidth="1"/>
    <col min="8978" max="8978" width="2.42578125" style="641" customWidth="1"/>
    <col min="8979" max="8979" width="10.85546875" style="641" customWidth="1"/>
    <col min="8980" max="8980" width="2.42578125" style="641" customWidth="1"/>
    <col min="8981" max="8981" width="11.140625" style="641" customWidth="1"/>
    <col min="8982" max="8982" width="1.85546875" style="641" customWidth="1"/>
    <col min="8983" max="8983" width="11" style="641" customWidth="1"/>
    <col min="8984" max="8984" width="0.7109375" style="641" customWidth="1"/>
    <col min="8985" max="8985" width="1.85546875" style="641" customWidth="1"/>
    <col min="8986" max="8986" width="11.85546875" style="641" bestFit="1" customWidth="1"/>
    <col min="8987" max="8987" width="15.28515625" style="641" bestFit="1" customWidth="1"/>
    <col min="8988" max="8988" width="5" style="641" customWidth="1"/>
    <col min="8989" max="8989" width="10.42578125" style="641" bestFit="1" customWidth="1"/>
    <col min="8990" max="8990" width="5" style="641" customWidth="1"/>
    <col min="8991" max="8991" width="10.42578125" style="641" bestFit="1" customWidth="1"/>
    <col min="8992" max="8994" width="9" style="641"/>
    <col min="8995" max="8995" width="10.42578125" style="641" bestFit="1" customWidth="1"/>
    <col min="8996" max="9224" width="9" style="641"/>
    <col min="9225" max="9225" width="3.5703125" style="641" customWidth="1"/>
    <col min="9226" max="9226" width="4.85546875" style="641" customWidth="1"/>
    <col min="9227" max="9227" width="5.42578125" style="641" customWidth="1"/>
    <col min="9228" max="9228" width="31.28515625" style="641" customWidth="1"/>
    <col min="9229" max="9229" width="7.5703125" style="641" customWidth="1"/>
    <col min="9230" max="9230" width="2.42578125" style="641" customWidth="1"/>
    <col min="9231" max="9231" width="11.5703125" style="641" customWidth="1"/>
    <col min="9232" max="9232" width="2.42578125" style="641" customWidth="1"/>
    <col min="9233" max="9233" width="11.5703125" style="641" customWidth="1"/>
    <col min="9234" max="9234" width="2.42578125" style="641" customWidth="1"/>
    <col min="9235" max="9235" width="10.85546875" style="641" customWidth="1"/>
    <col min="9236" max="9236" width="2.42578125" style="641" customWidth="1"/>
    <col min="9237" max="9237" width="11.140625" style="641" customWidth="1"/>
    <col min="9238" max="9238" width="1.85546875" style="641" customWidth="1"/>
    <col min="9239" max="9239" width="11" style="641" customWidth="1"/>
    <col min="9240" max="9240" width="0.7109375" style="641" customWidth="1"/>
    <col min="9241" max="9241" width="1.85546875" style="641" customWidth="1"/>
    <col min="9242" max="9242" width="11.85546875" style="641" bestFit="1" customWidth="1"/>
    <col min="9243" max="9243" width="15.28515625" style="641" bestFit="1" customWidth="1"/>
    <col min="9244" max="9244" width="5" style="641" customWidth="1"/>
    <col min="9245" max="9245" width="10.42578125" style="641" bestFit="1" customWidth="1"/>
    <col min="9246" max="9246" width="5" style="641" customWidth="1"/>
    <col min="9247" max="9247" width="10.42578125" style="641" bestFit="1" customWidth="1"/>
    <col min="9248" max="9250" width="9" style="641"/>
    <col min="9251" max="9251" width="10.42578125" style="641" bestFit="1" customWidth="1"/>
    <col min="9252" max="9480" width="9" style="641"/>
    <col min="9481" max="9481" width="3.5703125" style="641" customWidth="1"/>
    <col min="9482" max="9482" width="4.85546875" style="641" customWidth="1"/>
    <col min="9483" max="9483" width="5.42578125" style="641" customWidth="1"/>
    <col min="9484" max="9484" width="31.28515625" style="641" customWidth="1"/>
    <col min="9485" max="9485" width="7.5703125" style="641" customWidth="1"/>
    <col min="9486" max="9486" width="2.42578125" style="641" customWidth="1"/>
    <col min="9487" max="9487" width="11.5703125" style="641" customWidth="1"/>
    <col min="9488" max="9488" width="2.42578125" style="641" customWidth="1"/>
    <col min="9489" max="9489" width="11.5703125" style="641" customWidth="1"/>
    <col min="9490" max="9490" width="2.42578125" style="641" customWidth="1"/>
    <col min="9491" max="9491" width="10.85546875" style="641" customWidth="1"/>
    <col min="9492" max="9492" width="2.42578125" style="641" customWidth="1"/>
    <col min="9493" max="9493" width="11.140625" style="641" customWidth="1"/>
    <col min="9494" max="9494" width="1.85546875" style="641" customWidth="1"/>
    <col min="9495" max="9495" width="11" style="641" customWidth="1"/>
    <col min="9496" max="9496" width="0.7109375" style="641" customWidth="1"/>
    <col min="9497" max="9497" width="1.85546875" style="641" customWidth="1"/>
    <col min="9498" max="9498" width="11.85546875" style="641" bestFit="1" customWidth="1"/>
    <col min="9499" max="9499" width="15.28515625" style="641" bestFit="1" customWidth="1"/>
    <col min="9500" max="9500" width="5" style="641" customWidth="1"/>
    <col min="9501" max="9501" width="10.42578125" style="641" bestFit="1" customWidth="1"/>
    <col min="9502" max="9502" width="5" style="641" customWidth="1"/>
    <col min="9503" max="9503" width="10.42578125" style="641" bestFit="1" customWidth="1"/>
    <col min="9504" max="9506" width="9" style="641"/>
    <col min="9507" max="9507" width="10.42578125" style="641" bestFit="1" customWidth="1"/>
    <col min="9508" max="9736" width="9" style="641"/>
    <col min="9737" max="9737" width="3.5703125" style="641" customWidth="1"/>
    <col min="9738" max="9738" width="4.85546875" style="641" customWidth="1"/>
    <col min="9739" max="9739" width="5.42578125" style="641" customWidth="1"/>
    <col min="9740" max="9740" width="31.28515625" style="641" customWidth="1"/>
    <col min="9741" max="9741" width="7.5703125" style="641" customWidth="1"/>
    <col min="9742" max="9742" width="2.42578125" style="641" customWidth="1"/>
    <col min="9743" max="9743" width="11.5703125" style="641" customWidth="1"/>
    <col min="9744" max="9744" width="2.42578125" style="641" customWidth="1"/>
    <col min="9745" max="9745" width="11.5703125" style="641" customWidth="1"/>
    <col min="9746" max="9746" width="2.42578125" style="641" customWidth="1"/>
    <col min="9747" max="9747" width="10.85546875" style="641" customWidth="1"/>
    <col min="9748" max="9748" width="2.42578125" style="641" customWidth="1"/>
    <col min="9749" max="9749" width="11.140625" style="641" customWidth="1"/>
    <col min="9750" max="9750" width="1.85546875" style="641" customWidth="1"/>
    <col min="9751" max="9751" width="11" style="641" customWidth="1"/>
    <col min="9752" max="9752" width="0.7109375" style="641" customWidth="1"/>
    <col min="9753" max="9753" width="1.85546875" style="641" customWidth="1"/>
    <col min="9754" max="9754" width="11.85546875" style="641" bestFit="1" customWidth="1"/>
    <col min="9755" max="9755" width="15.28515625" style="641" bestFit="1" customWidth="1"/>
    <col min="9756" max="9756" width="5" style="641" customWidth="1"/>
    <col min="9757" max="9757" width="10.42578125" style="641" bestFit="1" customWidth="1"/>
    <col min="9758" max="9758" width="5" style="641" customWidth="1"/>
    <col min="9759" max="9759" width="10.42578125" style="641" bestFit="1" customWidth="1"/>
    <col min="9760" max="9762" width="9" style="641"/>
    <col min="9763" max="9763" width="10.42578125" style="641" bestFit="1" customWidth="1"/>
    <col min="9764" max="9992" width="9" style="641"/>
    <col min="9993" max="9993" width="3.5703125" style="641" customWidth="1"/>
    <col min="9994" max="9994" width="4.85546875" style="641" customWidth="1"/>
    <col min="9995" max="9995" width="5.42578125" style="641" customWidth="1"/>
    <col min="9996" max="9996" width="31.28515625" style="641" customWidth="1"/>
    <col min="9997" max="9997" width="7.5703125" style="641" customWidth="1"/>
    <col min="9998" max="9998" width="2.42578125" style="641" customWidth="1"/>
    <col min="9999" max="9999" width="11.5703125" style="641" customWidth="1"/>
    <col min="10000" max="10000" width="2.42578125" style="641" customWidth="1"/>
    <col min="10001" max="10001" width="11.5703125" style="641" customWidth="1"/>
    <col min="10002" max="10002" width="2.42578125" style="641" customWidth="1"/>
    <col min="10003" max="10003" width="10.85546875" style="641" customWidth="1"/>
    <col min="10004" max="10004" width="2.42578125" style="641" customWidth="1"/>
    <col min="10005" max="10005" width="11.140625" style="641" customWidth="1"/>
    <col min="10006" max="10006" width="1.85546875" style="641" customWidth="1"/>
    <col min="10007" max="10007" width="11" style="641" customWidth="1"/>
    <col min="10008" max="10008" width="0.7109375" style="641" customWidth="1"/>
    <col min="10009" max="10009" width="1.85546875" style="641" customWidth="1"/>
    <col min="10010" max="10010" width="11.85546875" style="641" bestFit="1" customWidth="1"/>
    <col min="10011" max="10011" width="15.28515625" style="641" bestFit="1" customWidth="1"/>
    <col min="10012" max="10012" width="5" style="641" customWidth="1"/>
    <col min="10013" max="10013" width="10.42578125" style="641" bestFit="1" customWidth="1"/>
    <col min="10014" max="10014" width="5" style="641" customWidth="1"/>
    <col min="10015" max="10015" width="10.42578125" style="641" bestFit="1" customWidth="1"/>
    <col min="10016" max="10018" width="9" style="641"/>
    <col min="10019" max="10019" width="10.42578125" style="641" bestFit="1" customWidth="1"/>
    <col min="10020" max="10248" width="9" style="641"/>
    <col min="10249" max="10249" width="3.5703125" style="641" customWidth="1"/>
    <col min="10250" max="10250" width="4.85546875" style="641" customWidth="1"/>
    <col min="10251" max="10251" width="5.42578125" style="641" customWidth="1"/>
    <col min="10252" max="10252" width="31.28515625" style="641" customWidth="1"/>
    <col min="10253" max="10253" width="7.5703125" style="641" customWidth="1"/>
    <col min="10254" max="10254" width="2.42578125" style="641" customWidth="1"/>
    <col min="10255" max="10255" width="11.5703125" style="641" customWidth="1"/>
    <col min="10256" max="10256" width="2.42578125" style="641" customWidth="1"/>
    <col min="10257" max="10257" width="11.5703125" style="641" customWidth="1"/>
    <col min="10258" max="10258" width="2.42578125" style="641" customWidth="1"/>
    <col min="10259" max="10259" width="10.85546875" style="641" customWidth="1"/>
    <col min="10260" max="10260" width="2.42578125" style="641" customWidth="1"/>
    <col min="10261" max="10261" width="11.140625" style="641" customWidth="1"/>
    <col min="10262" max="10262" width="1.85546875" style="641" customWidth="1"/>
    <col min="10263" max="10263" width="11" style="641" customWidth="1"/>
    <col min="10264" max="10264" width="0.7109375" style="641" customWidth="1"/>
    <col min="10265" max="10265" width="1.85546875" style="641" customWidth="1"/>
    <col min="10266" max="10266" width="11.85546875" style="641" bestFit="1" customWidth="1"/>
    <col min="10267" max="10267" width="15.28515625" style="641" bestFit="1" customWidth="1"/>
    <col min="10268" max="10268" width="5" style="641" customWidth="1"/>
    <col min="10269" max="10269" width="10.42578125" style="641" bestFit="1" customWidth="1"/>
    <col min="10270" max="10270" width="5" style="641" customWidth="1"/>
    <col min="10271" max="10271" width="10.42578125" style="641" bestFit="1" customWidth="1"/>
    <col min="10272" max="10274" width="9" style="641"/>
    <col min="10275" max="10275" width="10.42578125" style="641" bestFit="1" customWidth="1"/>
    <col min="10276" max="10504" width="9" style="641"/>
    <col min="10505" max="10505" width="3.5703125" style="641" customWidth="1"/>
    <col min="10506" max="10506" width="4.85546875" style="641" customWidth="1"/>
    <col min="10507" max="10507" width="5.42578125" style="641" customWidth="1"/>
    <col min="10508" max="10508" width="31.28515625" style="641" customWidth="1"/>
    <col min="10509" max="10509" width="7.5703125" style="641" customWidth="1"/>
    <col min="10510" max="10510" width="2.42578125" style="641" customWidth="1"/>
    <col min="10511" max="10511" width="11.5703125" style="641" customWidth="1"/>
    <col min="10512" max="10512" width="2.42578125" style="641" customWidth="1"/>
    <col min="10513" max="10513" width="11.5703125" style="641" customWidth="1"/>
    <col min="10514" max="10514" width="2.42578125" style="641" customWidth="1"/>
    <col min="10515" max="10515" width="10.85546875" style="641" customWidth="1"/>
    <col min="10516" max="10516" width="2.42578125" style="641" customWidth="1"/>
    <col min="10517" max="10517" width="11.140625" style="641" customWidth="1"/>
    <col min="10518" max="10518" width="1.85546875" style="641" customWidth="1"/>
    <col min="10519" max="10519" width="11" style="641" customWidth="1"/>
    <col min="10520" max="10520" width="0.7109375" style="641" customWidth="1"/>
    <col min="10521" max="10521" width="1.85546875" style="641" customWidth="1"/>
    <col min="10522" max="10522" width="11.85546875" style="641" bestFit="1" customWidth="1"/>
    <col min="10523" max="10523" width="15.28515625" style="641" bestFit="1" customWidth="1"/>
    <col min="10524" max="10524" width="5" style="641" customWidth="1"/>
    <col min="10525" max="10525" width="10.42578125" style="641" bestFit="1" customWidth="1"/>
    <col min="10526" max="10526" width="5" style="641" customWidth="1"/>
    <col min="10527" max="10527" width="10.42578125" style="641" bestFit="1" customWidth="1"/>
    <col min="10528" max="10530" width="9" style="641"/>
    <col min="10531" max="10531" width="10.42578125" style="641" bestFit="1" customWidth="1"/>
    <col min="10532" max="10760" width="9" style="641"/>
    <col min="10761" max="10761" width="3.5703125" style="641" customWidth="1"/>
    <col min="10762" max="10762" width="4.85546875" style="641" customWidth="1"/>
    <col min="10763" max="10763" width="5.42578125" style="641" customWidth="1"/>
    <col min="10764" max="10764" width="31.28515625" style="641" customWidth="1"/>
    <col min="10765" max="10765" width="7.5703125" style="641" customWidth="1"/>
    <col min="10766" max="10766" width="2.42578125" style="641" customWidth="1"/>
    <col min="10767" max="10767" width="11.5703125" style="641" customWidth="1"/>
    <col min="10768" max="10768" width="2.42578125" style="641" customWidth="1"/>
    <col min="10769" max="10769" width="11.5703125" style="641" customWidth="1"/>
    <col min="10770" max="10770" width="2.42578125" style="641" customWidth="1"/>
    <col min="10771" max="10771" width="10.85546875" style="641" customWidth="1"/>
    <col min="10772" max="10772" width="2.42578125" style="641" customWidth="1"/>
    <col min="10773" max="10773" width="11.140625" style="641" customWidth="1"/>
    <col min="10774" max="10774" width="1.85546875" style="641" customWidth="1"/>
    <col min="10775" max="10775" width="11" style="641" customWidth="1"/>
    <col min="10776" max="10776" width="0.7109375" style="641" customWidth="1"/>
    <col min="10777" max="10777" width="1.85546875" style="641" customWidth="1"/>
    <col min="10778" max="10778" width="11.85546875" style="641" bestFit="1" customWidth="1"/>
    <col min="10779" max="10779" width="15.28515625" style="641" bestFit="1" customWidth="1"/>
    <col min="10780" max="10780" width="5" style="641" customWidth="1"/>
    <col min="10781" max="10781" width="10.42578125" style="641" bestFit="1" customWidth="1"/>
    <col min="10782" max="10782" width="5" style="641" customWidth="1"/>
    <col min="10783" max="10783" width="10.42578125" style="641" bestFit="1" customWidth="1"/>
    <col min="10784" max="10786" width="9" style="641"/>
    <col min="10787" max="10787" width="10.42578125" style="641" bestFit="1" customWidth="1"/>
    <col min="10788" max="11016" width="9" style="641"/>
    <col min="11017" max="11017" width="3.5703125" style="641" customWidth="1"/>
    <col min="11018" max="11018" width="4.85546875" style="641" customWidth="1"/>
    <col min="11019" max="11019" width="5.42578125" style="641" customWidth="1"/>
    <col min="11020" max="11020" width="31.28515625" style="641" customWidth="1"/>
    <col min="11021" max="11021" width="7.5703125" style="641" customWidth="1"/>
    <col min="11022" max="11022" width="2.42578125" style="641" customWidth="1"/>
    <col min="11023" max="11023" width="11.5703125" style="641" customWidth="1"/>
    <col min="11024" max="11024" width="2.42578125" style="641" customWidth="1"/>
    <col min="11025" max="11025" width="11.5703125" style="641" customWidth="1"/>
    <col min="11026" max="11026" width="2.42578125" style="641" customWidth="1"/>
    <col min="11027" max="11027" width="10.85546875" style="641" customWidth="1"/>
    <col min="11028" max="11028" width="2.42578125" style="641" customWidth="1"/>
    <col min="11029" max="11029" width="11.140625" style="641" customWidth="1"/>
    <col min="11030" max="11030" width="1.85546875" style="641" customWidth="1"/>
    <col min="11031" max="11031" width="11" style="641" customWidth="1"/>
    <col min="11032" max="11032" width="0.7109375" style="641" customWidth="1"/>
    <col min="11033" max="11033" width="1.85546875" style="641" customWidth="1"/>
    <col min="11034" max="11034" width="11.85546875" style="641" bestFit="1" customWidth="1"/>
    <col min="11035" max="11035" width="15.28515625" style="641" bestFit="1" customWidth="1"/>
    <col min="11036" max="11036" width="5" style="641" customWidth="1"/>
    <col min="11037" max="11037" width="10.42578125" style="641" bestFit="1" customWidth="1"/>
    <col min="11038" max="11038" width="5" style="641" customWidth="1"/>
    <col min="11039" max="11039" width="10.42578125" style="641" bestFit="1" customWidth="1"/>
    <col min="11040" max="11042" width="9" style="641"/>
    <col min="11043" max="11043" width="10.42578125" style="641" bestFit="1" customWidth="1"/>
    <col min="11044" max="11272" width="9" style="641"/>
    <col min="11273" max="11273" width="3.5703125" style="641" customWidth="1"/>
    <col min="11274" max="11274" width="4.85546875" style="641" customWidth="1"/>
    <col min="11275" max="11275" width="5.42578125" style="641" customWidth="1"/>
    <col min="11276" max="11276" width="31.28515625" style="641" customWidth="1"/>
    <col min="11277" max="11277" width="7.5703125" style="641" customWidth="1"/>
    <col min="11278" max="11278" width="2.42578125" style="641" customWidth="1"/>
    <col min="11279" max="11279" width="11.5703125" style="641" customWidth="1"/>
    <col min="11280" max="11280" width="2.42578125" style="641" customWidth="1"/>
    <col min="11281" max="11281" width="11.5703125" style="641" customWidth="1"/>
    <col min="11282" max="11282" width="2.42578125" style="641" customWidth="1"/>
    <col min="11283" max="11283" width="10.85546875" style="641" customWidth="1"/>
    <col min="11284" max="11284" width="2.42578125" style="641" customWidth="1"/>
    <col min="11285" max="11285" width="11.140625" style="641" customWidth="1"/>
    <col min="11286" max="11286" width="1.85546875" style="641" customWidth="1"/>
    <col min="11287" max="11287" width="11" style="641" customWidth="1"/>
    <col min="11288" max="11288" width="0.7109375" style="641" customWidth="1"/>
    <col min="11289" max="11289" width="1.85546875" style="641" customWidth="1"/>
    <col min="11290" max="11290" width="11.85546875" style="641" bestFit="1" customWidth="1"/>
    <col min="11291" max="11291" width="15.28515625" style="641" bestFit="1" customWidth="1"/>
    <col min="11292" max="11292" width="5" style="641" customWidth="1"/>
    <col min="11293" max="11293" width="10.42578125" style="641" bestFit="1" customWidth="1"/>
    <col min="11294" max="11294" width="5" style="641" customWidth="1"/>
    <col min="11295" max="11295" width="10.42578125" style="641" bestFit="1" customWidth="1"/>
    <col min="11296" max="11298" width="9" style="641"/>
    <col min="11299" max="11299" width="10.42578125" style="641" bestFit="1" customWidth="1"/>
    <col min="11300" max="11528" width="9" style="641"/>
    <col min="11529" max="11529" width="3.5703125" style="641" customWidth="1"/>
    <col min="11530" max="11530" width="4.85546875" style="641" customWidth="1"/>
    <col min="11531" max="11531" width="5.42578125" style="641" customWidth="1"/>
    <col min="11532" max="11532" width="31.28515625" style="641" customWidth="1"/>
    <col min="11533" max="11533" width="7.5703125" style="641" customWidth="1"/>
    <col min="11534" max="11534" width="2.42578125" style="641" customWidth="1"/>
    <col min="11535" max="11535" width="11.5703125" style="641" customWidth="1"/>
    <col min="11536" max="11536" width="2.42578125" style="641" customWidth="1"/>
    <col min="11537" max="11537" width="11.5703125" style="641" customWidth="1"/>
    <col min="11538" max="11538" width="2.42578125" style="641" customWidth="1"/>
    <col min="11539" max="11539" width="10.85546875" style="641" customWidth="1"/>
    <col min="11540" max="11540" width="2.42578125" style="641" customWidth="1"/>
    <col min="11541" max="11541" width="11.140625" style="641" customWidth="1"/>
    <col min="11542" max="11542" width="1.85546875" style="641" customWidth="1"/>
    <col min="11543" max="11543" width="11" style="641" customWidth="1"/>
    <col min="11544" max="11544" width="0.7109375" style="641" customWidth="1"/>
    <col min="11545" max="11545" width="1.85546875" style="641" customWidth="1"/>
    <col min="11546" max="11546" width="11.85546875" style="641" bestFit="1" customWidth="1"/>
    <col min="11547" max="11547" width="15.28515625" style="641" bestFit="1" customWidth="1"/>
    <col min="11548" max="11548" width="5" style="641" customWidth="1"/>
    <col min="11549" max="11549" width="10.42578125" style="641" bestFit="1" customWidth="1"/>
    <col min="11550" max="11550" width="5" style="641" customWidth="1"/>
    <col min="11551" max="11551" width="10.42578125" style="641" bestFit="1" customWidth="1"/>
    <col min="11552" max="11554" width="9" style="641"/>
    <col min="11555" max="11555" width="10.42578125" style="641" bestFit="1" customWidth="1"/>
    <col min="11556" max="11784" width="9" style="641"/>
    <col min="11785" max="11785" width="3.5703125" style="641" customWidth="1"/>
    <col min="11786" max="11786" width="4.85546875" style="641" customWidth="1"/>
    <col min="11787" max="11787" width="5.42578125" style="641" customWidth="1"/>
    <col min="11788" max="11788" width="31.28515625" style="641" customWidth="1"/>
    <col min="11789" max="11789" width="7.5703125" style="641" customWidth="1"/>
    <col min="11790" max="11790" width="2.42578125" style="641" customWidth="1"/>
    <col min="11791" max="11791" width="11.5703125" style="641" customWidth="1"/>
    <col min="11792" max="11792" width="2.42578125" style="641" customWidth="1"/>
    <col min="11793" max="11793" width="11.5703125" style="641" customWidth="1"/>
    <col min="11794" max="11794" width="2.42578125" style="641" customWidth="1"/>
    <col min="11795" max="11795" width="10.85546875" style="641" customWidth="1"/>
    <col min="11796" max="11796" width="2.42578125" style="641" customWidth="1"/>
    <col min="11797" max="11797" width="11.140625" style="641" customWidth="1"/>
    <col min="11798" max="11798" width="1.85546875" style="641" customWidth="1"/>
    <col min="11799" max="11799" width="11" style="641" customWidth="1"/>
    <col min="11800" max="11800" width="0.7109375" style="641" customWidth="1"/>
    <col min="11801" max="11801" width="1.85546875" style="641" customWidth="1"/>
    <col min="11802" max="11802" width="11.85546875" style="641" bestFit="1" customWidth="1"/>
    <col min="11803" max="11803" width="15.28515625" style="641" bestFit="1" customWidth="1"/>
    <col min="11804" max="11804" width="5" style="641" customWidth="1"/>
    <col min="11805" max="11805" width="10.42578125" style="641" bestFit="1" customWidth="1"/>
    <col min="11806" max="11806" width="5" style="641" customWidth="1"/>
    <col min="11807" max="11807" width="10.42578125" style="641" bestFit="1" customWidth="1"/>
    <col min="11808" max="11810" width="9" style="641"/>
    <col min="11811" max="11811" width="10.42578125" style="641" bestFit="1" customWidth="1"/>
    <col min="11812" max="12040" width="9" style="641"/>
    <col min="12041" max="12041" width="3.5703125" style="641" customWidth="1"/>
    <col min="12042" max="12042" width="4.85546875" style="641" customWidth="1"/>
    <col min="12043" max="12043" width="5.42578125" style="641" customWidth="1"/>
    <col min="12044" max="12044" width="31.28515625" style="641" customWidth="1"/>
    <col min="12045" max="12045" width="7.5703125" style="641" customWidth="1"/>
    <col min="12046" max="12046" width="2.42578125" style="641" customWidth="1"/>
    <col min="12047" max="12047" width="11.5703125" style="641" customWidth="1"/>
    <col min="12048" max="12048" width="2.42578125" style="641" customWidth="1"/>
    <col min="12049" max="12049" width="11.5703125" style="641" customWidth="1"/>
    <col min="12050" max="12050" width="2.42578125" style="641" customWidth="1"/>
    <col min="12051" max="12051" width="10.85546875" style="641" customWidth="1"/>
    <col min="12052" max="12052" width="2.42578125" style="641" customWidth="1"/>
    <col min="12053" max="12053" width="11.140625" style="641" customWidth="1"/>
    <col min="12054" max="12054" width="1.85546875" style="641" customWidth="1"/>
    <col min="12055" max="12055" width="11" style="641" customWidth="1"/>
    <col min="12056" max="12056" width="0.7109375" style="641" customWidth="1"/>
    <col min="12057" max="12057" width="1.85546875" style="641" customWidth="1"/>
    <col min="12058" max="12058" width="11.85546875" style="641" bestFit="1" customWidth="1"/>
    <col min="12059" max="12059" width="15.28515625" style="641" bestFit="1" customWidth="1"/>
    <col min="12060" max="12060" width="5" style="641" customWidth="1"/>
    <col min="12061" max="12061" width="10.42578125" style="641" bestFit="1" customWidth="1"/>
    <col min="12062" max="12062" width="5" style="641" customWidth="1"/>
    <col min="12063" max="12063" width="10.42578125" style="641" bestFit="1" customWidth="1"/>
    <col min="12064" max="12066" width="9" style="641"/>
    <col min="12067" max="12067" width="10.42578125" style="641" bestFit="1" customWidth="1"/>
    <col min="12068" max="12296" width="9" style="641"/>
    <col min="12297" max="12297" width="3.5703125" style="641" customWidth="1"/>
    <col min="12298" max="12298" width="4.85546875" style="641" customWidth="1"/>
    <col min="12299" max="12299" width="5.42578125" style="641" customWidth="1"/>
    <col min="12300" max="12300" width="31.28515625" style="641" customWidth="1"/>
    <col min="12301" max="12301" width="7.5703125" style="641" customWidth="1"/>
    <col min="12302" max="12302" width="2.42578125" style="641" customWidth="1"/>
    <col min="12303" max="12303" width="11.5703125" style="641" customWidth="1"/>
    <col min="12304" max="12304" width="2.42578125" style="641" customWidth="1"/>
    <col min="12305" max="12305" width="11.5703125" style="641" customWidth="1"/>
    <col min="12306" max="12306" width="2.42578125" style="641" customWidth="1"/>
    <col min="12307" max="12307" width="10.85546875" style="641" customWidth="1"/>
    <col min="12308" max="12308" width="2.42578125" style="641" customWidth="1"/>
    <col min="12309" max="12309" width="11.140625" style="641" customWidth="1"/>
    <col min="12310" max="12310" width="1.85546875" style="641" customWidth="1"/>
    <col min="12311" max="12311" width="11" style="641" customWidth="1"/>
    <col min="12312" max="12312" width="0.7109375" style="641" customWidth="1"/>
    <col min="12313" max="12313" width="1.85546875" style="641" customWidth="1"/>
    <col min="12314" max="12314" width="11.85546875" style="641" bestFit="1" customWidth="1"/>
    <col min="12315" max="12315" width="15.28515625" style="641" bestFit="1" customWidth="1"/>
    <col min="12316" max="12316" width="5" style="641" customWidth="1"/>
    <col min="12317" max="12317" width="10.42578125" style="641" bestFit="1" customWidth="1"/>
    <col min="12318" max="12318" width="5" style="641" customWidth="1"/>
    <col min="12319" max="12319" width="10.42578125" style="641" bestFit="1" customWidth="1"/>
    <col min="12320" max="12322" width="9" style="641"/>
    <col min="12323" max="12323" width="10.42578125" style="641" bestFit="1" customWidth="1"/>
    <col min="12324" max="12552" width="9" style="641"/>
    <col min="12553" max="12553" width="3.5703125" style="641" customWidth="1"/>
    <col min="12554" max="12554" width="4.85546875" style="641" customWidth="1"/>
    <col min="12555" max="12555" width="5.42578125" style="641" customWidth="1"/>
    <col min="12556" max="12556" width="31.28515625" style="641" customWidth="1"/>
    <col min="12557" max="12557" width="7.5703125" style="641" customWidth="1"/>
    <col min="12558" max="12558" width="2.42578125" style="641" customWidth="1"/>
    <col min="12559" max="12559" width="11.5703125" style="641" customWidth="1"/>
    <col min="12560" max="12560" width="2.42578125" style="641" customWidth="1"/>
    <col min="12561" max="12561" width="11.5703125" style="641" customWidth="1"/>
    <col min="12562" max="12562" width="2.42578125" style="641" customWidth="1"/>
    <col min="12563" max="12563" width="10.85546875" style="641" customWidth="1"/>
    <col min="12564" max="12564" width="2.42578125" style="641" customWidth="1"/>
    <col min="12565" max="12565" width="11.140625" style="641" customWidth="1"/>
    <col min="12566" max="12566" width="1.85546875" style="641" customWidth="1"/>
    <col min="12567" max="12567" width="11" style="641" customWidth="1"/>
    <col min="12568" max="12568" width="0.7109375" style="641" customWidth="1"/>
    <col min="12569" max="12569" width="1.85546875" style="641" customWidth="1"/>
    <col min="12570" max="12570" width="11.85546875" style="641" bestFit="1" customWidth="1"/>
    <col min="12571" max="12571" width="15.28515625" style="641" bestFit="1" customWidth="1"/>
    <col min="12572" max="12572" width="5" style="641" customWidth="1"/>
    <col min="12573" max="12573" width="10.42578125" style="641" bestFit="1" customWidth="1"/>
    <col min="12574" max="12574" width="5" style="641" customWidth="1"/>
    <col min="12575" max="12575" width="10.42578125" style="641" bestFit="1" customWidth="1"/>
    <col min="12576" max="12578" width="9" style="641"/>
    <col min="12579" max="12579" width="10.42578125" style="641" bestFit="1" customWidth="1"/>
    <col min="12580" max="12808" width="9" style="641"/>
    <col min="12809" max="12809" width="3.5703125" style="641" customWidth="1"/>
    <col min="12810" max="12810" width="4.85546875" style="641" customWidth="1"/>
    <col min="12811" max="12811" width="5.42578125" style="641" customWidth="1"/>
    <col min="12812" max="12812" width="31.28515625" style="641" customWidth="1"/>
    <col min="12813" max="12813" width="7.5703125" style="641" customWidth="1"/>
    <col min="12814" max="12814" width="2.42578125" style="641" customWidth="1"/>
    <col min="12815" max="12815" width="11.5703125" style="641" customWidth="1"/>
    <col min="12816" max="12816" width="2.42578125" style="641" customWidth="1"/>
    <col min="12817" max="12817" width="11.5703125" style="641" customWidth="1"/>
    <col min="12818" max="12818" width="2.42578125" style="641" customWidth="1"/>
    <col min="12819" max="12819" width="10.85546875" style="641" customWidth="1"/>
    <col min="12820" max="12820" width="2.42578125" style="641" customWidth="1"/>
    <col min="12821" max="12821" width="11.140625" style="641" customWidth="1"/>
    <col min="12822" max="12822" width="1.85546875" style="641" customWidth="1"/>
    <col min="12823" max="12823" width="11" style="641" customWidth="1"/>
    <col min="12824" max="12824" width="0.7109375" style="641" customWidth="1"/>
    <col min="12825" max="12825" width="1.85546875" style="641" customWidth="1"/>
    <col min="12826" max="12826" width="11.85546875" style="641" bestFit="1" customWidth="1"/>
    <col min="12827" max="12827" width="15.28515625" style="641" bestFit="1" customWidth="1"/>
    <col min="12828" max="12828" width="5" style="641" customWidth="1"/>
    <col min="12829" max="12829" width="10.42578125" style="641" bestFit="1" customWidth="1"/>
    <col min="12830" max="12830" width="5" style="641" customWidth="1"/>
    <col min="12831" max="12831" width="10.42578125" style="641" bestFit="1" customWidth="1"/>
    <col min="12832" max="12834" width="9" style="641"/>
    <col min="12835" max="12835" width="10.42578125" style="641" bestFit="1" customWidth="1"/>
    <col min="12836" max="13064" width="9" style="641"/>
    <col min="13065" max="13065" width="3.5703125" style="641" customWidth="1"/>
    <col min="13066" max="13066" width="4.85546875" style="641" customWidth="1"/>
    <col min="13067" max="13067" width="5.42578125" style="641" customWidth="1"/>
    <col min="13068" max="13068" width="31.28515625" style="641" customWidth="1"/>
    <col min="13069" max="13069" width="7.5703125" style="641" customWidth="1"/>
    <col min="13070" max="13070" width="2.42578125" style="641" customWidth="1"/>
    <col min="13071" max="13071" width="11.5703125" style="641" customWidth="1"/>
    <col min="13072" max="13072" width="2.42578125" style="641" customWidth="1"/>
    <col min="13073" max="13073" width="11.5703125" style="641" customWidth="1"/>
    <col min="13074" max="13074" width="2.42578125" style="641" customWidth="1"/>
    <col min="13075" max="13075" width="10.85546875" style="641" customWidth="1"/>
    <col min="13076" max="13076" width="2.42578125" style="641" customWidth="1"/>
    <col min="13077" max="13077" width="11.140625" style="641" customWidth="1"/>
    <col min="13078" max="13078" width="1.85546875" style="641" customWidth="1"/>
    <col min="13079" max="13079" width="11" style="641" customWidth="1"/>
    <col min="13080" max="13080" width="0.7109375" style="641" customWidth="1"/>
    <col min="13081" max="13081" width="1.85546875" style="641" customWidth="1"/>
    <col min="13082" max="13082" width="11.85546875" style="641" bestFit="1" customWidth="1"/>
    <col min="13083" max="13083" width="15.28515625" style="641" bestFit="1" customWidth="1"/>
    <col min="13084" max="13084" width="5" style="641" customWidth="1"/>
    <col min="13085" max="13085" width="10.42578125" style="641" bestFit="1" customWidth="1"/>
    <col min="13086" max="13086" width="5" style="641" customWidth="1"/>
    <col min="13087" max="13087" width="10.42578125" style="641" bestFit="1" customWidth="1"/>
    <col min="13088" max="13090" width="9" style="641"/>
    <col min="13091" max="13091" width="10.42578125" style="641" bestFit="1" customWidth="1"/>
    <col min="13092" max="13320" width="9" style="641"/>
    <col min="13321" max="13321" width="3.5703125" style="641" customWidth="1"/>
    <col min="13322" max="13322" width="4.85546875" style="641" customWidth="1"/>
    <col min="13323" max="13323" width="5.42578125" style="641" customWidth="1"/>
    <col min="13324" max="13324" width="31.28515625" style="641" customWidth="1"/>
    <col min="13325" max="13325" width="7.5703125" style="641" customWidth="1"/>
    <col min="13326" max="13326" width="2.42578125" style="641" customWidth="1"/>
    <col min="13327" max="13327" width="11.5703125" style="641" customWidth="1"/>
    <col min="13328" max="13328" width="2.42578125" style="641" customWidth="1"/>
    <col min="13329" max="13329" width="11.5703125" style="641" customWidth="1"/>
    <col min="13330" max="13330" width="2.42578125" style="641" customWidth="1"/>
    <col min="13331" max="13331" width="10.85546875" style="641" customWidth="1"/>
    <col min="13332" max="13332" width="2.42578125" style="641" customWidth="1"/>
    <col min="13333" max="13333" width="11.140625" style="641" customWidth="1"/>
    <col min="13334" max="13334" width="1.85546875" style="641" customWidth="1"/>
    <col min="13335" max="13335" width="11" style="641" customWidth="1"/>
    <col min="13336" max="13336" width="0.7109375" style="641" customWidth="1"/>
    <col min="13337" max="13337" width="1.85546875" style="641" customWidth="1"/>
    <col min="13338" max="13338" width="11.85546875" style="641" bestFit="1" customWidth="1"/>
    <col min="13339" max="13339" width="15.28515625" style="641" bestFit="1" customWidth="1"/>
    <col min="13340" max="13340" width="5" style="641" customWidth="1"/>
    <col min="13341" max="13341" width="10.42578125" style="641" bestFit="1" customWidth="1"/>
    <col min="13342" max="13342" width="5" style="641" customWidth="1"/>
    <col min="13343" max="13343" width="10.42578125" style="641" bestFit="1" customWidth="1"/>
    <col min="13344" max="13346" width="9" style="641"/>
    <col min="13347" max="13347" width="10.42578125" style="641" bestFit="1" customWidth="1"/>
    <col min="13348" max="13576" width="9" style="641"/>
    <col min="13577" max="13577" width="3.5703125" style="641" customWidth="1"/>
    <col min="13578" max="13578" width="4.85546875" style="641" customWidth="1"/>
    <col min="13579" max="13579" width="5.42578125" style="641" customWidth="1"/>
    <col min="13580" max="13580" width="31.28515625" style="641" customWidth="1"/>
    <col min="13581" max="13581" width="7.5703125" style="641" customWidth="1"/>
    <col min="13582" max="13582" width="2.42578125" style="641" customWidth="1"/>
    <col min="13583" max="13583" width="11.5703125" style="641" customWidth="1"/>
    <col min="13584" max="13584" width="2.42578125" style="641" customWidth="1"/>
    <col min="13585" max="13585" width="11.5703125" style="641" customWidth="1"/>
    <col min="13586" max="13586" width="2.42578125" style="641" customWidth="1"/>
    <col min="13587" max="13587" width="10.85546875" style="641" customWidth="1"/>
    <col min="13588" max="13588" width="2.42578125" style="641" customWidth="1"/>
    <col min="13589" max="13589" width="11.140625" style="641" customWidth="1"/>
    <col min="13590" max="13590" width="1.85546875" style="641" customWidth="1"/>
    <col min="13591" max="13591" width="11" style="641" customWidth="1"/>
    <col min="13592" max="13592" width="0.7109375" style="641" customWidth="1"/>
    <col min="13593" max="13593" width="1.85546875" style="641" customWidth="1"/>
    <col min="13594" max="13594" width="11.85546875" style="641" bestFit="1" customWidth="1"/>
    <col min="13595" max="13595" width="15.28515625" style="641" bestFit="1" customWidth="1"/>
    <col min="13596" max="13596" width="5" style="641" customWidth="1"/>
    <col min="13597" max="13597" width="10.42578125" style="641" bestFit="1" customWidth="1"/>
    <col min="13598" max="13598" width="5" style="641" customWidth="1"/>
    <col min="13599" max="13599" width="10.42578125" style="641" bestFit="1" customWidth="1"/>
    <col min="13600" max="13602" width="9" style="641"/>
    <col min="13603" max="13603" width="10.42578125" style="641" bestFit="1" customWidth="1"/>
    <col min="13604" max="13832" width="9" style="641"/>
    <col min="13833" max="13833" width="3.5703125" style="641" customWidth="1"/>
    <col min="13834" max="13834" width="4.85546875" style="641" customWidth="1"/>
    <col min="13835" max="13835" width="5.42578125" style="641" customWidth="1"/>
    <col min="13836" max="13836" width="31.28515625" style="641" customWidth="1"/>
    <col min="13837" max="13837" width="7.5703125" style="641" customWidth="1"/>
    <col min="13838" max="13838" width="2.42578125" style="641" customWidth="1"/>
    <col min="13839" max="13839" width="11.5703125" style="641" customWidth="1"/>
    <col min="13840" max="13840" width="2.42578125" style="641" customWidth="1"/>
    <col min="13841" max="13841" width="11.5703125" style="641" customWidth="1"/>
    <col min="13842" max="13842" width="2.42578125" style="641" customWidth="1"/>
    <col min="13843" max="13843" width="10.85546875" style="641" customWidth="1"/>
    <col min="13844" max="13844" width="2.42578125" style="641" customWidth="1"/>
    <col min="13845" max="13845" width="11.140625" style="641" customWidth="1"/>
    <col min="13846" max="13846" width="1.85546875" style="641" customWidth="1"/>
    <col min="13847" max="13847" width="11" style="641" customWidth="1"/>
    <col min="13848" max="13848" width="0.7109375" style="641" customWidth="1"/>
    <col min="13849" max="13849" width="1.85546875" style="641" customWidth="1"/>
    <col min="13850" max="13850" width="11.85546875" style="641" bestFit="1" customWidth="1"/>
    <col min="13851" max="13851" width="15.28515625" style="641" bestFit="1" customWidth="1"/>
    <col min="13852" max="13852" width="5" style="641" customWidth="1"/>
    <col min="13853" max="13853" width="10.42578125" style="641" bestFit="1" customWidth="1"/>
    <col min="13854" max="13854" width="5" style="641" customWidth="1"/>
    <col min="13855" max="13855" width="10.42578125" style="641" bestFit="1" customWidth="1"/>
    <col min="13856" max="13858" width="9" style="641"/>
    <col min="13859" max="13859" width="10.42578125" style="641" bestFit="1" customWidth="1"/>
    <col min="13860" max="14088" width="9" style="641"/>
    <col min="14089" max="14089" width="3.5703125" style="641" customWidth="1"/>
    <col min="14090" max="14090" width="4.85546875" style="641" customWidth="1"/>
    <col min="14091" max="14091" width="5.42578125" style="641" customWidth="1"/>
    <col min="14092" max="14092" width="31.28515625" style="641" customWidth="1"/>
    <col min="14093" max="14093" width="7.5703125" style="641" customWidth="1"/>
    <col min="14094" max="14094" width="2.42578125" style="641" customWidth="1"/>
    <col min="14095" max="14095" width="11.5703125" style="641" customWidth="1"/>
    <col min="14096" max="14096" width="2.42578125" style="641" customWidth="1"/>
    <col min="14097" max="14097" width="11.5703125" style="641" customWidth="1"/>
    <col min="14098" max="14098" width="2.42578125" style="641" customWidth="1"/>
    <col min="14099" max="14099" width="10.85546875" style="641" customWidth="1"/>
    <col min="14100" max="14100" width="2.42578125" style="641" customWidth="1"/>
    <col min="14101" max="14101" width="11.140625" style="641" customWidth="1"/>
    <col min="14102" max="14102" width="1.85546875" style="641" customWidth="1"/>
    <col min="14103" max="14103" width="11" style="641" customWidth="1"/>
    <col min="14104" max="14104" width="0.7109375" style="641" customWidth="1"/>
    <col min="14105" max="14105" width="1.85546875" style="641" customWidth="1"/>
    <col min="14106" max="14106" width="11.85546875" style="641" bestFit="1" customWidth="1"/>
    <col min="14107" max="14107" width="15.28515625" style="641" bestFit="1" customWidth="1"/>
    <col min="14108" max="14108" width="5" style="641" customWidth="1"/>
    <col min="14109" max="14109" width="10.42578125" style="641" bestFit="1" customWidth="1"/>
    <col min="14110" max="14110" width="5" style="641" customWidth="1"/>
    <col min="14111" max="14111" width="10.42578125" style="641" bestFit="1" customWidth="1"/>
    <col min="14112" max="14114" width="9" style="641"/>
    <col min="14115" max="14115" width="10.42578125" style="641" bestFit="1" customWidth="1"/>
    <col min="14116" max="14344" width="9" style="641"/>
    <col min="14345" max="14345" width="3.5703125" style="641" customWidth="1"/>
    <col min="14346" max="14346" width="4.85546875" style="641" customWidth="1"/>
    <col min="14347" max="14347" width="5.42578125" style="641" customWidth="1"/>
    <col min="14348" max="14348" width="31.28515625" style="641" customWidth="1"/>
    <col min="14349" max="14349" width="7.5703125" style="641" customWidth="1"/>
    <col min="14350" max="14350" width="2.42578125" style="641" customWidth="1"/>
    <col min="14351" max="14351" width="11.5703125" style="641" customWidth="1"/>
    <col min="14352" max="14352" width="2.42578125" style="641" customWidth="1"/>
    <col min="14353" max="14353" width="11.5703125" style="641" customWidth="1"/>
    <col min="14354" max="14354" width="2.42578125" style="641" customWidth="1"/>
    <col min="14355" max="14355" width="10.85546875" style="641" customWidth="1"/>
    <col min="14356" max="14356" width="2.42578125" style="641" customWidth="1"/>
    <col min="14357" max="14357" width="11.140625" style="641" customWidth="1"/>
    <col min="14358" max="14358" width="1.85546875" style="641" customWidth="1"/>
    <col min="14359" max="14359" width="11" style="641" customWidth="1"/>
    <col min="14360" max="14360" width="0.7109375" style="641" customWidth="1"/>
    <col min="14361" max="14361" width="1.85546875" style="641" customWidth="1"/>
    <col min="14362" max="14362" width="11.85546875" style="641" bestFit="1" customWidth="1"/>
    <col min="14363" max="14363" width="15.28515625" style="641" bestFit="1" customWidth="1"/>
    <col min="14364" max="14364" width="5" style="641" customWidth="1"/>
    <col min="14365" max="14365" width="10.42578125" style="641" bestFit="1" customWidth="1"/>
    <col min="14366" max="14366" width="5" style="641" customWidth="1"/>
    <col min="14367" max="14367" width="10.42578125" style="641" bestFit="1" customWidth="1"/>
    <col min="14368" max="14370" width="9" style="641"/>
    <col min="14371" max="14371" width="10.42578125" style="641" bestFit="1" customWidth="1"/>
    <col min="14372" max="14600" width="9" style="641"/>
    <col min="14601" max="14601" width="3.5703125" style="641" customWidth="1"/>
    <col min="14602" max="14602" width="4.85546875" style="641" customWidth="1"/>
    <col min="14603" max="14603" width="5.42578125" style="641" customWidth="1"/>
    <col min="14604" max="14604" width="31.28515625" style="641" customWidth="1"/>
    <col min="14605" max="14605" width="7.5703125" style="641" customWidth="1"/>
    <col min="14606" max="14606" width="2.42578125" style="641" customWidth="1"/>
    <col min="14607" max="14607" width="11.5703125" style="641" customWidth="1"/>
    <col min="14608" max="14608" width="2.42578125" style="641" customWidth="1"/>
    <col min="14609" max="14609" width="11.5703125" style="641" customWidth="1"/>
    <col min="14610" max="14610" width="2.42578125" style="641" customWidth="1"/>
    <col min="14611" max="14611" width="10.85546875" style="641" customWidth="1"/>
    <col min="14612" max="14612" width="2.42578125" style="641" customWidth="1"/>
    <col min="14613" max="14613" width="11.140625" style="641" customWidth="1"/>
    <col min="14614" max="14614" width="1.85546875" style="641" customWidth="1"/>
    <col min="14615" max="14615" width="11" style="641" customWidth="1"/>
    <col min="14616" max="14616" width="0.7109375" style="641" customWidth="1"/>
    <col min="14617" max="14617" width="1.85546875" style="641" customWidth="1"/>
    <col min="14618" max="14618" width="11.85546875" style="641" bestFit="1" customWidth="1"/>
    <col min="14619" max="14619" width="15.28515625" style="641" bestFit="1" customWidth="1"/>
    <col min="14620" max="14620" width="5" style="641" customWidth="1"/>
    <col min="14621" max="14621" width="10.42578125" style="641" bestFit="1" customWidth="1"/>
    <col min="14622" max="14622" width="5" style="641" customWidth="1"/>
    <col min="14623" max="14623" width="10.42578125" style="641" bestFit="1" customWidth="1"/>
    <col min="14624" max="14626" width="9" style="641"/>
    <col min="14627" max="14627" width="10.42578125" style="641" bestFit="1" customWidth="1"/>
    <col min="14628" max="14856" width="9" style="641"/>
    <col min="14857" max="14857" width="3.5703125" style="641" customWidth="1"/>
    <col min="14858" max="14858" width="4.85546875" style="641" customWidth="1"/>
    <col min="14859" max="14859" width="5.42578125" style="641" customWidth="1"/>
    <col min="14860" max="14860" width="31.28515625" style="641" customWidth="1"/>
    <col min="14861" max="14861" width="7.5703125" style="641" customWidth="1"/>
    <col min="14862" max="14862" width="2.42578125" style="641" customWidth="1"/>
    <col min="14863" max="14863" width="11.5703125" style="641" customWidth="1"/>
    <col min="14864" max="14864" width="2.42578125" style="641" customWidth="1"/>
    <col min="14865" max="14865" width="11.5703125" style="641" customWidth="1"/>
    <col min="14866" max="14866" width="2.42578125" style="641" customWidth="1"/>
    <col min="14867" max="14867" width="10.85546875" style="641" customWidth="1"/>
    <col min="14868" max="14868" width="2.42578125" style="641" customWidth="1"/>
    <col min="14869" max="14869" width="11.140625" style="641" customWidth="1"/>
    <col min="14870" max="14870" width="1.85546875" style="641" customWidth="1"/>
    <col min="14871" max="14871" width="11" style="641" customWidth="1"/>
    <col min="14872" max="14872" width="0.7109375" style="641" customWidth="1"/>
    <col min="14873" max="14873" width="1.85546875" style="641" customWidth="1"/>
    <col min="14874" max="14874" width="11.85546875" style="641" bestFit="1" customWidth="1"/>
    <col min="14875" max="14875" width="15.28515625" style="641" bestFit="1" customWidth="1"/>
    <col min="14876" max="14876" width="5" style="641" customWidth="1"/>
    <col min="14877" max="14877" width="10.42578125" style="641" bestFit="1" customWidth="1"/>
    <col min="14878" max="14878" width="5" style="641" customWidth="1"/>
    <col min="14879" max="14879" width="10.42578125" style="641" bestFit="1" customWidth="1"/>
    <col min="14880" max="14882" width="9" style="641"/>
    <col min="14883" max="14883" width="10.42578125" style="641" bestFit="1" customWidth="1"/>
    <col min="14884" max="15112" width="9" style="641"/>
    <col min="15113" max="15113" width="3.5703125" style="641" customWidth="1"/>
    <col min="15114" max="15114" width="4.85546875" style="641" customWidth="1"/>
    <col min="15115" max="15115" width="5.42578125" style="641" customWidth="1"/>
    <col min="15116" max="15116" width="31.28515625" style="641" customWidth="1"/>
    <col min="15117" max="15117" width="7.5703125" style="641" customWidth="1"/>
    <col min="15118" max="15118" width="2.42578125" style="641" customWidth="1"/>
    <col min="15119" max="15119" width="11.5703125" style="641" customWidth="1"/>
    <col min="15120" max="15120" width="2.42578125" style="641" customWidth="1"/>
    <col min="15121" max="15121" width="11.5703125" style="641" customWidth="1"/>
    <col min="15122" max="15122" width="2.42578125" style="641" customWidth="1"/>
    <col min="15123" max="15123" width="10.85546875" style="641" customWidth="1"/>
    <col min="15124" max="15124" width="2.42578125" style="641" customWidth="1"/>
    <col min="15125" max="15125" width="11.140625" style="641" customWidth="1"/>
    <col min="15126" max="15126" width="1.85546875" style="641" customWidth="1"/>
    <col min="15127" max="15127" width="11" style="641" customWidth="1"/>
    <col min="15128" max="15128" width="0.7109375" style="641" customWidth="1"/>
    <col min="15129" max="15129" width="1.85546875" style="641" customWidth="1"/>
    <col min="15130" max="15130" width="11.85546875" style="641" bestFit="1" customWidth="1"/>
    <col min="15131" max="15131" width="15.28515625" style="641" bestFit="1" customWidth="1"/>
    <col min="15132" max="15132" width="5" style="641" customWidth="1"/>
    <col min="15133" max="15133" width="10.42578125" style="641" bestFit="1" customWidth="1"/>
    <col min="15134" max="15134" width="5" style="641" customWidth="1"/>
    <col min="15135" max="15135" width="10.42578125" style="641" bestFit="1" customWidth="1"/>
    <col min="15136" max="15138" width="9" style="641"/>
    <col min="15139" max="15139" width="10.42578125" style="641" bestFit="1" customWidth="1"/>
    <col min="15140" max="15368" width="9" style="641"/>
    <col min="15369" max="15369" width="3.5703125" style="641" customWidth="1"/>
    <col min="15370" max="15370" width="4.85546875" style="641" customWidth="1"/>
    <col min="15371" max="15371" width="5.42578125" style="641" customWidth="1"/>
    <col min="15372" max="15372" width="31.28515625" style="641" customWidth="1"/>
    <col min="15373" max="15373" width="7.5703125" style="641" customWidth="1"/>
    <col min="15374" max="15374" width="2.42578125" style="641" customWidth="1"/>
    <col min="15375" max="15375" width="11.5703125" style="641" customWidth="1"/>
    <col min="15376" max="15376" width="2.42578125" style="641" customWidth="1"/>
    <col min="15377" max="15377" width="11.5703125" style="641" customWidth="1"/>
    <col min="15378" max="15378" width="2.42578125" style="641" customWidth="1"/>
    <col min="15379" max="15379" width="10.85546875" style="641" customWidth="1"/>
    <col min="15380" max="15380" width="2.42578125" style="641" customWidth="1"/>
    <col min="15381" max="15381" width="11.140625" style="641" customWidth="1"/>
    <col min="15382" max="15382" width="1.85546875" style="641" customWidth="1"/>
    <col min="15383" max="15383" width="11" style="641" customWidth="1"/>
    <col min="15384" max="15384" width="0.7109375" style="641" customWidth="1"/>
    <col min="15385" max="15385" width="1.85546875" style="641" customWidth="1"/>
    <col min="15386" max="15386" width="11.85546875" style="641" bestFit="1" customWidth="1"/>
    <col min="15387" max="15387" width="15.28515625" style="641" bestFit="1" customWidth="1"/>
    <col min="15388" max="15388" width="5" style="641" customWidth="1"/>
    <col min="15389" max="15389" width="10.42578125" style="641" bestFit="1" customWidth="1"/>
    <col min="15390" max="15390" width="5" style="641" customWidth="1"/>
    <col min="15391" max="15391" width="10.42578125" style="641" bestFit="1" customWidth="1"/>
    <col min="15392" max="15394" width="9" style="641"/>
    <col min="15395" max="15395" width="10.42578125" style="641" bestFit="1" customWidth="1"/>
    <col min="15396" max="15624" width="9" style="641"/>
    <col min="15625" max="15625" width="3.5703125" style="641" customWidth="1"/>
    <col min="15626" max="15626" width="4.85546875" style="641" customWidth="1"/>
    <col min="15627" max="15627" width="5.42578125" style="641" customWidth="1"/>
    <col min="15628" max="15628" width="31.28515625" style="641" customWidth="1"/>
    <col min="15629" max="15629" width="7.5703125" style="641" customWidth="1"/>
    <col min="15630" max="15630" width="2.42578125" style="641" customWidth="1"/>
    <col min="15631" max="15631" width="11.5703125" style="641" customWidth="1"/>
    <col min="15632" max="15632" width="2.42578125" style="641" customWidth="1"/>
    <col min="15633" max="15633" width="11.5703125" style="641" customWidth="1"/>
    <col min="15634" max="15634" width="2.42578125" style="641" customWidth="1"/>
    <col min="15635" max="15635" width="10.85546875" style="641" customWidth="1"/>
    <col min="15636" max="15636" width="2.42578125" style="641" customWidth="1"/>
    <col min="15637" max="15637" width="11.140625" style="641" customWidth="1"/>
    <col min="15638" max="15638" width="1.85546875" style="641" customWidth="1"/>
    <col min="15639" max="15639" width="11" style="641" customWidth="1"/>
    <col min="15640" max="15640" width="0.7109375" style="641" customWidth="1"/>
    <col min="15641" max="15641" width="1.85546875" style="641" customWidth="1"/>
    <col min="15642" max="15642" width="11.85546875" style="641" bestFit="1" customWidth="1"/>
    <col min="15643" max="15643" width="15.28515625" style="641" bestFit="1" customWidth="1"/>
    <col min="15644" max="15644" width="5" style="641" customWidth="1"/>
    <col min="15645" max="15645" width="10.42578125" style="641" bestFit="1" customWidth="1"/>
    <col min="15646" max="15646" width="5" style="641" customWidth="1"/>
    <col min="15647" max="15647" width="10.42578125" style="641" bestFit="1" customWidth="1"/>
    <col min="15648" max="15650" width="9" style="641"/>
    <col min="15651" max="15651" width="10.42578125" style="641" bestFit="1" customWidth="1"/>
    <col min="15652" max="15880" width="9" style="641"/>
    <col min="15881" max="15881" width="3.5703125" style="641" customWidth="1"/>
    <col min="15882" max="15882" width="4.85546875" style="641" customWidth="1"/>
    <col min="15883" max="15883" width="5.42578125" style="641" customWidth="1"/>
    <col min="15884" max="15884" width="31.28515625" style="641" customWidth="1"/>
    <col min="15885" max="15885" width="7.5703125" style="641" customWidth="1"/>
    <col min="15886" max="15886" width="2.42578125" style="641" customWidth="1"/>
    <col min="15887" max="15887" width="11.5703125" style="641" customWidth="1"/>
    <col min="15888" max="15888" width="2.42578125" style="641" customWidth="1"/>
    <col min="15889" max="15889" width="11.5703125" style="641" customWidth="1"/>
    <col min="15890" max="15890" width="2.42578125" style="641" customWidth="1"/>
    <col min="15891" max="15891" width="10.85546875" style="641" customWidth="1"/>
    <col min="15892" max="15892" width="2.42578125" style="641" customWidth="1"/>
    <col min="15893" max="15893" width="11.140625" style="641" customWidth="1"/>
    <col min="15894" max="15894" width="1.85546875" style="641" customWidth="1"/>
    <col min="15895" max="15895" width="11" style="641" customWidth="1"/>
    <col min="15896" max="15896" width="0.7109375" style="641" customWidth="1"/>
    <col min="15897" max="15897" width="1.85546875" style="641" customWidth="1"/>
    <col min="15898" max="15898" width="11.85546875" style="641" bestFit="1" customWidth="1"/>
    <col min="15899" max="15899" width="15.28515625" style="641" bestFit="1" customWidth="1"/>
    <col min="15900" max="15900" width="5" style="641" customWidth="1"/>
    <col min="15901" max="15901" width="10.42578125" style="641" bestFit="1" customWidth="1"/>
    <col min="15902" max="15902" width="5" style="641" customWidth="1"/>
    <col min="15903" max="15903" width="10.42578125" style="641" bestFit="1" customWidth="1"/>
    <col min="15904" max="15906" width="9" style="641"/>
    <col min="15907" max="15907" width="10.42578125" style="641" bestFit="1" customWidth="1"/>
    <col min="15908" max="16136" width="9" style="641"/>
    <col min="16137" max="16137" width="3.5703125" style="641" customWidth="1"/>
    <col min="16138" max="16138" width="4.85546875" style="641" customWidth="1"/>
    <col min="16139" max="16139" width="5.42578125" style="641" customWidth="1"/>
    <col min="16140" max="16140" width="31.28515625" style="641" customWidth="1"/>
    <col min="16141" max="16141" width="7.5703125" style="641" customWidth="1"/>
    <col min="16142" max="16142" width="2.42578125" style="641" customWidth="1"/>
    <col min="16143" max="16143" width="11.5703125" style="641" customWidth="1"/>
    <col min="16144" max="16144" width="2.42578125" style="641" customWidth="1"/>
    <col min="16145" max="16145" width="11.5703125" style="641" customWidth="1"/>
    <col min="16146" max="16146" width="2.42578125" style="641" customWidth="1"/>
    <col min="16147" max="16147" width="10.85546875" style="641" customWidth="1"/>
    <col min="16148" max="16148" width="2.42578125" style="641" customWidth="1"/>
    <col min="16149" max="16149" width="11.140625" style="641" customWidth="1"/>
    <col min="16150" max="16150" width="1.85546875" style="641" customWidth="1"/>
    <col min="16151" max="16151" width="11" style="641" customWidth="1"/>
    <col min="16152" max="16152" width="0.7109375" style="641" customWidth="1"/>
    <col min="16153" max="16153" width="1.85546875" style="641" customWidth="1"/>
    <col min="16154" max="16154" width="11.85546875" style="641" bestFit="1" customWidth="1"/>
    <col min="16155" max="16155" width="15.28515625" style="641" bestFit="1" customWidth="1"/>
    <col min="16156" max="16156" width="5" style="641" customWidth="1"/>
    <col min="16157" max="16157" width="10.42578125" style="641" bestFit="1" customWidth="1"/>
    <col min="16158" max="16158" width="5" style="641" customWidth="1"/>
    <col min="16159" max="16159" width="10.42578125" style="641" bestFit="1" customWidth="1"/>
    <col min="16160" max="16162" width="9" style="641"/>
    <col min="16163" max="16163" width="10.42578125" style="641" bestFit="1" customWidth="1"/>
    <col min="16164" max="16384" width="9" style="641"/>
  </cols>
  <sheetData>
    <row r="1" spans="1:29" s="633" customFormat="1" ht="21">
      <c r="A1" s="2383" t="s">
        <v>1032</v>
      </c>
      <c r="B1" s="2383"/>
      <c r="C1" s="2383"/>
      <c r="D1" s="2383"/>
      <c r="E1" s="2383"/>
      <c r="F1" s="2383"/>
      <c r="G1" s="2383"/>
      <c r="H1" s="2383"/>
      <c r="I1" s="2383"/>
      <c r="J1" s="2383"/>
      <c r="K1" s="2383"/>
      <c r="L1" s="2383"/>
      <c r="M1" s="2383"/>
      <c r="N1" s="2383"/>
      <c r="O1" s="2383"/>
      <c r="P1" s="2383"/>
      <c r="Q1" s="2383"/>
      <c r="R1" s="2383"/>
      <c r="S1" s="2383"/>
      <c r="T1" s="2383"/>
      <c r="U1" s="2383"/>
      <c r="V1" s="2383"/>
      <c r="W1" s="2383"/>
      <c r="X1" s="2383"/>
      <c r="Y1" s="631"/>
      <c r="Z1" s="632"/>
      <c r="AA1" s="632"/>
      <c r="AB1" s="631"/>
      <c r="AC1" s="631"/>
    </row>
    <row r="2" spans="1:29" s="633" customFormat="1" ht="21">
      <c r="A2" s="2384" t="s">
        <v>1033</v>
      </c>
      <c r="B2" s="2384"/>
      <c r="C2" s="2384"/>
      <c r="D2" s="2384"/>
      <c r="E2" s="2384"/>
      <c r="F2" s="2384"/>
      <c r="G2" s="2384"/>
      <c r="H2" s="2384"/>
      <c r="I2" s="2384"/>
      <c r="J2" s="2384"/>
      <c r="K2" s="2384"/>
      <c r="L2" s="2384"/>
      <c r="M2" s="2384"/>
      <c r="N2" s="2384"/>
      <c r="O2" s="2384"/>
      <c r="P2" s="2384"/>
      <c r="Q2" s="2384"/>
      <c r="R2" s="2384"/>
      <c r="S2" s="2384"/>
      <c r="T2" s="2384"/>
      <c r="U2" s="2384"/>
      <c r="V2" s="2384"/>
      <c r="W2" s="2384"/>
      <c r="X2" s="2384"/>
      <c r="Y2" s="631"/>
      <c r="Z2" s="632"/>
      <c r="AA2" s="632"/>
      <c r="AB2" s="631"/>
      <c r="AC2" s="631"/>
    </row>
    <row r="3" spans="1:29" s="633" customFormat="1" ht="21">
      <c r="A3" s="2384" t="s">
        <v>1034</v>
      </c>
      <c r="B3" s="2384"/>
      <c r="C3" s="2384"/>
      <c r="D3" s="2384"/>
      <c r="E3" s="2384"/>
      <c r="F3" s="2384"/>
      <c r="G3" s="2384"/>
      <c r="H3" s="2384"/>
      <c r="I3" s="2384"/>
      <c r="J3" s="2384"/>
      <c r="K3" s="2384"/>
      <c r="L3" s="2384"/>
      <c r="M3" s="2384"/>
      <c r="N3" s="2384"/>
      <c r="O3" s="2384"/>
      <c r="P3" s="2384"/>
      <c r="Q3" s="2384"/>
      <c r="R3" s="2384"/>
      <c r="S3" s="2384"/>
      <c r="T3" s="2384"/>
      <c r="U3" s="2384"/>
      <c r="V3" s="2384"/>
      <c r="W3" s="2384"/>
      <c r="X3" s="2384"/>
      <c r="Y3" s="631"/>
      <c r="Z3" s="632"/>
      <c r="AA3" s="632"/>
      <c r="AB3" s="631"/>
      <c r="AC3" s="631"/>
    </row>
    <row r="4" spans="1:29" s="633" customFormat="1" ht="21">
      <c r="A4" s="634"/>
      <c r="B4" s="634"/>
      <c r="C4" s="634"/>
      <c r="D4" s="634"/>
      <c r="E4" s="2099" t="s">
        <v>794</v>
      </c>
      <c r="F4" s="2099"/>
      <c r="G4" s="2099"/>
      <c r="H4" s="2099"/>
      <c r="I4" s="2099"/>
      <c r="J4" s="2099"/>
      <c r="K4" s="2099"/>
      <c r="L4" s="2099"/>
      <c r="M4" s="2099"/>
      <c r="N4" s="2099"/>
      <c r="O4" s="2099"/>
      <c r="P4" s="2099"/>
      <c r="Q4" s="2099"/>
      <c r="R4" s="2099"/>
      <c r="S4" s="2099"/>
      <c r="T4" s="2099"/>
      <c r="U4" s="2099"/>
      <c r="V4" s="2099"/>
      <c r="W4" s="2099"/>
      <c r="X4" s="635"/>
      <c r="Y4" s="631"/>
      <c r="Z4" s="632"/>
      <c r="AA4" s="632"/>
      <c r="AB4" s="631"/>
      <c r="AC4" s="631"/>
    </row>
    <row r="5" spans="1:29" s="618" customFormat="1" ht="45">
      <c r="A5" s="636"/>
      <c r="B5" s="619"/>
      <c r="C5" s="637"/>
      <c r="D5" s="638"/>
      <c r="E5" s="622" t="s">
        <v>324</v>
      </c>
      <c r="F5" s="621"/>
      <c r="G5" s="622" t="s">
        <v>509</v>
      </c>
      <c r="H5" s="621"/>
      <c r="I5" s="622" t="s">
        <v>130</v>
      </c>
      <c r="J5" s="621"/>
      <c r="K5" s="622" t="s">
        <v>795</v>
      </c>
      <c r="L5" s="621"/>
      <c r="M5" s="622" t="s">
        <v>284</v>
      </c>
      <c r="N5" s="621"/>
      <c r="O5" s="622" t="s">
        <v>23</v>
      </c>
      <c r="P5" s="621"/>
      <c r="Q5" s="622" t="s">
        <v>549</v>
      </c>
      <c r="R5" s="621"/>
      <c r="S5" s="622" t="s">
        <v>24</v>
      </c>
      <c r="T5" s="623"/>
      <c r="U5" s="622" t="s">
        <v>626</v>
      </c>
      <c r="V5" s="621"/>
      <c r="W5" s="622" t="s">
        <v>24</v>
      </c>
      <c r="X5" s="624"/>
      <c r="Z5" s="625"/>
      <c r="AA5" s="625"/>
    </row>
    <row r="6" spans="1:29" ht="16.899999999999999" customHeight="1">
      <c r="B6" s="640" t="s">
        <v>804</v>
      </c>
      <c r="C6" s="640"/>
    </row>
    <row r="7" spans="1:29">
      <c r="C7" s="2381" t="s">
        <v>805</v>
      </c>
      <c r="D7" s="2381"/>
      <c r="E7" s="627" t="s">
        <v>796</v>
      </c>
      <c r="F7" s="627"/>
      <c r="G7" s="627" t="s">
        <v>796</v>
      </c>
      <c r="H7" s="627"/>
      <c r="I7" s="627" t="s">
        <v>796</v>
      </c>
      <c r="J7" s="627"/>
      <c r="K7" s="627" t="s">
        <v>796</v>
      </c>
      <c r="L7" s="627"/>
      <c r="M7" s="627" t="s">
        <v>796</v>
      </c>
      <c r="N7" s="627"/>
      <c r="O7" s="627" t="s">
        <v>796</v>
      </c>
      <c r="P7" s="627"/>
      <c r="Q7" s="627" t="s">
        <v>796</v>
      </c>
      <c r="R7" s="627"/>
      <c r="S7" s="626">
        <f t="shared" ref="S7:S21" si="0">SUM(E7:Q7)</f>
        <v>0</v>
      </c>
      <c r="T7" s="627"/>
      <c r="U7" s="627" t="s">
        <v>796</v>
      </c>
      <c r="V7" s="627"/>
      <c r="W7" s="626">
        <f t="shared" ref="W7:W21" si="1">SUM(S7:U7)</f>
        <v>0</v>
      </c>
      <c r="X7" s="627"/>
      <c r="Y7" s="626">
        <f t="shared" ref="Y7:Y13" si="2">SUM(U7:W7)</f>
        <v>0</v>
      </c>
    </row>
    <row r="8" spans="1:29">
      <c r="C8" s="644" t="s">
        <v>806</v>
      </c>
      <c r="E8" s="627" t="s">
        <v>796</v>
      </c>
      <c r="F8" s="627"/>
      <c r="G8" s="627" t="s">
        <v>796</v>
      </c>
      <c r="H8" s="627"/>
      <c r="I8" s="627" t="s">
        <v>796</v>
      </c>
      <c r="J8" s="627"/>
      <c r="K8" s="627" t="s">
        <v>796</v>
      </c>
      <c r="L8" s="627"/>
      <c r="M8" s="627" t="s">
        <v>796</v>
      </c>
      <c r="N8" s="627"/>
      <c r="O8" s="627" t="s">
        <v>796</v>
      </c>
      <c r="P8" s="627"/>
      <c r="Q8" s="627" t="s">
        <v>796</v>
      </c>
      <c r="R8" s="627"/>
      <c r="S8" s="626">
        <f t="shared" si="0"/>
        <v>0</v>
      </c>
      <c r="T8" s="627"/>
      <c r="U8" s="627" t="s">
        <v>796</v>
      </c>
      <c r="V8" s="627"/>
      <c r="W8" s="626">
        <f t="shared" si="1"/>
        <v>0</v>
      </c>
      <c r="X8" s="627"/>
      <c r="Y8" s="626">
        <f t="shared" si="2"/>
        <v>0</v>
      </c>
    </row>
    <row r="9" spans="1:29">
      <c r="C9" s="2381" t="s">
        <v>812</v>
      </c>
      <c r="D9" s="2381" t="s">
        <v>797</v>
      </c>
      <c r="E9" s="627" t="s">
        <v>798</v>
      </c>
      <c r="F9" s="627"/>
      <c r="G9" s="627" t="s">
        <v>798</v>
      </c>
      <c r="H9" s="627"/>
      <c r="I9" s="627" t="s">
        <v>798</v>
      </c>
      <c r="J9" s="627"/>
      <c r="K9" s="627" t="s">
        <v>798</v>
      </c>
      <c r="L9" s="627"/>
      <c r="M9" s="627" t="s">
        <v>798</v>
      </c>
      <c r="N9" s="627"/>
      <c r="O9" s="627" t="s">
        <v>798</v>
      </c>
      <c r="P9" s="627"/>
      <c r="Q9" s="627" t="s">
        <v>798</v>
      </c>
      <c r="R9" s="627"/>
      <c r="S9" s="626">
        <f t="shared" si="0"/>
        <v>0</v>
      </c>
      <c r="T9" s="627"/>
      <c r="U9" s="627" t="s">
        <v>798</v>
      </c>
      <c r="V9" s="627"/>
      <c r="W9" s="626">
        <f t="shared" si="1"/>
        <v>0</v>
      </c>
      <c r="X9" s="627"/>
      <c r="Y9" s="626">
        <f t="shared" si="2"/>
        <v>0</v>
      </c>
    </row>
    <row r="10" spans="1:29">
      <c r="C10" s="2381" t="s">
        <v>813</v>
      </c>
      <c r="D10" s="2381" t="s">
        <v>799</v>
      </c>
      <c r="E10" s="627" t="s">
        <v>798</v>
      </c>
      <c r="F10" s="627"/>
      <c r="G10" s="627" t="s">
        <v>798</v>
      </c>
      <c r="H10" s="627"/>
      <c r="I10" s="627" t="s">
        <v>798</v>
      </c>
      <c r="J10" s="627"/>
      <c r="K10" s="627" t="s">
        <v>798</v>
      </c>
      <c r="L10" s="627"/>
      <c r="M10" s="627" t="s">
        <v>798</v>
      </c>
      <c r="N10" s="627"/>
      <c r="O10" s="627" t="s">
        <v>798</v>
      </c>
      <c r="P10" s="627"/>
      <c r="Q10" s="627" t="s">
        <v>798</v>
      </c>
      <c r="R10" s="627"/>
      <c r="S10" s="626">
        <f t="shared" si="0"/>
        <v>0</v>
      </c>
      <c r="T10" s="627"/>
      <c r="U10" s="627" t="s">
        <v>798</v>
      </c>
      <c r="V10" s="627"/>
      <c r="W10" s="626">
        <f t="shared" si="1"/>
        <v>0</v>
      </c>
      <c r="X10" s="627"/>
      <c r="Y10" s="626">
        <f t="shared" si="2"/>
        <v>0</v>
      </c>
    </row>
    <row r="11" spans="1:29">
      <c r="C11" s="2381" t="s">
        <v>801</v>
      </c>
      <c r="D11" s="2381" t="s">
        <v>802</v>
      </c>
      <c r="E11" s="627" t="s">
        <v>796</v>
      </c>
      <c r="F11" s="627"/>
      <c r="G11" s="627" t="s">
        <v>796</v>
      </c>
      <c r="H11" s="627"/>
      <c r="I11" s="627" t="s">
        <v>796</v>
      </c>
      <c r="J11" s="627"/>
      <c r="K11" s="627" t="s">
        <v>796</v>
      </c>
      <c r="L11" s="627"/>
      <c r="M11" s="627" t="s">
        <v>796</v>
      </c>
      <c r="N11" s="627"/>
      <c r="O11" s="627" t="s">
        <v>796</v>
      </c>
      <c r="P11" s="627"/>
      <c r="Q11" s="627" t="s">
        <v>796</v>
      </c>
      <c r="R11" s="627"/>
      <c r="S11" s="626">
        <f t="shared" si="0"/>
        <v>0</v>
      </c>
      <c r="T11" s="627"/>
      <c r="U11" s="627" t="s">
        <v>796</v>
      </c>
      <c r="V11" s="627"/>
      <c r="W11" s="626">
        <f t="shared" si="1"/>
        <v>0</v>
      </c>
      <c r="X11" s="627"/>
      <c r="Y11" s="626">
        <f t="shared" si="2"/>
        <v>0</v>
      </c>
    </row>
    <row r="12" spans="1:29">
      <c r="A12" s="641"/>
      <c r="C12" s="644" t="s">
        <v>802</v>
      </c>
      <c r="D12" s="642"/>
      <c r="E12" s="627" t="s">
        <v>798</v>
      </c>
      <c r="F12" s="627"/>
      <c r="G12" s="627" t="s">
        <v>798</v>
      </c>
      <c r="H12" s="627"/>
      <c r="I12" s="627" t="s">
        <v>798</v>
      </c>
      <c r="J12" s="627"/>
      <c r="K12" s="627" t="s">
        <v>798</v>
      </c>
      <c r="L12" s="627"/>
      <c r="M12" s="627" t="s">
        <v>798</v>
      </c>
      <c r="N12" s="627"/>
      <c r="O12" s="627" t="s">
        <v>798</v>
      </c>
      <c r="P12" s="627"/>
      <c r="Q12" s="627" t="s">
        <v>798</v>
      </c>
      <c r="R12" s="627"/>
      <c r="S12" s="626">
        <f t="shared" si="0"/>
        <v>0</v>
      </c>
      <c r="T12" s="627"/>
      <c r="U12" s="627" t="s">
        <v>798</v>
      </c>
      <c r="V12" s="627"/>
      <c r="W12" s="626">
        <f t="shared" si="1"/>
        <v>0</v>
      </c>
      <c r="X12" s="627"/>
      <c r="Y12" s="626">
        <f t="shared" si="2"/>
        <v>0</v>
      </c>
      <c r="Z12" s="645"/>
    </row>
    <row r="13" spans="1:29" ht="19.5">
      <c r="C13" s="644" t="s">
        <v>803</v>
      </c>
      <c r="D13" s="646"/>
      <c r="E13" s="628" t="s">
        <v>796</v>
      </c>
      <c r="F13" s="627"/>
      <c r="G13" s="628" t="s">
        <v>796</v>
      </c>
      <c r="H13" s="627"/>
      <c r="I13" s="628" t="s">
        <v>796</v>
      </c>
      <c r="J13" s="627"/>
      <c r="K13" s="628" t="s">
        <v>796</v>
      </c>
      <c r="L13" s="627"/>
      <c r="M13" s="628" t="s">
        <v>796</v>
      </c>
      <c r="N13" s="627"/>
      <c r="O13" s="628" t="s">
        <v>796</v>
      </c>
      <c r="P13" s="627"/>
      <c r="Q13" s="628" t="s">
        <v>796</v>
      </c>
      <c r="R13" s="629"/>
      <c r="S13" s="630">
        <f t="shared" si="0"/>
        <v>0</v>
      </c>
      <c r="T13" s="627"/>
      <c r="U13" s="628" t="s">
        <v>796</v>
      </c>
      <c r="V13" s="629"/>
      <c r="W13" s="630">
        <f t="shared" si="1"/>
        <v>0</v>
      </c>
      <c r="X13" s="629"/>
      <c r="Y13" s="630">
        <f t="shared" si="2"/>
        <v>0</v>
      </c>
    </row>
    <row r="14" spans="1:29">
      <c r="C14" s="2381" t="s">
        <v>809</v>
      </c>
      <c r="D14" s="2381"/>
      <c r="E14" s="627" t="s">
        <v>796</v>
      </c>
      <c r="F14" s="627"/>
      <c r="G14" s="627" t="s">
        <v>796</v>
      </c>
      <c r="H14" s="627"/>
      <c r="I14" s="627" t="s">
        <v>796</v>
      </c>
      <c r="J14" s="627"/>
      <c r="K14" s="627" t="s">
        <v>796</v>
      </c>
      <c r="L14" s="627"/>
      <c r="M14" s="627" t="s">
        <v>796</v>
      </c>
      <c r="N14" s="627"/>
      <c r="O14" s="627" t="s">
        <v>796</v>
      </c>
      <c r="P14" s="627"/>
      <c r="Q14" s="627" t="s">
        <v>796</v>
      </c>
      <c r="R14" s="627"/>
      <c r="S14" s="626">
        <f t="shared" si="0"/>
        <v>0</v>
      </c>
      <c r="T14" s="627"/>
      <c r="U14" s="627" t="s">
        <v>796</v>
      </c>
      <c r="V14" s="627"/>
      <c r="W14" s="626">
        <f t="shared" si="1"/>
        <v>0</v>
      </c>
    </row>
    <row r="15" spans="1:29" s="643" customFormat="1">
      <c r="A15" s="639"/>
      <c r="B15" s="641"/>
      <c r="C15" s="644" t="s">
        <v>806</v>
      </c>
      <c r="D15" s="641"/>
      <c r="E15" s="627" t="s">
        <v>796</v>
      </c>
      <c r="F15" s="627"/>
      <c r="G15" s="627" t="s">
        <v>796</v>
      </c>
      <c r="H15" s="627"/>
      <c r="I15" s="627" t="s">
        <v>796</v>
      </c>
      <c r="J15" s="627"/>
      <c r="K15" s="627" t="s">
        <v>796</v>
      </c>
      <c r="L15" s="627"/>
      <c r="M15" s="627" t="s">
        <v>796</v>
      </c>
      <c r="N15" s="627"/>
      <c r="O15" s="627" t="s">
        <v>796</v>
      </c>
      <c r="P15" s="627"/>
      <c r="Q15" s="627" t="s">
        <v>796</v>
      </c>
      <c r="R15" s="627"/>
      <c r="S15" s="626">
        <f t="shared" si="0"/>
        <v>0</v>
      </c>
      <c r="T15" s="627"/>
      <c r="U15" s="627" t="s">
        <v>796</v>
      </c>
      <c r="V15" s="627"/>
      <c r="W15" s="626">
        <f t="shared" si="1"/>
        <v>0</v>
      </c>
      <c r="X15" s="642"/>
      <c r="Y15" s="641"/>
      <c r="AB15" s="641"/>
      <c r="AC15" s="641"/>
    </row>
    <row r="16" spans="1:29" s="643" customFormat="1">
      <c r="A16" s="639"/>
      <c r="B16" s="641"/>
      <c r="C16" s="644" t="s">
        <v>807</v>
      </c>
      <c r="D16" s="641"/>
      <c r="E16" s="627" t="s">
        <v>796</v>
      </c>
      <c r="F16" s="627"/>
      <c r="G16" s="627" t="s">
        <v>796</v>
      </c>
      <c r="H16" s="627"/>
      <c r="I16" s="627" t="s">
        <v>796</v>
      </c>
      <c r="J16" s="627"/>
      <c r="K16" s="627" t="s">
        <v>796</v>
      </c>
      <c r="L16" s="627"/>
      <c r="M16" s="627" t="s">
        <v>796</v>
      </c>
      <c r="N16" s="627"/>
      <c r="O16" s="627" t="s">
        <v>796</v>
      </c>
      <c r="P16" s="627"/>
      <c r="Q16" s="627" t="s">
        <v>796</v>
      </c>
      <c r="R16" s="627"/>
      <c r="S16" s="626">
        <f t="shared" si="0"/>
        <v>0</v>
      </c>
      <c r="T16" s="627"/>
      <c r="U16" s="627" t="s">
        <v>796</v>
      </c>
      <c r="V16" s="627"/>
      <c r="W16" s="626">
        <f t="shared" si="1"/>
        <v>0</v>
      </c>
      <c r="X16" s="642"/>
      <c r="Y16" s="641"/>
      <c r="AB16" s="641"/>
      <c r="AC16" s="641"/>
    </row>
    <row r="17" spans="1:29" s="643" customFormat="1">
      <c r="A17" s="639"/>
      <c r="B17" s="641"/>
      <c r="C17" s="644" t="s">
        <v>808</v>
      </c>
      <c r="D17" s="641"/>
      <c r="E17" s="627" t="s">
        <v>798</v>
      </c>
      <c r="F17" s="627"/>
      <c r="G17" s="627" t="s">
        <v>798</v>
      </c>
      <c r="H17" s="627"/>
      <c r="I17" s="627" t="s">
        <v>798</v>
      </c>
      <c r="J17" s="627"/>
      <c r="K17" s="627" t="s">
        <v>798</v>
      </c>
      <c r="L17" s="627"/>
      <c r="M17" s="627" t="s">
        <v>798</v>
      </c>
      <c r="N17" s="627"/>
      <c r="O17" s="627" t="s">
        <v>798</v>
      </c>
      <c r="P17" s="627"/>
      <c r="Q17" s="627" t="s">
        <v>798</v>
      </c>
      <c r="R17" s="627"/>
      <c r="S17" s="626">
        <f t="shared" si="0"/>
        <v>0</v>
      </c>
      <c r="T17" s="627"/>
      <c r="U17" s="627" t="s">
        <v>798</v>
      </c>
      <c r="V17" s="627"/>
      <c r="W17" s="626">
        <f t="shared" si="1"/>
        <v>0</v>
      </c>
      <c r="X17" s="642"/>
      <c r="Y17" s="641"/>
      <c r="AB17" s="641"/>
      <c r="AC17" s="641"/>
    </row>
    <row r="18" spans="1:29" s="643" customFormat="1" ht="19.5">
      <c r="A18" s="639"/>
      <c r="B18" s="647"/>
      <c r="C18" s="644" t="s">
        <v>797</v>
      </c>
      <c r="D18" s="641"/>
      <c r="E18" s="627" t="s">
        <v>798</v>
      </c>
      <c r="F18" s="627"/>
      <c r="G18" s="627" t="s">
        <v>798</v>
      </c>
      <c r="H18" s="627"/>
      <c r="I18" s="627" t="s">
        <v>798</v>
      </c>
      <c r="J18" s="627"/>
      <c r="K18" s="627" t="s">
        <v>798</v>
      </c>
      <c r="L18" s="627"/>
      <c r="M18" s="627" t="s">
        <v>798</v>
      </c>
      <c r="N18" s="627"/>
      <c r="O18" s="627" t="s">
        <v>798</v>
      </c>
      <c r="P18" s="627"/>
      <c r="Q18" s="627" t="s">
        <v>798</v>
      </c>
      <c r="R18" s="627"/>
      <c r="S18" s="626">
        <f t="shared" si="0"/>
        <v>0</v>
      </c>
      <c r="T18" s="627"/>
      <c r="U18" s="627" t="s">
        <v>798</v>
      </c>
      <c r="V18" s="627"/>
      <c r="W18" s="626">
        <f t="shared" si="1"/>
        <v>0</v>
      </c>
      <c r="X18" s="642"/>
      <c r="Y18" s="641"/>
      <c r="AB18" s="641"/>
      <c r="AC18" s="641"/>
    </row>
    <row r="19" spans="1:29" s="643" customFormat="1">
      <c r="A19" s="639"/>
      <c r="B19" s="641"/>
      <c r="C19" s="644" t="s">
        <v>800</v>
      </c>
      <c r="D19" s="641"/>
      <c r="E19" s="627" t="s">
        <v>798</v>
      </c>
      <c r="F19" s="627"/>
      <c r="G19" s="627" t="s">
        <v>798</v>
      </c>
      <c r="H19" s="627"/>
      <c r="I19" s="627" t="s">
        <v>798</v>
      </c>
      <c r="J19" s="627"/>
      <c r="K19" s="627" t="s">
        <v>798</v>
      </c>
      <c r="L19" s="627"/>
      <c r="M19" s="627" t="s">
        <v>798</v>
      </c>
      <c r="N19" s="627"/>
      <c r="O19" s="627" t="s">
        <v>798</v>
      </c>
      <c r="P19" s="627"/>
      <c r="Q19" s="627" t="s">
        <v>798</v>
      </c>
      <c r="R19" s="627"/>
      <c r="S19" s="626">
        <f t="shared" si="0"/>
        <v>0</v>
      </c>
      <c r="T19" s="627"/>
      <c r="U19" s="627" t="s">
        <v>798</v>
      </c>
      <c r="V19" s="627"/>
      <c r="W19" s="626">
        <f t="shared" si="1"/>
        <v>0</v>
      </c>
      <c r="X19" s="642"/>
      <c r="Y19" s="641"/>
      <c r="AB19" s="641"/>
      <c r="AC19" s="641"/>
    </row>
    <row r="20" spans="1:29" s="643" customFormat="1">
      <c r="A20" s="639"/>
      <c r="B20" s="641"/>
      <c r="C20" s="2381" t="s">
        <v>801</v>
      </c>
      <c r="D20" s="2381" t="s">
        <v>802</v>
      </c>
      <c r="E20" s="627" t="s">
        <v>798</v>
      </c>
      <c r="F20" s="627"/>
      <c r="G20" s="627" t="s">
        <v>798</v>
      </c>
      <c r="H20" s="627"/>
      <c r="I20" s="627" t="s">
        <v>798</v>
      </c>
      <c r="J20" s="627"/>
      <c r="K20" s="627" t="s">
        <v>798</v>
      </c>
      <c r="L20" s="627"/>
      <c r="M20" s="627" t="s">
        <v>798</v>
      </c>
      <c r="N20" s="627"/>
      <c r="O20" s="627" t="s">
        <v>798</v>
      </c>
      <c r="P20" s="627"/>
      <c r="Q20" s="627" t="s">
        <v>798</v>
      </c>
      <c r="R20" s="627"/>
      <c r="S20" s="626">
        <f t="shared" si="0"/>
        <v>0</v>
      </c>
      <c r="T20" s="627"/>
      <c r="U20" s="627" t="s">
        <v>798</v>
      </c>
      <c r="V20" s="627"/>
      <c r="W20" s="626">
        <f t="shared" si="1"/>
        <v>0</v>
      </c>
      <c r="X20" s="642"/>
      <c r="Y20" s="641"/>
      <c r="AB20" s="641"/>
      <c r="AC20" s="641"/>
    </row>
    <row r="21" spans="1:29" s="643" customFormat="1">
      <c r="A21" s="641"/>
      <c r="B21" s="2381" t="s">
        <v>802</v>
      </c>
      <c r="C21" s="2381"/>
      <c r="D21" s="642"/>
      <c r="E21" s="627" t="s">
        <v>798</v>
      </c>
      <c r="F21" s="627"/>
      <c r="G21" s="627" t="s">
        <v>798</v>
      </c>
      <c r="H21" s="627"/>
      <c r="I21" s="627" t="s">
        <v>798</v>
      </c>
      <c r="J21" s="627"/>
      <c r="K21" s="627" t="s">
        <v>798</v>
      </c>
      <c r="L21" s="627"/>
      <c r="M21" s="627" t="s">
        <v>798</v>
      </c>
      <c r="N21" s="627"/>
      <c r="O21" s="627" t="s">
        <v>798</v>
      </c>
      <c r="P21" s="627"/>
      <c r="Q21" s="627" t="s">
        <v>798</v>
      </c>
      <c r="R21" s="627"/>
      <c r="S21" s="626">
        <f t="shared" si="0"/>
        <v>0</v>
      </c>
      <c r="T21" s="627"/>
      <c r="U21" s="627" t="s">
        <v>798</v>
      </c>
      <c r="V21" s="627"/>
      <c r="W21" s="626">
        <f t="shared" si="1"/>
        <v>0</v>
      </c>
      <c r="X21" s="642"/>
      <c r="Y21" s="642"/>
      <c r="Z21" s="645"/>
      <c r="AB21" s="641"/>
      <c r="AC21" s="641"/>
    </row>
    <row r="22" spans="1:29" s="643" customFormat="1">
      <c r="A22" s="639"/>
      <c r="B22" s="641"/>
      <c r="C22" s="2381" t="s">
        <v>810</v>
      </c>
      <c r="D22" s="2381"/>
      <c r="E22" s="648" t="s">
        <v>796</v>
      </c>
      <c r="F22" s="627"/>
      <c r="G22" s="648" t="s">
        <v>796</v>
      </c>
      <c r="H22" s="627"/>
      <c r="I22" s="648" t="s">
        <v>796</v>
      </c>
      <c r="J22" s="627"/>
      <c r="K22" s="648" t="s">
        <v>796</v>
      </c>
      <c r="L22" s="627"/>
      <c r="M22" s="648" t="s">
        <v>796</v>
      </c>
      <c r="N22" s="627"/>
      <c r="O22" s="648" t="s">
        <v>796</v>
      </c>
      <c r="P22" s="627"/>
      <c r="Q22" s="648" t="s">
        <v>796</v>
      </c>
      <c r="R22" s="629"/>
      <c r="S22" s="648" t="s">
        <v>796</v>
      </c>
      <c r="T22" s="627"/>
      <c r="U22" s="648" t="s">
        <v>796</v>
      </c>
      <c r="V22" s="629"/>
      <c r="W22" s="648" t="s">
        <v>796</v>
      </c>
      <c r="X22" s="642"/>
      <c r="Y22" s="641"/>
      <c r="AB22" s="641"/>
      <c r="AC22" s="641"/>
    </row>
    <row r="23" spans="1:29" s="643" customFormat="1" ht="18.75" thickBot="1">
      <c r="A23" s="639"/>
      <c r="B23" s="641"/>
      <c r="C23" s="2381" t="s">
        <v>1035</v>
      </c>
      <c r="D23" s="2381"/>
      <c r="E23" s="649" t="s">
        <v>796</v>
      </c>
      <c r="F23" s="627"/>
      <c r="G23" s="649" t="s">
        <v>796</v>
      </c>
      <c r="H23" s="627"/>
      <c r="I23" s="649" t="s">
        <v>796</v>
      </c>
      <c r="J23" s="627"/>
      <c r="K23" s="649" t="s">
        <v>796</v>
      </c>
      <c r="L23" s="627"/>
      <c r="M23" s="649" t="s">
        <v>796</v>
      </c>
      <c r="N23" s="627"/>
      <c r="O23" s="649" t="s">
        <v>796</v>
      </c>
      <c r="P23" s="627"/>
      <c r="Q23" s="649" t="s">
        <v>796</v>
      </c>
      <c r="R23" s="629"/>
      <c r="S23" s="649" t="s">
        <v>796</v>
      </c>
      <c r="T23" s="627"/>
      <c r="U23" s="649" t="s">
        <v>796</v>
      </c>
      <c r="V23" s="629"/>
      <c r="W23" s="649" t="s">
        <v>796</v>
      </c>
      <c r="X23" s="642"/>
      <c r="Y23" s="641"/>
      <c r="AB23" s="641"/>
      <c r="AC23" s="641"/>
    </row>
    <row r="24" spans="1:29" s="643" customFormat="1" ht="19.5" thickTop="1" thickBot="1">
      <c r="A24" s="639"/>
      <c r="B24" s="641"/>
      <c r="C24" s="2381" t="s">
        <v>1036</v>
      </c>
      <c r="D24" s="2381"/>
      <c r="E24" s="649" t="s">
        <v>796</v>
      </c>
      <c r="F24" s="627"/>
      <c r="G24" s="649" t="s">
        <v>796</v>
      </c>
      <c r="H24" s="627"/>
      <c r="I24" s="649" t="s">
        <v>796</v>
      </c>
      <c r="J24" s="627"/>
      <c r="K24" s="649" t="s">
        <v>796</v>
      </c>
      <c r="L24" s="627"/>
      <c r="M24" s="649" t="s">
        <v>796</v>
      </c>
      <c r="N24" s="627"/>
      <c r="O24" s="649" t="s">
        <v>796</v>
      </c>
      <c r="P24" s="627"/>
      <c r="Q24" s="649" t="s">
        <v>796</v>
      </c>
      <c r="R24" s="629"/>
      <c r="S24" s="649" t="s">
        <v>796</v>
      </c>
      <c r="T24" s="627"/>
      <c r="U24" s="649" t="s">
        <v>796</v>
      </c>
      <c r="V24" s="629"/>
      <c r="W24" s="649" t="s">
        <v>796</v>
      </c>
      <c r="X24" s="642"/>
      <c r="Y24" s="641"/>
      <c r="AB24" s="641"/>
      <c r="AC24" s="641"/>
    </row>
    <row r="25" spans="1:29" s="643" customFormat="1" ht="18.75" thickTop="1">
      <c r="A25" s="639"/>
      <c r="B25" s="641"/>
      <c r="C25" s="641"/>
      <c r="D25" s="641"/>
      <c r="E25" s="642"/>
      <c r="F25" s="642"/>
      <c r="G25" s="642"/>
      <c r="H25" s="650"/>
      <c r="I25" s="642"/>
      <c r="J25" s="642"/>
      <c r="K25" s="642"/>
      <c r="L25" s="642"/>
      <c r="M25" s="642"/>
      <c r="N25" s="642"/>
      <c r="O25" s="642"/>
      <c r="P25" s="642"/>
      <c r="Q25" s="642"/>
      <c r="R25" s="642"/>
      <c r="S25" s="642"/>
      <c r="T25" s="642"/>
      <c r="U25" s="642"/>
      <c r="V25" s="642"/>
      <c r="W25" s="642"/>
      <c r="X25" s="642"/>
      <c r="Y25" s="641"/>
      <c r="AB25" s="641"/>
      <c r="AC25" s="641"/>
    </row>
    <row r="34" spans="1:24" ht="27.75">
      <c r="A34" s="2382" t="s">
        <v>811</v>
      </c>
      <c r="B34" s="2382"/>
      <c r="C34" s="2382"/>
      <c r="D34" s="2382"/>
      <c r="E34" s="2382"/>
      <c r="F34" s="2382"/>
      <c r="G34" s="2382"/>
      <c r="H34" s="2382"/>
      <c r="I34" s="2382"/>
      <c r="J34" s="2382"/>
      <c r="K34" s="2382"/>
      <c r="L34" s="2382"/>
      <c r="M34" s="2382"/>
      <c r="N34" s="2382"/>
      <c r="O34" s="2382"/>
      <c r="P34" s="2382"/>
      <c r="Q34" s="2382"/>
      <c r="R34" s="2382"/>
      <c r="S34" s="2382"/>
      <c r="T34" s="2382"/>
      <c r="U34" s="2382"/>
      <c r="V34" s="2382"/>
      <c r="W34" s="2382"/>
      <c r="X34" s="2382"/>
    </row>
  </sheetData>
  <mergeCells count="15">
    <mergeCell ref="A1:X1"/>
    <mergeCell ref="A2:X2"/>
    <mergeCell ref="A3:X3"/>
    <mergeCell ref="E4:W4"/>
    <mergeCell ref="C7:D7"/>
    <mergeCell ref="C24:D24"/>
    <mergeCell ref="A34:X34"/>
    <mergeCell ref="C9:D9"/>
    <mergeCell ref="C10:D10"/>
    <mergeCell ref="C14:D14"/>
    <mergeCell ref="C20:D20"/>
    <mergeCell ref="B21:C21"/>
    <mergeCell ref="C22:D22"/>
    <mergeCell ref="C23:D23"/>
    <mergeCell ref="C11:D11"/>
  </mergeCells>
  <printOptions horizontalCentered="1"/>
  <pageMargins left="0.39370078740157483" right="0.39370078740157483" top="0.39370078740157483" bottom="0.78740157480314965" header="0.31496062992125984" footer="0.31496062992125984"/>
  <pageSetup scale="76"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58</vt:i4>
      </vt:variant>
    </vt:vector>
  </HeadingPairs>
  <TitlesOfParts>
    <vt:vector size="117" baseType="lpstr">
      <vt:lpstr>مجمع </vt:lpstr>
      <vt:lpstr>مجمع  (2)</vt:lpstr>
      <vt:lpstr>صورت سود و زيان</vt:lpstr>
      <vt:lpstr>صورت وضعیت مالی</vt:lpstr>
      <vt:lpstr>صورت تغییرات در حقوق مالکانه</vt:lpstr>
      <vt:lpstr>صورت جريان های نقدی</vt:lpstr>
      <vt:lpstr>تاريخچه ص6</vt:lpstr>
      <vt:lpstr>Sheet3</vt:lpstr>
      <vt:lpstr>اهم رویه ها ص8و7</vt:lpstr>
      <vt:lpstr>5</vt:lpstr>
      <vt:lpstr>5-1  5-2  5-3</vt:lpstr>
      <vt:lpstr>5-5</vt:lpstr>
      <vt:lpstr>6</vt:lpstr>
      <vt:lpstr>7-8</vt:lpstr>
      <vt:lpstr>9-11</vt:lpstr>
      <vt:lpstr>دارایی ثابت 1</vt:lpstr>
      <vt:lpstr>12</vt:lpstr>
      <vt:lpstr>13</vt:lpstr>
      <vt:lpstr>14</vt:lpstr>
      <vt:lpstr>14-1-3</vt:lpstr>
      <vt:lpstr>14-2</vt:lpstr>
      <vt:lpstr>15-19</vt:lpstr>
      <vt:lpstr>20-22</vt:lpstr>
      <vt:lpstr>23</vt:lpstr>
      <vt:lpstr>23-1-2</vt:lpstr>
      <vt:lpstr>23.2</vt:lpstr>
      <vt:lpstr>24</vt:lpstr>
      <vt:lpstr>25-26</vt:lpstr>
      <vt:lpstr>27-28</vt:lpstr>
      <vt:lpstr>29</vt:lpstr>
      <vt:lpstr>مدیریت س و ریسک</vt:lpstr>
      <vt:lpstr>31</vt:lpstr>
      <vt:lpstr>32</vt:lpstr>
      <vt:lpstr>پ 1</vt:lpstr>
      <vt:lpstr>پیوست یک</vt:lpstr>
      <vt:lpstr>صورت وضعیت مالی طرحها</vt:lpstr>
      <vt:lpstr>پ 301</vt:lpstr>
      <vt:lpstr>پ302</vt:lpstr>
      <vt:lpstr>گردش وجوه نقد 99</vt:lpstr>
      <vt:lpstr>گردش وجوه نقد 98</vt:lpstr>
      <vt:lpstr>صورت تغییرات در حقوق مالکانه 1</vt:lpstr>
      <vt:lpstr>21</vt:lpstr>
      <vt:lpstr>پیوست 2-1</vt:lpstr>
      <vt:lpstr>اصلاح ق ت ک 1</vt:lpstr>
      <vt:lpstr>اصلاح ق ت ک 2 </vt:lpstr>
      <vt:lpstr>اصلاح ق ت ک 2  (2)</vt:lpstr>
      <vt:lpstr>27 </vt:lpstr>
      <vt:lpstr>28 (2)</vt:lpstr>
      <vt:lpstr>28 (3)</vt:lpstr>
      <vt:lpstr>پیوست 1</vt:lpstr>
      <vt:lpstr>ترازنامه1 (2)</vt:lpstr>
      <vt:lpstr>ترازنامه1 (3)</vt:lpstr>
      <vt:lpstr>Sheet1</vt:lpstr>
      <vt:lpstr>سایر</vt:lpstr>
      <vt:lpstr>Sheet2</vt:lpstr>
      <vt:lpstr>Sheet4</vt:lpstr>
      <vt:lpstr>دارایی ثابت</vt:lpstr>
      <vt:lpstr>22 (2)</vt:lpstr>
      <vt:lpstr>Sheet5</vt:lpstr>
      <vt:lpstr>'12'!Print_Area</vt:lpstr>
      <vt:lpstr>'13'!Print_Area</vt:lpstr>
      <vt:lpstr>'14'!Print_Area</vt:lpstr>
      <vt:lpstr>'14-1-3'!Print_Area</vt:lpstr>
      <vt:lpstr>'14-2'!Print_Area</vt:lpstr>
      <vt:lpstr>'15-19'!Print_Area</vt:lpstr>
      <vt:lpstr>'20-22'!Print_Area</vt:lpstr>
      <vt:lpstr>'21'!Print_Area</vt:lpstr>
      <vt:lpstr>'22 (2)'!Print_Area</vt:lpstr>
      <vt:lpstr>'23'!Print_Area</vt:lpstr>
      <vt:lpstr>'23.2'!Print_Area</vt:lpstr>
      <vt:lpstr>'23-1-2'!Print_Area</vt:lpstr>
      <vt:lpstr>'24'!Print_Area</vt:lpstr>
      <vt:lpstr>'25-26'!Print_Area</vt:lpstr>
      <vt:lpstr>'27 '!Print_Area</vt:lpstr>
      <vt:lpstr>'27-28'!Print_Area</vt:lpstr>
      <vt:lpstr>'28 (3)'!Print_Area</vt:lpstr>
      <vt:lpstr>'29'!Print_Area</vt:lpstr>
      <vt:lpstr>'31'!Print_Area</vt:lpstr>
      <vt:lpstr>'32'!Print_Area</vt:lpstr>
      <vt:lpstr>'5'!Print_Area</vt:lpstr>
      <vt:lpstr>'5-1  5-2  5-3'!Print_Area</vt:lpstr>
      <vt:lpstr>'5-5'!Print_Area</vt:lpstr>
      <vt:lpstr>'6'!Print_Area</vt:lpstr>
      <vt:lpstr>'7-8'!Print_Area</vt:lpstr>
      <vt:lpstr>'9-11'!Print_Area</vt:lpstr>
      <vt:lpstr>'اصلاح ق ت ک 1'!Print_Area</vt:lpstr>
      <vt:lpstr>'اصلاح ق ت ک 2 '!Print_Area</vt:lpstr>
      <vt:lpstr>'اصلاح ق ت ک 2  (2)'!Print_Area</vt:lpstr>
      <vt:lpstr>'اهم رویه ها ص8و7'!Print_Area</vt:lpstr>
      <vt:lpstr>'پ 1'!Print_Area</vt:lpstr>
      <vt:lpstr>'پ 301'!Print_Area</vt:lpstr>
      <vt:lpstr>پ302!Print_Area</vt:lpstr>
      <vt:lpstr>'پیوست 1'!Print_Area</vt:lpstr>
      <vt:lpstr>'پیوست 2-1'!Print_Area</vt:lpstr>
      <vt:lpstr>'پیوست یک'!Print_Area</vt:lpstr>
      <vt:lpstr>'تاريخچه ص6'!Print_Area</vt:lpstr>
      <vt:lpstr>'ترازنامه1 (2)'!Print_Area</vt:lpstr>
      <vt:lpstr>'ترازنامه1 (3)'!Print_Area</vt:lpstr>
      <vt:lpstr>'دارایی ثابت'!Print_Area</vt:lpstr>
      <vt:lpstr>'دارایی ثابت 1'!Print_Area</vt:lpstr>
      <vt:lpstr>سایر!Print_Area</vt:lpstr>
      <vt:lpstr>'صورت تغییرات در حقوق مالکانه'!Print_Area</vt:lpstr>
      <vt:lpstr>'صورت تغییرات در حقوق مالکانه 1'!Print_Area</vt:lpstr>
      <vt:lpstr>'صورت جريان های نقدی'!Print_Area</vt:lpstr>
      <vt:lpstr>'صورت سود و زيان'!Print_Area</vt:lpstr>
      <vt:lpstr>'صورت وضعیت مالی'!Print_Area</vt:lpstr>
      <vt:lpstr>'صورت وضعیت مالی طرحها'!Print_Area</vt:lpstr>
      <vt:lpstr>'گردش وجوه نقد 98'!Print_Area</vt:lpstr>
      <vt:lpstr>'گردش وجوه نقد 99'!Print_Area</vt:lpstr>
      <vt:lpstr>'مجمع '!Print_Area</vt:lpstr>
      <vt:lpstr>'مجمع  (2)'!Print_Area</vt:lpstr>
      <vt:lpstr>'مدیریت س و ریسک'!Print_Area</vt:lpstr>
      <vt:lpstr>'اهم رویه ها ص8و7'!Print_Titles</vt:lpstr>
      <vt:lpstr>'تاريخچه ص6'!Print_Titles</vt:lpstr>
      <vt:lpstr>'صورت تغییرات در حقوق مالکانه'!Print_Titles</vt:lpstr>
      <vt:lpstr>'گردش وجوه نقد 99'!Print_Titles</vt:lpstr>
      <vt:lpstr>'مدیریت س و ریسک'!Print_Titles</vt:lpstr>
    </vt:vector>
  </TitlesOfParts>
  <Company>MRT www.Win2Farsi.com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MRT</dc:creator>
  <cp:lastModifiedBy>Hesabras3</cp:lastModifiedBy>
  <cp:lastPrinted>2021-09-08T12:35:20Z</cp:lastPrinted>
  <dcterms:created xsi:type="dcterms:W3CDTF">2013-07-28T11:58:02Z</dcterms:created>
  <dcterms:modified xsi:type="dcterms:W3CDTF">2021-09-13T05:22:02Z</dcterms:modified>
</cp:coreProperties>
</file>